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45621"/>
</workbook>
</file>

<file path=xl/calcChain.xml><?xml version="1.0" encoding="utf-8"?>
<calcChain xmlns="http://schemas.openxmlformats.org/spreadsheetml/2006/main">
  <c r="V89" i="371" l="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T53" i="371"/>
  <c r="U53" i="371" s="1"/>
  <c r="S53" i="371"/>
  <c r="R53" i="371"/>
  <c r="Q53" i="371"/>
  <c r="V52" i="371"/>
  <c r="T52" i="371"/>
  <c r="U52" i="371" s="1"/>
  <c r="S52" i="371"/>
  <c r="R52" i="371"/>
  <c r="Q52" i="371"/>
  <c r="T51" i="371"/>
  <c r="U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U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V11" i="371" l="1"/>
  <c r="V33" i="371"/>
  <c r="V51" i="371"/>
  <c r="V53" i="371"/>
  <c r="U58" i="371"/>
  <c r="U62" i="371"/>
  <c r="U64" i="371"/>
  <c r="U72" i="371"/>
  <c r="U76" i="371"/>
  <c r="U80" i="371"/>
  <c r="U84" i="371"/>
  <c r="U88" i="371"/>
  <c r="U5" i="371"/>
  <c r="U9" i="371"/>
  <c r="U13" i="371"/>
  <c r="U27" i="371"/>
  <c r="U29" i="371"/>
  <c r="U35" i="371"/>
  <c r="U41" i="371"/>
  <c r="U45" i="371"/>
  <c r="U47" i="371"/>
  <c r="U57" i="371"/>
  <c r="U59" i="371"/>
  <c r="U65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D4" i="414"/>
  <c r="D17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F3" i="372" l="1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6" i="414"/>
  <c r="C4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<sst xmlns="http://schemas.openxmlformats.org/spreadsheetml/2006/main" count="15958" uniqueCount="5056">
  <si>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</si>
  <si>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</si>
  <si>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</si>
  <si>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</si>
  <si>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</si>
  <si>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</si>
  <si>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</si>
  <si>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</si>
  <si>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</si>
  <si>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</si>
  <si>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</si>
  <si>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</si>
  <si>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</si>
  <si>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</si>
  <si>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</si>
  <si>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</si>
  <si>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</si>
  <si>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</si>
  <si>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</si>
  <si>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</si>
  <si>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</si>
  <si>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</si>
  <si>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</si>
  <si>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</si>
  <si>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</si>
  <si>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</si>
  <si>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</si>
  <si>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</si>
  <si>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</si>
  <si>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</si>
  <si>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</si>
  <si>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</si>
  <si>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</si>
  <si>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</si>
  <si>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</si>
  <si>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</si>
  <si>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</si>
  <si>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</si>
  <si>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</si>
  <si>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</si>
  <si>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</si>
  <si>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</si>
  <si>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</si>
  <si>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</si>
  <si>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</si>
  <si>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</si>
  <si>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</si>
  <si>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</si>
  <si>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</si>
  <si>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</si>
  <si>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</si>
  <si>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</si>
  <si>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</si>
  <si>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</si>
  <si>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</si>
  <si>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</si>
  <si>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</si>
  <si>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</si>
  <si>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</si>
  <si>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</si>
  <si>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</si>
  <si>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</si>
  <si>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</si>
  <si>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</si>
  <si>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</si>
  <si>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</si>
  <si>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</si>
  <si>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</si>
  <si>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</si>
  <si>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</si>
  <si>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</si>
  <si>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</si>
  <si>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</si>
  <si>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</si>
  <si>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</si>
  <si>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</si>
  <si>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</si>
  <si>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</si>
  <si>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</si>
  <si>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</si>
  <si>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</si>
  <si>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</si>
  <si>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</si>
  <si>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</si>
  <si>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</si>
  <si>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</si>
  <si>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</si>
  <si>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</si>
  <si>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</si>
  <si>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</si>
  <si>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</si>
  <si>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</si>
  <si>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</si>
  <si>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</si>
  <si>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</si>
  <si>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</si>
  <si>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</si>
  <si>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</si>
  <si>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</si>
  <si>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</si>
  <si>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</si>
  <si>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</si>
  <si>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</si>
  <si>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</si>
  <si>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</si>
  <si>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</si>
  <si>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</si>
  <si>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</si>
  <si>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</si>
  <si>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</si>
  <si>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</si>
  <si>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</si>
  <si>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</si>
  <si>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</si>
  <si>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</si>
  <si>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</si>
  <si>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</si>
  <si>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</si>
  <si>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</si>
  <si>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</si>
  <si>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</si>
  <si>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</si>
  <si>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</si>
  <si>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</si>
  <si>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</si>
  <si>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</si>
  <si>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</si>
  <si>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</si>
  <si>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</si>
  <si>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</si>
  <si>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</si>
  <si>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</si>
  <si>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</si>
  <si>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</si>
  <si>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</si>
  <si>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</si>
  <si>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</si>
  <si>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</si>
  <si>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</si>
  <si>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</si>
  <si>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</si>
  <si>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</si>
  <si>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</si>
  <si>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</si>
  <si>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</si>
  <si>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</si>
  <si>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</si>
  <si>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</si>
  <si>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</si>
  <si>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</si>
  <si>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</si>
  <si>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</si>
  <si>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</si>
  <si>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</si>
  <si>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</si>
  <si>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</si>
  <si>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</si>
  <si>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</si>
  <si>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</si>
  <si>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</si>
  <si>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</si>
  <si>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</si>
  <si>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</si>
  <si>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</si>
  <si>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</si>
  <si>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</si>
  <si>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</si>
  <si>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</si>
  <si>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</si>
  <si>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</si>
  <si>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</si>
  <si>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</si>
  <si>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</si>
  <si>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</si>
  <si>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</si>
  <si>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</si>
  <si>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</si>
  <si>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</si>
  <si>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</si>
  <si>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</si>
  <si>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</si>
  <si>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</si>
  <si>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</si>
  <si>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</si>
  <si>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</si>
  <si>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</si>
  <si>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</si>
  <si>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</si>
  <si>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</si>
  <si>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</si>
  <si>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</si>
  <si>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</si>
  <si>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</si>
  <si>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</si>
  <si>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</si>
  <si>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</si>
  <si>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</si>
  <si>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</si>
  <si>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</si>
  <si>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</si>
  <si>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</si>
  <si>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</si>
  <si>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</si>
  <si>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</si>
  <si>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</si>
  <si>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</si>
  <si>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</si>
  <si>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</si>
  <si>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</si>
  <si>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</si>
  <si>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</si>
  <si>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</si>
  <si>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</si>
  <si>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</si>
  <si>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</si>
  <si>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</si>
  <si>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</si>
  <si>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</si>
  <si>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</si>
  <si>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</si>
  <si>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</si>
  <si>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</si>
  <si>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</si>
  <si>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</si>
  <si>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</si>
  <si>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</si>
  <si>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</si>
  <si>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</si>
  <si>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</si>
  <si>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</si>
  <si>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</si>
  <si>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</si>
  <si>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</si>
  <si>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</si>
  <si>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</si>
  <si>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</si>
  <si>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</si>
  <si>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</si>
  <si>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</si>
  <si>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</si>
  <si>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</si>
  <si>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</si>
  <si>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</si>
  <si>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</si>
  <si>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</si>
  <si>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</si>
  <si>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</si>
  <si>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</si>
  <si>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</si>
  <si>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</si>
  <si>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</si>
  <si>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</si>
  <si>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</si>
  <si>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</si>
  <si>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</si>
  <si>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</si>
  <si>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</si>
  <si>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</si>
  <si>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</si>
  <si>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</si>
  <si>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</si>
  <si>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</si>
  <si>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</si>
  <si>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</si>
  <si>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</si>
  <si>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</si>
  <si>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</si>
  <si>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</si>
  <si>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</si>
  <si>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</si>
  <si>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</si>
  <si>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</si>
  <si>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</si>
  <si>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</si>
  <si>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</si>
  <si>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</si>
  <si>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</si>
  <si>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</si>
  <si>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</si>
  <si>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</si>
  <si>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</si>
  <si>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</si>
  <si>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</si>
  <si>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</si>
  <si>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</si>
  <si>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</si>
  <si>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</si>
  <si>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</si>
  <si>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</si>
  <si>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</si>
  <si>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</si>
  <si>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</si>
  <si>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</si>
  <si>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</si>
  <si>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</si>
  <si>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</si>
  <si>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</si>
  <si>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</si>
  <si>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</si>
  <si>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</si>
  <si>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</si>
  <si>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</si>
  <si>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</si>
  <si>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</si>
  <si>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</si>
  <si>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</si>
  <si>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</si>
  <si>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</si>
  <si>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</si>
  <si>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</si>
  <si>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</si>
  <si>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</si>
  <si>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</si>
  <si>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</si>
  <si>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</si>
  <si>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</si>
  <si>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</si>
  <si>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</si>
  <si>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</si>
  <si>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</si>
  <si>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</si>
  <si>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</si>
  <si>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</si>
  <si>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</si>
  <si>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</si>
  <si>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</si>
  <si>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</si>
  <si>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</si>
  <si>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</si>
  <si>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</si>
  <si>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</si>
  <si>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</si>
  <si>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</si>
  <si>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</si>
  <si>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</si>
  <si>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</si>
  <si>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</si>
  <si>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</si>
  <si>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</si>
  <si>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</si>
  <si>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</si>
  <si>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</si>
  <si>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</si>
  <si>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</si>
  <si>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</si>
  <si>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</si>
  <si>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</si>
  <si>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</si>
  <si>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</si>
  <si>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</si>
  <si>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</si>
  <si>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</si>
  <si>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</si>
  <si>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</si>
  <si>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</si>
  <si>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</si>
  <si>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</si>
  <si>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</si>
  <si>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</si>
  <si>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</si>
  <si>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</si>
  <si>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</si>
  <si>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</si>
  <si>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</si>
  <si>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</si>
  <si>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</si>
  <si>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</si>
  <si>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</si>
  <si>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</si>
  <si>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</si>
  <si>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</si>
  <si>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</si>
  <si>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</si>
  <si>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</si>
  <si>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</si>
  <si>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</si>
  <si>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</si>
  <si>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</si>
  <si>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</si>
  <si>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</si>
  <si>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</si>
  <si>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</si>
  <si>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</si>
  <si>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</si>
  <si>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</si>
  <si>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</si>
  <si>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</si>
  <si>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</si>
  <si>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</si>
  <si>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</si>
  <si>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</si>
  <si>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</si>
  <si>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</si>
  <si>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</si>
  <si>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</si>
  <si>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</si>
  <si>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</si>
  <si>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</si>
  <si>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</si>
  <si>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</si>
  <si>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</si>
  <si>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</si>
  <si>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</si>
  <si>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</si>
  <si>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</si>
  <si>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</si>
  <si>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</si>
  <si>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</si>
  <si>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</si>
  <si>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</si>
  <si>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</si>
  <si>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</si>
  <si>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</si>
  <si>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</si>
  <si>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</si>
  <si>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</si>
  <si>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</si>
  <si>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</si>
  <si>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</si>
  <si>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</si>
  <si>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</si>
  <si>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</si>
  <si>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</si>
  <si>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</si>
  <si>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</si>
  <si>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</si>
  <si>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</si>
  <si>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</si>
  <si>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</si>
  <si>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</si>
  <si>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</si>
  <si>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</si>
  <si>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</si>
  <si>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</si>
  <si>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</si>
  <si>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</si>
  <si>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</si>
  <si>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</si>
  <si>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</si>
  <si>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</si>
  <si>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</si>
  <si>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</si>
  <si>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</si>
  <si>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</si>
  <si>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</si>
  <si>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</si>
  <si>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</si>
  <si>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</si>
  <si>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</si>
  <si>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</si>
  <si>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</si>
  <si>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</si>
  <si>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</si>
  <si>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</si>
  <si>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</si>
  <si>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</si>
  <si>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</si>
  <si>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</si>
  <si>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</si>
  <si>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</si>
  <si>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</si>
  <si>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</si>
  <si>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</si>
  <si>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</si>
  <si>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</si>
  <si>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</si>
  <si>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</si>
  <si>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</si>
  <si>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</si>
  <si>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</si>
  <si>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</si>
  <si>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</si>
  <si>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</si>
  <si>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</si>
  <si>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</si>
  <si>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</si>
  <si>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</si>
  <si>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</si>
  <si>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</si>
  <si>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</si>
  <si>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</si>
  <si>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</si>
  <si>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</si>
  <si>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</si>
  <si>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</si>
  <si>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</si>
  <si>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</si>
  <si>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</si>
  <si>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</si>
  <si>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</si>
  <si>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</si>
  <si>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</si>
  <si>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</si>
  <si>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</si>
  <si>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</si>
  <si>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</si>
  <si>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</si>
  <si>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</si>
  <si>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</si>
  <si>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</si>
  <si>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</si>
  <si>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</si>
  <si>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</si>
  <si>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</si>
  <si>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</si>
  <si>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</si>
  <si>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</si>
  <si>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</si>
  <si>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</si>
  <si>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</si>
  <si>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</si>
  <si>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</si>
  <si>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</si>
  <si>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</si>
  <si>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</si>
  <si>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</si>
  <si>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</si>
  <si>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</si>
  <si>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</si>
  <si>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</si>
  <si>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</si>
  <si>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</si>
  <si>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</si>
  <si>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</si>
  <si>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</si>
  <si>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</si>
  <si>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</si>
  <si>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</si>
  <si>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850010</t>
  </si>
  <si>
    <t>149543</t>
  </si>
  <si>
    <t>CLOPIDOGREL APOTEX 75 MG</t>
  </si>
  <si>
    <t>POR TBL FLM 30X75MG</t>
  </si>
  <si>
    <t>185526</t>
  </si>
  <si>
    <t>85526</t>
  </si>
  <si>
    <t>SUFENTA FORTE I.V.</t>
  </si>
  <si>
    <t>INJ 5X1ML/0.05MG</t>
  </si>
  <si>
    <t>127437</t>
  </si>
  <si>
    <t>27437</t>
  </si>
  <si>
    <t>CELLCEPT 500 MG</t>
  </si>
  <si>
    <t>POR CPSDUR50X500MG</t>
  </si>
  <si>
    <t>33573</t>
  </si>
  <si>
    <t>NEPRO</t>
  </si>
  <si>
    <t>POR SOL 1X500ML</t>
  </si>
  <si>
    <t>129027</t>
  </si>
  <si>
    <t>PROPOFOL-LIPURO 1 % (10MG/ML)</t>
  </si>
  <si>
    <t>INJ+INF EML 10X100ML/1000MG</t>
  </si>
  <si>
    <t>142952</t>
  </si>
  <si>
    <t>42952</t>
  </si>
  <si>
    <t>XYZAL</t>
  </si>
  <si>
    <t>POR TBL FLM 14X5MG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</si>
  <si>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</si>
  <si>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</si>
  <si>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</si>
  <si>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</si>
  <si>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</si>
  <si>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</si>
  <si>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184245</t>
  </si>
  <si>
    <t>LETROX 75</t>
  </si>
  <si>
    <t>POR TBL NOB 100X75MCG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</si>
  <si>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</si>
  <si>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</si>
  <si>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</si>
  <si>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</si>
  <si>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</si>
  <si>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</si>
  <si>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</si>
  <si>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</si>
  <si>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</si>
  <si>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</si>
  <si>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</si>
  <si>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</si>
  <si>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</si>
  <si>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</si>
  <si>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</si>
  <si>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</si>
  <si>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</si>
  <si>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</si>
  <si>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</si>
  <si>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</si>
  <si>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</si>
  <si>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</si>
  <si>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</si>
  <si>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</si>
  <si>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</si>
  <si>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</si>
  <si>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</si>
  <si>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</si>
  <si>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</si>
  <si>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</si>
  <si>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</si>
  <si>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</si>
  <si>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</si>
  <si>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</si>
  <si>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</si>
  <si>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</si>
  <si>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</si>
  <si>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</si>
  <si>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</si>
  <si>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</si>
  <si>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</si>
  <si>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</si>
  <si>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</si>
  <si>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</si>
  <si>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</si>
  <si>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</si>
  <si>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</si>
  <si>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</si>
  <si>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</si>
  <si>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</si>
  <si>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</si>
  <si>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</si>
  <si>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</si>
  <si>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</si>
  <si>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</si>
  <si>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</si>
  <si>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</si>
  <si>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</si>
  <si>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</si>
  <si>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</si>
  <si>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</si>
  <si>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</si>
  <si>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</si>
  <si>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</si>
  <si>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</si>
  <si>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</si>
  <si>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</si>
  <si>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</si>
  <si>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</si>
  <si>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</si>
  <si>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</si>
  <si>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</si>
  <si>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</si>
  <si>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</si>
  <si>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</si>
  <si>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</si>
  <si>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</si>
  <si>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</si>
  <si>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</si>
  <si>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</si>
  <si>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</si>
  <si>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</si>
  <si>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</si>
  <si>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</si>
  <si>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</si>
  <si>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</si>
  <si>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</si>
  <si>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</si>
  <si>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</si>
  <si>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</si>
  <si>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</si>
  <si>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</si>
  <si>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</si>
  <si>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</si>
  <si>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</si>
  <si>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</si>
  <si>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</si>
  <si>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</si>
  <si>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</si>
  <si>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</si>
  <si>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</si>
  <si>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</si>
  <si>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</si>
  <si>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</si>
  <si>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</si>
  <si>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</si>
  <si>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</si>
  <si>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</si>
  <si>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</si>
  <si>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</si>
  <si>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</si>
  <si>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</si>
  <si>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</si>
  <si>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</si>
  <si>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</si>
  <si>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</si>
  <si>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</si>
  <si>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</si>
  <si>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</si>
  <si>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114773</t>
  </si>
  <si>
    <t>1055525</t>
  </si>
  <si>
    <t>ISUPREL inj.</t>
  </si>
  <si>
    <t>5x1 ml</t>
  </si>
  <si>
    <t>114799</t>
  </si>
  <si>
    <t>14799</t>
  </si>
  <si>
    <t>FURORESE 20 INJEKT</t>
  </si>
  <si>
    <t>INJ SOL 5X2ML/20MG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</si>
  <si>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</si>
  <si>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</si>
  <si>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</si>
  <si>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</si>
  <si>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</si>
  <si>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</si>
  <si>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</si>
  <si>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</si>
  <si>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115140</t>
  </si>
  <si>
    <t>15140</t>
  </si>
  <si>
    <t>TARKA 240/4 MG TBL.</t>
  </si>
  <si>
    <t>POR TBL RET 28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</si>
  <si>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</si>
  <si>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</si>
  <si>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</si>
  <si>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</si>
  <si>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</si>
  <si>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</si>
  <si>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</si>
  <si>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</si>
  <si>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</si>
  <si>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</si>
  <si>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</si>
  <si>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</si>
  <si>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</si>
  <si>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</si>
  <si>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</si>
  <si>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</si>
  <si>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</si>
  <si>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</si>
  <si>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</si>
  <si>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</si>
  <si>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</si>
  <si>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</si>
  <si>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</si>
  <si>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</si>
  <si>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</si>
  <si>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</si>
  <si>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</si>
  <si>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</si>
  <si>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</si>
  <si>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</si>
  <si>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</si>
  <si>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</si>
  <si>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</si>
  <si>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</si>
  <si>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</si>
  <si>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</si>
  <si>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</si>
  <si>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</si>
  <si>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</si>
  <si>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</si>
  <si>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</si>
  <si>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</si>
  <si>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</si>
  <si>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</si>
  <si>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</si>
  <si>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</si>
  <si>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</si>
  <si>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</si>
  <si>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</si>
  <si>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</si>
  <si>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</si>
  <si>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</si>
  <si>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</si>
  <si>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</si>
  <si>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</si>
  <si>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</si>
  <si>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</si>
  <si>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</si>
  <si>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</si>
  <si>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</si>
  <si>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</si>
  <si>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</si>
  <si>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</si>
  <si>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</si>
  <si>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</si>
  <si>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</si>
  <si>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</si>
  <si>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</si>
  <si>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</si>
  <si>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</si>
  <si>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</si>
  <si>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</si>
  <si>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</si>
  <si>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</si>
  <si>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</si>
  <si>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</si>
  <si>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</si>
  <si>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</si>
  <si>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</si>
  <si>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</si>
  <si>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</si>
  <si>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</si>
  <si>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</si>
  <si>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</si>
  <si>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</si>
  <si>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</si>
  <si>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</si>
  <si>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</si>
  <si>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</si>
  <si>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</si>
  <si>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</si>
  <si>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</si>
  <si>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</si>
  <si>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</si>
  <si>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</si>
  <si>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</si>
  <si>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</si>
  <si>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</si>
  <si>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</si>
  <si>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</si>
  <si>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</si>
  <si>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</si>
  <si>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</si>
  <si>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</si>
  <si>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183059</t>
  </si>
  <si>
    <t>83059</t>
  </si>
  <si>
    <t>TBL RET 14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</si>
  <si>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</si>
  <si>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</si>
  <si>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</si>
  <si>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</si>
  <si>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</si>
  <si>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</si>
  <si>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</si>
  <si>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</si>
  <si>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</si>
  <si>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</si>
  <si>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</si>
  <si>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</si>
  <si>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</si>
  <si>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</si>
  <si>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</si>
  <si>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</si>
  <si>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</si>
  <si>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</si>
  <si>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</si>
  <si>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</si>
  <si>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</si>
  <si>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</si>
  <si>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</si>
  <si>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</si>
  <si>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</si>
  <si>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</si>
  <si>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</si>
  <si>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</si>
  <si>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</si>
  <si>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</si>
  <si>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</si>
  <si>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</si>
  <si>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</si>
  <si>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</si>
  <si>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</si>
  <si>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</si>
  <si>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</si>
  <si>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</si>
  <si>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</si>
  <si>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</si>
  <si>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</si>
  <si>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</si>
  <si>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</si>
  <si>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</si>
  <si>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</si>
  <si>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</si>
  <si>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</si>
  <si>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</si>
  <si>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</si>
  <si>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</si>
  <si>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</si>
  <si>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</si>
  <si>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</si>
  <si>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</si>
  <si>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</si>
  <si>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</si>
  <si>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</si>
  <si>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</si>
  <si>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</si>
  <si>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</si>
  <si>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</si>
  <si>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</si>
  <si>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</si>
  <si>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</si>
  <si>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</si>
  <si>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</si>
  <si>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</si>
  <si>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</si>
  <si>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</si>
  <si>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</si>
  <si>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</si>
  <si>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</si>
  <si>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</si>
  <si>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</si>
  <si>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</si>
  <si>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</si>
  <si>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</si>
  <si>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</si>
  <si>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</si>
  <si>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</si>
  <si>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</si>
  <si>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</si>
  <si>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</si>
  <si>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</si>
  <si>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</si>
  <si>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</si>
  <si>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</si>
  <si>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</si>
  <si>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</si>
  <si>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</si>
  <si>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</si>
  <si>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</si>
  <si>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</si>
  <si>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</si>
  <si>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</si>
  <si>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</si>
  <si>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</si>
  <si>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</si>
  <si>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</si>
  <si>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</si>
  <si>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</si>
  <si>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</si>
  <si>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</si>
  <si>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</si>
  <si>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</si>
  <si>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</si>
  <si>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</si>
  <si>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</si>
  <si>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</si>
  <si>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</si>
  <si>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</si>
  <si>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</si>
  <si>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</si>
  <si>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</si>
  <si>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</si>
  <si>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</si>
  <si>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</si>
  <si>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</si>
  <si>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</si>
  <si>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</si>
  <si>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</si>
  <si>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</si>
  <si>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</si>
  <si>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</si>
  <si>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</si>
  <si>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</si>
  <si>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</si>
  <si>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</si>
  <si>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</si>
  <si>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</si>
  <si>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</si>
  <si>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</si>
  <si>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</si>
  <si>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</si>
  <si>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</si>
  <si>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848866</t>
  </si>
  <si>
    <t>119654</t>
  </si>
  <si>
    <t>SORBIFER DURULES</t>
  </si>
  <si>
    <t>POR TBL FLM 100X100MG</t>
  </si>
  <si>
    <t>848930</t>
  </si>
  <si>
    <t>155781</t>
  </si>
  <si>
    <t>GODASAL 100</t>
  </si>
  <si>
    <t>POR TBL NOB 50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</si>
  <si>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</si>
  <si>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</si>
  <si>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</si>
  <si>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</si>
  <si>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</si>
  <si>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</si>
  <si>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</si>
  <si>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</si>
  <si>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</si>
  <si>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</si>
  <si>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</si>
  <si>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</si>
  <si>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</si>
  <si>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</si>
  <si>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</si>
  <si>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</si>
  <si>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</si>
  <si>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</si>
  <si>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</si>
  <si>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</si>
  <si>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</si>
  <si>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</si>
  <si>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</si>
  <si>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</si>
  <si>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</si>
  <si>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</si>
  <si>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</si>
  <si>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</si>
  <si>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</si>
  <si>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</si>
  <si>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</si>
  <si>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</si>
  <si>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</si>
  <si>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</si>
  <si>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</si>
  <si>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</si>
  <si>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</si>
  <si>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</si>
  <si>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</si>
  <si>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</si>
  <si>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</si>
  <si>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</si>
  <si>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</si>
  <si>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</si>
  <si>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</si>
  <si>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</si>
  <si>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</si>
  <si>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</si>
  <si>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</si>
  <si>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</si>
  <si>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</si>
  <si>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</si>
  <si>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</si>
  <si>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</si>
  <si>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</si>
  <si>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</si>
  <si>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</si>
  <si>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</si>
  <si>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</si>
  <si>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</si>
  <si>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</si>
  <si>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</si>
  <si>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</si>
  <si>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</si>
  <si>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</si>
  <si>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</si>
  <si>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</si>
  <si>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</si>
  <si>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</si>
  <si>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</si>
  <si>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</si>
  <si>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</si>
  <si>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</si>
  <si>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</si>
  <si>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</si>
  <si>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</si>
  <si>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</si>
  <si>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</si>
  <si>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</si>
  <si>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</si>
  <si>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</si>
  <si>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118305</t>
  </si>
  <si>
    <t>18305</t>
  </si>
  <si>
    <t>INF SOL10X1000ML PE</t>
  </si>
  <si>
    <t>121887</t>
  </si>
  <si>
    <t>21887</t>
  </si>
  <si>
    <t>AKINETON</t>
  </si>
  <si>
    <t>POR TBL NOB 50X2MG</t>
  </si>
  <si>
    <t>125362</t>
  </si>
  <si>
    <t>25362</t>
  </si>
  <si>
    <t>HELICID 10 ZENTIVA</t>
  </si>
  <si>
    <t>POR CPS ETD 28X10MG</t>
  </si>
  <si>
    <t>125925</t>
  </si>
  <si>
    <t>25925</t>
  </si>
  <si>
    <t>ZYPREXA 5 MG</t>
  </si>
  <si>
    <t>POR TBL FLM 28X5MG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</si>
  <si>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</si>
  <si>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</si>
  <si>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</si>
  <si>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</si>
  <si>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</si>
  <si>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</si>
  <si>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</si>
  <si>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</si>
  <si>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</si>
  <si>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</si>
  <si>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</si>
  <si>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</si>
  <si>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</si>
  <si>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</si>
  <si>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</si>
  <si>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</si>
  <si>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</si>
  <si>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</si>
  <si>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</si>
  <si>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</si>
  <si>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</si>
  <si>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</si>
  <si>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</si>
  <si>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</si>
  <si>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</si>
  <si>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</si>
  <si>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</si>
  <si>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</si>
  <si>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</si>
  <si>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</si>
  <si>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</si>
  <si>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</si>
  <si>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</si>
  <si>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</si>
  <si>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</si>
  <si>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</si>
  <si>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</si>
  <si>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</si>
  <si>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</si>
  <si>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</si>
  <si>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</si>
  <si>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</si>
  <si>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</si>
  <si>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</si>
  <si>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</si>
  <si>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</si>
  <si>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</si>
  <si>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</si>
  <si>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</si>
  <si>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</si>
  <si>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</si>
  <si>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</si>
  <si>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</si>
  <si>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</si>
  <si>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</si>
  <si>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</si>
  <si>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</si>
  <si>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</si>
  <si>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</si>
  <si>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</si>
  <si>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</si>
  <si>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</si>
  <si>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</si>
  <si>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</si>
  <si>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146125</t>
  </si>
  <si>
    <t>46125</t>
  </si>
  <si>
    <t>LIDOCAIN 10%</t>
  </si>
  <si>
    <t>SPR 1X38GM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</si>
  <si>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</si>
  <si>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</si>
  <si>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</si>
  <si>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</si>
  <si>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</si>
  <si>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</si>
  <si>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</si>
  <si>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</si>
  <si>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</si>
  <si>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</si>
  <si>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</si>
  <si>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</si>
  <si>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</si>
  <si>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</si>
  <si>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</si>
  <si>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</si>
  <si>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</si>
  <si>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</si>
  <si>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</si>
  <si>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</si>
  <si>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</si>
  <si>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</si>
  <si>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</si>
  <si>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</si>
  <si>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</si>
  <si>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</si>
  <si>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</si>
  <si>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</si>
  <si>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</si>
  <si>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</si>
  <si>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</si>
  <si>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</si>
  <si>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</si>
  <si>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</si>
  <si>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</si>
  <si>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</si>
  <si>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</si>
  <si>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</si>
  <si>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</si>
  <si>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</si>
  <si>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</si>
  <si>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</si>
  <si>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</si>
  <si>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</si>
  <si>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</si>
  <si>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</si>
  <si>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</si>
  <si>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</si>
  <si>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</si>
  <si>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</si>
  <si>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</si>
  <si>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</si>
  <si>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</si>
  <si>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</si>
  <si>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</si>
  <si>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</si>
  <si>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</si>
  <si>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</si>
  <si>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</si>
  <si>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</si>
  <si>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</si>
  <si>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843740</t>
  </si>
  <si>
    <t>AVIRIL Dětský zásyp s azulenem sypačka</t>
  </si>
  <si>
    <t>844078</t>
  </si>
  <si>
    <t>Lacrisyn gtt.ophth.10ml</t>
  </si>
  <si>
    <t>921458</t>
  </si>
  <si>
    <t>KL ETHER 200G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</si>
  <si>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</si>
  <si>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</si>
  <si>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</si>
  <si>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</si>
  <si>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</si>
  <si>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</si>
  <si>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</si>
  <si>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</si>
  <si>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</si>
  <si>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</si>
  <si>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</si>
  <si>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</si>
  <si>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</si>
  <si>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</si>
  <si>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</si>
  <si>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</si>
  <si>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</si>
  <si>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</si>
  <si>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</si>
  <si>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</si>
  <si>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</si>
  <si>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</si>
  <si>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</si>
  <si>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</si>
  <si>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</si>
  <si>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</si>
  <si>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</si>
  <si>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</si>
  <si>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</si>
  <si>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</si>
  <si>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</si>
  <si>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</si>
  <si>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</si>
  <si>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</si>
  <si>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</si>
  <si>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</si>
  <si>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</si>
  <si>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</si>
  <si>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</si>
  <si>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</si>
  <si>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</si>
  <si>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</si>
  <si>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</si>
  <si>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</si>
  <si>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</si>
  <si>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</si>
  <si>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</si>
  <si>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</si>
  <si>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</si>
  <si>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</si>
  <si>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</si>
  <si>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</si>
  <si>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</si>
  <si>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</si>
  <si>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</si>
  <si>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</si>
  <si>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</si>
  <si>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</si>
  <si>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</si>
  <si>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</si>
  <si>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</si>
  <si>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</si>
  <si>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</si>
  <si>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</si>
  <si>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</si>
  <si>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</si>
  <si>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</si>
  <si>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</si>
  <si>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</si>
  <si>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</si>
  <si>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</si>
  <si>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</si>
  <si>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</si>
  <si>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</si>
  <si>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</si>
  <si>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</si>
  <si>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</si>
  <si>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</si>
  <si>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</si>
  <si>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</si>
  <si>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</si>
  <si>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</si>
  <si>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</si>
  <si>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</si>
  <si>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</si>
  <si>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</si>
  <si>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</si>
  <si>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</si>
  <si>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</si>
  <si>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</si>
  <si>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841577</t>
  </si>
  <si>
    <t>MENALIND Professional olej.přís. 500ml</t>
  </si>
  <si>
    <t>844040</t>
  </si>
  <si>
    <t>Emspoma M 950g/chladivá</t>
  </si>
  <si>
    <t>846873</t>
  </si>
  <si>
    <t>82012</t>
  </si>
  <si>
    <t>DZ PRONTODERM ROZTOK 500 ml</t>
  </si>
  <si>
    <t>16321</t>
  </si>
  <si>
    <t>BRAUNOVIDON MAST</t>
  </si>
  <si>
    <t>DRM UNG 1X250GM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</si>
  <si>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</si>
  <si>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</si>
  <si>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</si>
  <si>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</si>
  <si>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</si>
  <si>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</si>
  <si>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</si>
  <si>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</si>
  <si>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</si>
  <si>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</si>
  <si>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</si>
  <si>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</si>
  <si>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</si>
  <si>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</si>
  <si>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</si>
  <si>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</si>
  <si>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</si>
  <si>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</si>
  <si>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</si>
  <si>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119372</t>
  </si>
  <si>
    <t>19372</t>
  </si>
  <si>
    <t>OFTAQUIX 5MG/ML OČNÍ KAPKY</t>
  </si>
  <si>
    <t>OPH GTT SOL 5X5MG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</si>
  <si>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</si>
  <si>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</si>
  <si>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</si>
  <si>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</si>
  <si>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</si>
  <si>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</si>
  <si>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</si>
  <si>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</si>
  <si>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</si>
  <si>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</si>
  <si>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</si>
  <si>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</si>
  <si>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159358</t>
  </si>
  <si>
    <t>59358</t>
  </si>
  <si>
    <t>INF 10X1000ML(LDPE)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</si>
  <si>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</si>
  <si>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</si>
  <si>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</si>
  <si>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</si>
  <si>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</si>
  <si>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</si>
  <si>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</si>
  <si>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</si>
  <si>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</si>
  <si>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</si>
  <si>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</si>
  <si>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</si>
  <si>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</si>
  <si>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</si>
  <si>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</si>
  <si>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</si>
  <si>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</si>
  <si>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</si>
  <si>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</si>
  <si>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</si>
  <si>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</si>
  <si>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</si>
  <si>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</si>
  <si>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</si>
  <si>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</si>
  <si>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</si>
  <si>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</si>
  <si>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</si>
  <si>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</si>
  <si>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</si>
  <si>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849143</t>
  </si>
  <si>
    <t>155940</t>
  </si>
  <si>
    <t>Herpesin krém 1x2g 5%</t>
  </si>
  <si>
    <t>501065</t>
  </si>
  <si>
    <t>KL SIGNATURY</t>
  </si>
  <si>
    <t>100750</t>
  </si>
  <si>
    <t>750</t>
  </si>
  <si>
    <t>CHAMOMILLA</t>
  </si>
  <si>
    <t>LIQ 100ML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</si>
  <si>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</si>
  <si>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</si>
  <si>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</si>
  <si>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</si>
  <si>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</si>
  <si>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</si>
  <si>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</si>
  <si>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147300</t>
  </si>
  <si>
    <t>47300</t>
  </si>
  <si>
    <t>ELOCOM</t>
  </si>
  <si>
    <t>DRM CRM 1X30GM 0.1%</t>
  </si>
  <si>
    <t>189869</t>
  </si>
  <si>
    <t>89869</t>
  </si>
  <si>
    <t>DIPROPHOS</t>
  </si>
  <si>
    <t>INJ 5X1ML</t>
  </si>
  <si>
    <t>192730</t>
  </si>
  <si>
    <t>92730</t>
  </si>
  <si>
    <t>INJ 50X5ML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</si>
  <si>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</si>
  <si>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</si>
  <si>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</si>
  <si>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</si>
  <si>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</si>
  <si>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</si>
  <si>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849382</t>
  </si>
  <si>
    <t>119697</t>
  </si>
  <si>
    <t>COLCHICUM-DISPERT</t>
  </si>
  <si>
    <t>POR TBL OBD 20X500RG</t>
  </si>
  <si>
    <t>921184</t>
  </si>
  <si>
    <t>KL UNGUENTUM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</si>
  <si>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</si>
  <si>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</si>
  <si>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</si>
  <si>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</si>
  <si>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</si>
  <si>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</si>
  <si>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</si>
  <si>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</si>
  <si>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</si>
  <si>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</si>
  <si>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</si>
  <si>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</si>
  <si>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</si>
  <si>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129707</t>
  </si>
  <si>
    <t>29707</t>
  </si>
  <si>
    <t>ADVAGRAF 1 MG</t>
  </si>
  <si>
    <t>POR CPS PRO 60X1MG</t>
  </si>
  <si>
    <t>841314</t>
  </si>
  <si>
    <t>MENALIND Ochranná pěna 100ml</t>
  </si>
  <si>
    <t>102132</t>
  </si>
  <si>
    <t>2132</t>
  </si>
  <si>
    <t>CARDILAN</t>
  </si>
  <si>
    <t>INJ 10X10ML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</si>
  <si>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</si>
  <si>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</si>
  <si>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</si>
  <si>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</si>
  <si>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</si>
  <si>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</si>
  <si>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</si>
  <si>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101681</t>
  </si>
  <si>
    <t>1681</t>
  </si>
  <si>
    <t>EMLA KREM 5%</t>
  </si>
  <si>
    <t>CRM 1X30GM</t>
  </si>
  <si>
    <t>198880</t>
  </si>
  <si>
    <t>98880</t>
  </si>
  <si>
    <t>FYZIOLOGICKÝ ROZTOK VIAFLO</t>
  </si>
  <si>
    <t>100560</t>
  </si>
  <si>
    <t>560</t>
  </si>
  <si>
    <t>PLEGOMAZIN</t>
  </si>
  <si>
    <t>INJ 10X5ML/25MG</t>
  </si>
  <si>
    <t>181425</t>
  </si>
  <si>
    <t>81425</t>
  </si>
  <si>
    <t>XALACOM</t>
  </si>
  <si>
    <t>OPH GTT SOL 1X2.5ML</t>
  </si>
  <si>
    <t>850169</t>
  </si>
  <si>
    <t>169211</t>
  </si>
  <si>
    <t>AMBROSAN 15 MG/5 ML SIRUP</t>
  </si>
  <si>
    <t>POR SIR 1X100ML/300MG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</si>
  <si>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</si>
  <si>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</si>
  <si>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</si>
  <si>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</si>
  <si>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</si>
  <si>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</si>
  <si>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</si>
  <si>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</si>
  <si>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</si>
  <si>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</si>
  <si>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</si>
  <si>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167408</t>
  </si>
  <si>
    <t>67408</t>
  </si>
  <si>
    <t>INDOBENE</t>
  </si>
  <si>
    <t>GEL 1X50GM</t>
  </si>
  <si>
    <t>850675</t>
  </si>
  <si>
    <t>Menalind professional tělové mléko 500ml</t>
  </si>
  <si>
    <t>920060</t>
  </si>
  <si>
    <t>KL SOL.ARG.NITR.20% 10G</t>
  </si>
  <si>
    <t>920358</t>
  </si>
  <si>
    <t>KL SOL.BORGLYCEROLI 3% 200 G</t>
  </si>
  <si>
    <t>114098</t>
  </si>
  <si>
    <t>14098</t>
  </si>
  <si>
    <t>OSTEOD 0.25 MCG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</si>
  <si>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</si>
  <si>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</si>
  <si>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</si>
  <si>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</si>
  <si>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</si>
  <si>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</si>
  <si>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</si>
  <si>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</si>
  <si>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2584</t>
  </si>
  <si>
    <t>GLUKÓZA 40 BRAUN</t>
  </si>
  <si>
    <t>844242</t>
  </si>
  <si>
    <t>105937</t>
  </si>
  <si>
    <t>TETRASPAN 6%</t>
  </si>
  <si>
    <t>188518</t>
  </si>
  <si>
    <t>88518</t>
  </si>
  <si>
    <t>AMICLOTON</t>
  </si>
  <si>
    <t>TBL 30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</si>
  <si>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</si>
  <si>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</si>
  <si>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</si>
  <si>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</si>
  <si>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</si>
  <si>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</si>
  <si>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</si>
  <si>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</si>
  <si>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</si>
  <si>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</si>
  <si>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</si>
  <si>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</si>
  <si>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790012</t>
  </si>
  <si>
    <t>Emspoma O 500g/hřejivá</t>
  </si>
  <si>
    <t>113441</t>
  </si>
  <si>
    <t>13441</t>
  </si>
  <si>
    <t>RINGERŮV ROZTOK VIAFLO</t>
  </si>
  <si>
    <t>850053</t>
  </si>
  <si>
    <t>162694</t>
  </si>
  <si>
    <t>EPILAN D GEROT</t>
  </si>
  <si>
    <t>POR TBL NOB 100X100MG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</si>
  <si>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</si>
  <si>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</si>
  <si>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</si>
  <si>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</si>
  <si>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</si>
  <si>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</si>
  <si>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</si>
  <si>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</si>
  <si>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</si>
  <si>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</si>
  <si>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</si>
  <si>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</si>
  <si>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</si>
  <si>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</si>
  <si>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</si>
  <si>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</si>
  <si>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</si>
  <si>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</si>
  <si>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</si>
  <si>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</si>
  <si>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</si>
  <si>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</si>
  <si>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</si>
  <si>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101845</t>
  </si>
  <si>
    <t>1845</t>
  </si>
  <si>
    <t>INJ 10X1ML/25MG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</si>
  <si>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</si>
  <si>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</si>
  <si>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</si>
  <si>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</si>
  <si>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</si>
  <si>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</si>
  <si>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</si>
  <si>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</si>
  <si>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</si>
  <si>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</si>
  <si>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</si>
  <si>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</si>
  <si>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</si>
  <si>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</si>
  <si>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</si>
  <si>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</si>
  <si>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</si>
  <si>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</si>
  <si>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</si>
  <si>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</si>
  <si>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</si>
  <si>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194763</t>
  </si>
  <si>
    <t>94763</t>
  </si>
  <si>
    <t>NALOXONE POLFA</t>
  </si>
  <si>
    <t>INJ 10X1ML/0.4MG</t>
  </si>
  <si>
    <t>169726</t>
  </si>
  <si>
    <t>69726</t>
  </si>
  <si>
    <t>ARDEAELYTOSOL NATRIUMCHLOR.5.85</t>
  </si>
  <si>
    <t>INF 1X80ML</t>
  </si>
  <si>
    <t>186966</t>
  </si>
  <si>
    <t>86966</t>
  </si>
  <si>
    <t>ARDEANUTRISOL G 5</t>
  </si>
  <si>
    <t>107121</t>
  </si>
  <si>
    <t>KABIVEN PERIPHERAL</t>
  </si>
  <si>
    <t>INF EML 4X1440ML</t>
  </si>
  <si>
    <t>394942</t>
  </si>
  <si>
    <t>93527</t>
  </si>
  <si>
    <t>ARDEAELYTOSOL R1/1</t>
  </si>
  <si>
    <t>INF 1X500ML</t>
  </si>
  <si>
    <t>846024</t>
  </si>
  <si>
    <t>100097</t>
  </si>
  <si>
    <t>VOLTAREN EMULGEL</t>
  </si>
  <si>
    <t>DRM GEL 1X100GM LAM</t>
  </si>
  <si>
    <t>501190</t>
  </si>
  <si>
    <t>KL COLL.PILOCARPINI 2% 20g</t>
  </si>
  <si>
    <t>153507</t>
  </si>
  <si>
    <t>53507</t>
  </si>
  <si>
    <t>MEDOSTATIN 20MG</t>
  </si>
  <si>
    <t>TBL 100X20MG</t>
  </si>
  <si>
    <t>1673</t>
  </si>
  <si>
    <t>INJ SOL 100X2ML/8MG</t>
  </si>
  <si>
    <t>125937</t>
  </si>
  <si>
    <t>25937</t>
  </si>
  <si>
    <t>ZYPREXA 10 MG</t>
  </si>
  <si>
    <t>INJ PLV SOL 1X10MG</t>
  </si>
  <si>
    <t>164865</t>
  </si>
  <si>
    <t>64865</t>
  </si>
  <si>
    <t>PIRACETAM AL 1200</t>
  </si>
  <si>
    <t>POR TBLFLM60X1200MG</t>
  </si>
  <si>
    <t>500570</t>
  </si>
  <si>
    <t>ZARZIO 48 MU/0,5 ML</t>
  </si>
  <si>
    <t>INJ+INF SOL 5X0.5ML</t>
  </si>
  <si>
    <t>920282</t>
  </si>
  <si>
    <t>KL SOL.BORGLYCEROLI 3% 50G</t>
  </si>
  <si>
    <t>185322</t>
  </si>
  <si>
    <t>85322</t>
  </si>
  <si>
    <t>ALDACTONE-AMPULE</t>
  </si>
  <si>
    <t>INJ 10X10ML/200MG</t>
  </si>
  <si>
    <t>500553</t>
  </si>
  <si>
    <t>Lapis tyčinka na bradavice</t>
  </si>
  <si>
    <t>198191</t>
  </si>
  <si>
    <t>98191</t>
  </si>
  <si>
    <t>CYTEAL</t>
  </si>
  <si>
    <t>LIQ 1X500ML</t>
  </si>
  <si>
    <t>142825</t>
  </si>
  <si>
    <t>42825</t>
  </si>
  <si>
    <t>CLOZAPIN DESITIN 100 MG</t>
  </si>
  <si>
    <t>POR TBL NOB 30X100MG</t>
  </si>
  <si>
    <t>176954</t>
  </si>
  <si>
    <t>POR GTT SOL 1X50ML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</si>
  <si>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</si>
  <si>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</si>
  <si>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</si>
  <si>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</si>
  <si>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</si>
  <si>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</si>
  <si>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</si>
  <si>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</si>
  <si>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</si>
  <si>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</si>
  <si>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</si>
  <si>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</si>
  <si>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845714</t>
  </si>
  <si>
    <t>120369</t>
  </si>
  <si>
    <t>VELAXIN 75 MG</t>
  </si>
  <si>
    <t>POR CPS PRO 2X14X75MG</t>
  </si>
  <si>
    <t>397238</t>
  </si>
  <si>
    <t>KL ETHANOLUM BENZ.DENAT. 500ml /400g/</t>
  </si>
  <si>
    <t>UN 1170</t>
  </si>
  <si>
    <t>198054</t>
  </si>
  <si>
    <t>SANVAL 10 MG</t>
  </si>
  <si>
    <t>POR TBL FLM 20X10MG</t>
  </si>
  <si>
    <t>500295</t>
  </si>
  <si>
    <t>KL MAST NA SPALENINY, 500G</t>
  </si>
  <si>
    <t>142910</t>
  </si>
  <si>
    <t>ARULATAN 50 MIKROGRAMŮ/ML</t>
  </si>
  <si>
    <t>845003</t>
  </si>
  <si>
    <t>107295</t>
  </si>
  <si>
    <t>0.9% SODIUM CHLORIDE IN WATER FOR INJECTION FRESEN</t>
  </si>
  <si>
    <t>INF SOL 1X100ML-PE</t>
  </si>
  <si>
    <t>397339</t>
  </si>
  <si>
    <t>Menalind mycí žínky</t>
  </si>
  <si>
    <t>8ks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</si>
  <si>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</si>
  <si>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</si>
  <si>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</si>
  <si>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</si>
  <si>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</si>
  <si>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</si>
  <si>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990036</t>
  </si>
  <si>
    <t>Vazelína bílá kosmetic.Valinka 200ml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</si>
  <si>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</si>
  <si>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</si>
  <si>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</si>
  <si>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</si>
  <si>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</si>
  <si>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</si>
  <si>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</si>
  <si>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</si>
  <si>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</si>
  <si>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</si>
  <si>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</si>
  <si>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</si>
  <si>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115316</t>
  </si>
  <si>
    <t>15316</t>
  </si>
  <si>
    <t>LOZAP H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</si>
  <si>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</si>
  <si>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</si>
  <si>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</si>
  <si>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</si>
  <si>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</si>
  <si>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</si>
  <si>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</si>
  <si>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POR SOL 1X200ML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</si>
  <si>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</si>
  <si>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</si>
  <si>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</si>
  <si>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</si>
  <si>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</si>
  <si>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</si>
  <si>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</si>
  <si>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</si>
  <si>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</si>
  <si>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</si>
  <si>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</si>
  <si>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</si>
  <si>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</si>
  <si>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</si>
  <si>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</si>
  <si>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</si>
  <si>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</si>
  <si>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</si>
  <si>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</si>
  <si>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</si>
  <si>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</si>
  <si>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</si>
  <si>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</si>
  <si>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</si>
  <si>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</si>
  <si>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</si>
  <si>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</si>
  <si>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</si>
  <si>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</si>
  <si>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</si>
  <si>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</si>
  <si>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</si>
  <si>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</si>
  <si>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</si>
  <si>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</si>
  <si>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</si>
  <si>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</si>
  <si>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</si>
  <si>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</si>
  <si>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</si>
  <si>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</si>
  <si>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</si>
  <si>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</si>
  <si>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</si>
  <si>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176708</t>
  </si>
  <si>
    <t>76708</t>
  </si>
  <si>
    <t>ACCUZIDE</t>
  </si>
  <si>
    <t>TBL OBD 30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</si>
  <si>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</si>
  <si>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</si>
  <si>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</si>
  <si>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</si>
  <si>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</si>
  <si>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</si>
  <si>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</si>
  <si>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</si>
  <si>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196977</t>
  </si>
  <si>
    <t>96977</t>
  </si>
  <si>
    <t>XANAX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</si>
  <si>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</si>
  <si>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</si>
  <si>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</si>
  <si>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</si>
  <si>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</si>
  <si>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</si>
  <si>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</si>
  <si>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</si>
  <si>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</si>
  <si>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</si>
  <si>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</si>
  <si>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</si>
  <si>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</si>
  <si>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</si>
  <si>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</si>
  <si>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</si>
  <si>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</si>
  <si>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</si>
  <si>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</si>
  <si>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</si>
  <si>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</si>
  <si>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</si>
  <si>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</si>
  <si>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</si>
  <si>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</si>
  <si>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</si>
  <si>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</si>
  <si>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</si>
  <si>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180050</t>
  </si>
  <si>
    <t>HELIDES 20 MG ENTEROSOLVENTNÍ TVRDÉ TOBOLKY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</si>
  <si>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</si>
  <si>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</si>
  <si>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</si>
  <si>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</si>
  <si>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</si>
  <si>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</si>
  <si>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</si>
  <si>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849187</t>
  </si>
  <si>
    <t>111902</t>
  </si>
  <si>
    <t>NITRESAN 20 MG</t>
  </si>
  <si>
    <t>118175</t>
  </si>
  <si>
    <t>18175</t>
  </si>
  <si>
    <t>PROPOFOL 1% MCT/LCT FRESENIUS</t>
  </si>
  <si>
    <t>INJ EML 10X100ML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</si>
  <si>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</si>
  <si>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</si>
  <si>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</si>
  <si>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</si>
  <si>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</si>
  <si>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</si>
  <si>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</si>
  <si>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</si>
  <si>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</si>
  <si>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</si>
  <si>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</si>
  <si>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848477</t>
  </si>
  <si>
    <t>124346</t>
  </si>
  <si>
    <t>POR TBL FLM 90X5MG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</si>
  <si>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</si>
  <si>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</si>
  <si>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</si>
  <si>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</si>
  <si>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</si>
  <si>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</si>
  <si>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</si>
  <si>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</si>
  <si>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</si>
  <si>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</si>
  <si>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</si>
  <si>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</si>
  <si>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</si>
  <si>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</si>
  <si>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</si>
  <si>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</si>
  <si>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119220</t>
  </si>
  <si>
    <t>MONTELUKAST TEVA 10 MG</t>
  </si>
  <si>
    <t>POR TBL FLM 28X10MG</t>
  </si>
  <si>
    <t>130164</t>
  </si>
  <si>
    <t>30164</t>
  </si>
  <si>
    <t>MIDAZOLAM TORREX 1MG/ML</t>
  </si>
  <si>
    <t>INJ 10X5ML/5MG</t>
  </si>
  <si>
    <t>144997</t>
  </si>
  <si>
    <t>44997</t>
  </si>
  <si>
    <t>DEPAKINE CHRONO 500MG SECABLE</t>
  </si>
  <si>
    <t>TBL RET 100X500MG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</si>
  <si>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</si>
  <si>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</si>
  <si>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</si>
  <si>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</si>
  <si>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</si>
  <si>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</si>
  <si>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</si>
  <si>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850106</t>
  </si>
  <si>
    <t>111898</t>
  </si>
  <si>
    <t>NITRESAN 10 MG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</si>
  <si>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</si>
  <si>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</si>
  <si>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</si>
  <si>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</si>
  <si>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</si>
  <si>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</si>
  <si>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</si>
  <si>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POR TBL NOB 30</t>
  </si>
  <si>
    <t>50113006</t>
  </si>
  <si>
    <t>846327</t>
  </si>
  <si>
    <t>33404</t>
  </si>
  <si>
    <t>Calogen Neutral por.eml. 1x200ml</t>
  </si>
  <si>
    <t>33848</t>
  </si>
  <si>
    <t>NUTRIDRINK S PŘÍCHUTÍ ČOKOLÁDOVOU</t>
  </si>
  <si>
    <t>POR SOL 4X200ML</t>
  </si>
  <si>
    <t>33847</t>
  </si>
  <si>
    <t>NUTRIDRINK S PŘÍCHUTÍ VANILKOVOU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</si>
  <si>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</si>
  <si>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</si>
  <si>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</si>
  <si>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</si>
  <si>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</si>
  <si>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</si>
  <si>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</si>
  <si>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</si>
  <si>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</si>
  <si>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</si>
  <si>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</si>
  <si>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</si>
  <si>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</si>
  <si>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</si>
  <si>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</si>
  <si>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</si>
  <si>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</si>
  <si>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</si>
  <si>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</si>
  <si>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</si>
  <si>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</si>
  <si>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</si>
  <si>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</si>
  <si>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</si>
  <si>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</si>
  <si>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</si>
  <si>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</si>
  <si>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</si>
  <si>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</si>
  <si>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</si>
  <si>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</si>
  <si>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</si>
  <si>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</si>
  <si>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</si>
  <si>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</si>
  <si>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</si>
  <si>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</si>
  <si>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</si>
  <si>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</si>
  <si>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</si>
  <si>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</si>
  <si>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</si>
  <si>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</si>
  <si>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</si>
  <si>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</si>
  <si>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</si>
  <si>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</si>
  <si>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</si>
  <si>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</si>
  <si>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</si>
  <si>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</si>
  <si>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</si>
  <si>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</si>
  <si>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</si>
  <si>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</si>
  <si>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</si>
  <si>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</si>
  <si>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</si>
  <si>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</si>
  <si>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</si>
  <si>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501312</t>
  </si>
  <si>
    <t>88771</t>
  </si>
  <si>
    <t>CLINOLEIC 20% 20x250 ml</t>
  </si>
  <si>
    <t>20x250 ml BXT</t>
  </si>
  <si>
    <t>397303</t>
  </si>
  <si>
    <t>152193</t>
  </si>
  <si>
    <t>NUTRIFLEX OMEGA SPECIAL</t>
  </si>
  <si>
    <t>INF EML 5X625ML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</si>
  <si>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</si>
  <si>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</si>
  <si>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</si>
  <si>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</si>
  <si>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</si>
  <si>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</si>
  <si>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</si>
  <si>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</si>
  <si>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</si>
  <si>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</si>
  <si>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</si>
  <si>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</si>
  <si>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</si>
  <si>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</si>
  <si>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</si>
  <si>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</si>
  <si>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</si>
  <si>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</si>
  <si>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</si>
  <si>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</si>
  <si>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</si>
  <si>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</si>
  <si>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</si>
  <si>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</si>
  <si>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</si>
  <si>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</si>
  <si>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</si>
  <si>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</si>
  <si>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</si>
  <si>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</si>
  <si>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</si>
  <si>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</si>
  <si>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</si>
  <si>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</si>
  <si>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</si>
  <si>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</si>
  <si>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</si>
  <si>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</si>
  <si>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</si>
  <si>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</si>
  <si>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</si>
  <si>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</si>
  <si>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</si>
  <si>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</si>
  <si>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</si>
  <si>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</si>
  <si>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</si>
  <si>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</si>
  <si>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</si>
  <si>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</si>
  <si>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</si>
  <si>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</si>
  <si>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</si>
  <si>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</si>
  <si>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</si>
  <si>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</si>
  <si>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</si>
  <si>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</si>
  <si>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</si>
  <si>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</si>
  <si>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</si>
  <si>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</si>
  <si>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</si>
  <si>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50113013</t>
  </si>
  <si>
    <t>183926</t>
  </si>
  <si>
    <t>AZEPO 1 G</t>
  </si>
  <si>
    <t>INJ+INF PLV SOL 10X1GM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</si>
  <si>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</si>
  <si>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</si>
  <si>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</si>
  <si>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</si>
  <si>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</si>
  <si>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</si>
  <si>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</si>
  <si>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</si>
  <si>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</si>
  <si>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</si>
  <si>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</si>
  <si>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</si>
  <si>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</si>
  <si>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</si>
  <si>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</si>
  <si>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</si>
  <si>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</si>
  <si>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</si>
  <si>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</si>
  <si>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</si>
  <si>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</si>
  <si>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</si>
  <si>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</si>
  <si>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</si>
  <si>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</si>
  <si>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</si>
  <si>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</si>
  <si>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</si>
  <si>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</si>
  <si>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</si>
  <si>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</si>
  <si>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</si>
  <si>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</si>
  <si>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</si>
  <si>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</si>
  <si>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</si>
  <si>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</si>
  <si>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</si>
  <si>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</si>
  <si>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</si>
  <si>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</si>
  <si>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</si>
  <si>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</si>
  <si>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</si>
  <si>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</si>
  <si>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</si>
  <si>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</si>
  <si>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</si>
  <si>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</si>
  <si>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</si>
  <si>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</si>
  <si>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</si>
  <si>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</si>
  <si>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</si>
  <si>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</si>
  <si>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</si>
  <si>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</si>
  <si>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</si>
  <si>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</si>
  <si>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</si>
  <si>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</si>
  <si>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</si>
  <si>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</si>
  <si>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</si>
  <si>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</si>
  <si>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</si>
  <si>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</si>
  <si>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193922</t>
  </si>
  <si>
    <t>93922</t>
  </si>
  <si>
    <t>BENEMICIN 300 MG</t>
  </si>
  <si>
    <t>CPS 100X300MG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</si>
  <si>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</si>
  <si>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</si>
  <si>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</si>
  <si>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</si>
  <si>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</si>
  <si>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</si>
  <si>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</si>
  <si>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</si>
  <si>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</si>
  <si>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</si>
  <si>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</si>
  <si>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</si>
  <si>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117171</t>
  </si>
  <si>
    <t>17171</t>
  </si>
  <si>
    <t>BELOGENT MAST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</si>
  <si>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</si>
  <si>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</si>
  <si>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</si>
  <si>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</si>
  <si>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</si>
  <si>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</si>
  <si>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</si>
  <si>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</si>
  <si>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</si>
  <si>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</si>
  <si>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</si>
  <si>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</si>
  <si>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</si>
  <si>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</si>
  <si>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</si>
  <si>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</si>
  <si>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</si>
  <si>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</si>
  <si>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</si>
  <si>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</si>
  <si>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</si>
  <si>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</si>
  <si>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</si>
  <si>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</si>
  <si>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</si>
  <si>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</si>
  <si>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</si>
  <si>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</si>
  <si>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</si>
  <si>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</si>
  <si>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</si>
  <si>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</si>
  <si>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</si>
  <si>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</si>
  <si>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</si>
  <si>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</si>
  <si>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</si>
  <si>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</si>
  <si>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141146</t>
  </si>
  <si>
    <t>41146</t>
  </si>
  <si>
    <t>MACMIROR COMPLEX</t>
  </si>
  <si>
    <t>SUP VAG 12</t>
  </si>
  <si>
    <t>162496</t>
  </si>
  <si>
    <t>TAZIP 4 G/0,5 G</t>
  </si>
  <si>
    <t>INJ+INF PLV SOL 10X4,5GM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</si>
  <si>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</si>
  <si>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</si>
  <si>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</si>
  <si>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</si>
  <si>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</si>
  <si>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</si>
  <si>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</si>
  <si>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</si>
  <si>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</si>
  <si>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</si>
  <si>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</si>
  <si>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</si>
  <si>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</si>
  <si>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</si>
  <si>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</si>
  <si>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</si>
  <si>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</si>
  <si>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</si>
  <si>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</si>
  <si>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</si>
  <si>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94176</t>
  </si>
  <si>
    <t>CEFOTAXIME LEK 1 G PRÁŠEK PRO INJEKČNÍ ROZTOK</t>
  </si>
  <si>
    <t>202911</t>
  </si>
  <si>
    <t>DILIZOLEN 2 MG/ML</t>
  </si>
  <si>
    <t>INF SOL 10X300ML/600MG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</si>
  <si>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</si>
  <si>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</si>
  <si>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</si>
  <si>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</si>
  <si>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</si>
  <si>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</si>
  <si>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</si>
  <si>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</si>
  <si>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</si>
  <si>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</si>
  <si>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</si>
  <si>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</si>
  <si>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</si>
  <si>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</si>
  <si>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</si>
  <si>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</si>
  <si>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</si>
  <si>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</si>
  <si>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</si>
  <si>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</si>
  <si>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</si>
  <si>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</si>
  <si>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</si>
  <si>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</si>
  <si>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</si>
  <si>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</si>
  <si>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</si>
  <si>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</si>
  <si>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</si>
  <si>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</si>
  <si>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</si>
  <si>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</si>
  <si>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</si>
  <si>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</si>
  <si>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</si>
  <si>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</si>
  <si>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</si>
  <si>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</si>
  <si>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</si>
  <si>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</si>
  <si>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</si>
  <si>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</si>
  <si>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</si>
  <si>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</si>
  <si>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</si>
  <si>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</si>
  <si>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</si>
  <si>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</si>
  <si>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105113</t>
  </si>
  <si>
    <t>5113</t>
  </si>
  <si>
    <t>TARGOCID 400MG</t>
  </si>
  <si>
    <t>INJ SIC 1X400MG+SOL</t>
  </si>
  <si>
    <t>50113014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</si>
  <si>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</si>
  <si>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</si>
  <si>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</si>
  <si>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</si>
  <si>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</si>
  <si>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</si>
  <si>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</si>
  <si>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</si>
  <si>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</si>
  <si>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</si>
  <si>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</si>
  <si>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</si>
  <si>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</si>
  <si>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</si>
  <si>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</si>
  <si>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</si>
  <si>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</si>
  <si>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</si>
  <si>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</si>
  <si>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</si>
  <si>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</si>
  <si>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</si>
  <si>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</si>
  <si>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</si>
  <si>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</si>
  <si>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</si>
  <si>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</si>
  <si>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</si>
  <si>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</si>
  <si>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</si>
  <si>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</si>
  <si>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</si>
  <si>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</si>
  <si>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50113008</t>
  </si>
  <si>
    <t>6480</t>
  </si>
  <si>
    <t>Ocplex 20ml 500 I.U. Phoenix</t>
  </si>
  <si>
    <t>97910</t>
  </si>
  <si>
    <t>Human Albumin 20% 100 ml 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</si>
  <si>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</si>
  <si>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</si>
  <si>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</si>
  <si>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</si>
  <si>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</si>
  <si>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</si>
  <si>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</si>
  <si>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</si>
  <si>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</si>
  <si>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90099</t>
  </si>
  <si>
    <t>Faktor VII Baxter 600 IU</t>
  </si>
  <si>
    <t>137483</t>
  </si>
  <si>
    <t>ANBINEX 1000 I.U. Grifols</t>
  </si>
  <si>
    <t>75634</t>
  </si>
  <si>
    <t>Prothromplex Total 600 I.U.BAXTER</t>
  </si>
  <si>
    <t>47749</t>
  </si>
  <si>
    <t>Octaplas 200ml Phoenix</t>
  </si>
  <si>
    <t>50113011</t>
  </si>
  <si>
    <t>87240</t>
  </si>
  <si>
    <t>Fanhdi 100 I.U/ml(1000 I.U.)GRIFOLS</t>
  </si>
  <si>
    <t>87239</t>
  </si>
  <si>
    <t>Fanhdi 50 I.U./ml(500 I.U) GRIFOLS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</si>
  <si>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</si>
  <si>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</si>
  <si>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</si>
  <si>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</si>
  <si>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</si>
  <si>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</si>
  <si>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</si>
  <si>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</si>
  <si>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5931 - Oddělení int. péče chirurg. oborů, JIP 51</t>
  </si>
  <si>
    <t>N05CD08 - Midazolam</t>
  </si>
  <si>
    <t>N01AH03 - Sufentanyl</t>
  </si>
  <si>
    <t>V06XX - Potraviny pro zvláštní lékařské účely (PZLÚ)</t>
  </si>
  <si>
    <t>L04AA06 - Mykofenolová kyselina</t>
  </si>
  <si>
    <t>N01AX10 - Propofol</t>
  </si>
  <si>
    <t>J01DD01 - Cefotaxim</t>
  </si>
  <si>
    <t>J01CR02 - Amoxicilin a enzymový inhibitor</t>
  </si>
  <si>
    <t>J01DB04 - Cefazolin</t>
  </si>
  <si>
    <t>H03AA01 - Levothyroxin, sodná sůl</t>
  </si>
  <si>
    <t>R06AE09 - Levocetirizin</t>
  </si>
  <si>
    <t>B01AC04 - Klopidogrel</t>
  </si>
  <si>
    <t>A10AB05 - Inzulin aspart</t>
  </si>
  <si>
    <t>J01FF01 - Klindamycin</t>
  </si>
  <si>
    <t>B01AB06 - Nadroparin</t>
  </si>
  <si>
    <t>C07AB07 - Bisoprolol</t>
  </si>
  <si>
    <t>J01XA02 - Teikoplanin</t>
  </si>
  <si>
    <t>C08CA01 - Amlodipin</t>
  </si>
  <si>
    <t>N03AX12 - Gabapentin</t>
  </si>
  <si>
    <t>C08CA08 - Nitrendipin</t>
  </si>
  <si>
    <t>N07CA01 - Betahistin</t>
  </si>
  <si>
    <t>C09AA02 - Enalapril</t>
  </si>
  <si>
    <t>J01MA02 - Ciprofloxacin</t>
  </si>
  <si>
    <t>C09BA05 - Ramipril a diuretika</t>
  </si>
  <si>
    <t>J02AC03 - Vorikonazol</t>
  </si>
  <si>
    <t>C09BA06 - Chinapril a diuretika</t>
  </si>
  <si>
    <t>B01AA03 - Warfarin</t>
  </si>
  <si>
    <t>C09CA01 - Losartan</t>
  </si>
  <si>
    <t>N05AH04 - Kvetiapin</t>
  </si>
  <si>
    <t>C09DA01 - Losartan a diuretika</t>
  </si>
  <si>
    <t>N06AB05 - Paroxetin</t>
  </si>
  <si>
    <t>C10AA05 - Atorvastatin</t>
  </si>
  <si>
    <t>R03DC03 - Montelukast</t>
  </si>
  <si>
    <t>C10AB05 - Fenofibrát</t>
  </si>
  <si>
    <t>J01MA01 - Ofloxacin</t>
  </si>
  <si>
    <t>H01CB02 - Oktreotid</t>
  </si>
  <si>
    <t>J01XA01 - Vankomycin</t>
  </si>
  <si>
    <t>H02AB04 - Methylprednisolon</t>
  </si>
  <si>
    <t>J02AC01 - Flukonazol</t>
  </si>
  <si>
    <t>B01AC16 - Eptifibatid</t>
  </si>
  <si>
    <t>J02AX06 - Anidulafungin</t>
  </si>
  <si>
    <t>J01AA12 - Tigecyklin</t>
  </si>
  <si>
    <t>A16AA02 - Ademethionin</t>
  </si>
  <si>
    <t>J01CR01 - Ampicilin a enzymový inhibitor</t>
  </si>
  <si>
    <t>N03AG01 - Kyselina valproová</t>
  </si>
  <si>
    <t>A02BC05 - Esomeprazol</t>
  </si>
  <si>
    <t>N03AX16 - Pregabalin</t>
  </si>
  <si>
    <t>A04AA01 - Ondansetron</t>
  </si>
  <si>
    <t>N05BA12 - Alprazolam</t>
  </si>
  <si>
    <t>A02BC02 - Pantoprazol</t>
  </si>
  <si>
    <t>N06AB04 - Citalopram</t>
  </si>
  <si>
    <t>A06AD11 - Laktulóza</t>
  </si>
  <si>
    <t>N06AB06 - Sertralin</t>
  </si>
  <si>
    <t>J01DD12 - Cefoperazon</t>
  </si>
  <si>
    <t>R03AC02 - Salbutamol</t>
  </si>
  <si>
    <t>C01BD01 - Amiodaron</t>
  </si>
  <si>
    <t>C07AB05 - Betaxolol</t>
  </si>
  <si>
    <t>J01FA09 - Klarithromycin</t>
  </si>
  <si>
    <t>J01DH51 - Imipenem a enzymový inhibitor</t>
  </si>
  <si>
    <t>J01DC02 - Cefuroxim</t>
  </si>
  <si>
    <t>A02BC02</t>
  </si>
  <si>
    <t>POR TBL ENT 28X20MG I</t>
  </si>
  <si>
    <t>A02BC05</t>
  </si>
  <si>
    <t>A04AA01</t>
  </si>
  <si>
    <t>A06AD11</t>
  </si>
  <si>
    <t>A10AB05</t>
  </si>
  <si>
    <t>A16AA02</t>
  </si>
  <si>
    <t>TRANSMETIL 500 MG INJEKCE</t>
  </si>
  <si>
    <t>INJ PSO LQF 5X500MG</t>
  </si>
  <si>
    <t>B01AA03</t>
  </si>
  <si>
    <t>WARFARIN ORION 5 MG</t>
  </si>
  <si>
    <t>B01AB06</t>
  </si>
  <si>
    <t>INJ SOL 10X5ML/47.5KU</t>
  </si>
  <si>
    <t>B01AC04</t>
  </si>
  <si>
    <t>B01AC16</t>
  </si>
  <si>
    <t>INTEGRILIN 0,75 MG/ML</t>
  </si>
  <si>
    <t>INF SOL 1X100ML</t>
  </si>
  <si>
    <t>C01BD01</t>
  </si>
  <si>
    <t>POR TBL NOB 30X200MG</t>
  </si>
  <si>
    <t>POR TBL NOB 60X200MG</t>
  </si>
  <si>
    <t>C07AB05</t>
  </si>
  <si>
    <t>C07AB07</t>
  </si>
  <si>
    <t>C08CA01</t>
  </si>
  <si>
    <t>C08CA08</t>
  </si>
  <si>
    <t>C09AA02</t>
  </si>
  <si>
    <t>INJ SOL 5X1ML/1.25MG</t>
  </si>
  <si>
    <t>C09BA05</t>
  </si>
  <si>
    <t>C09BA06</t>
  </si>
  <si>
    <t>ACCUZIDE 10</t>
  </si>
  <si>
    <t>C09CA01</t>
  </si>
  <si>
    <t>C09DA01</t>
  </si>
  <si>
    <t>C10AA05</t>
  </si>
  <si>
    <t>SORTIS 40 MG</t>
  </si>
  <si>
    <t>POR TBL FLM 30X40MG</t>
  </si>
  <si>
    <t>C10AB05</t>
  </si>
  <si>
    <t>POR CPS DUR 30X267MG</t>
  </si>
  <si>
    <t>LIPANTHYL SUPRA 160 MG</t>
  </si>
  <si>
    <t>POR TBL FLM 30X160MG</t>
  </si>
  <si>
    <t>H01CB02</t>
  </si>
  <si>
    <t>SANDOSTATIN 0,1 MG/ML</t>
  </si>
  <si>
    <t>INJ SOL+INF CNC SOL5X1ML/0.1MG</t>
  </si>
  <si>
    <t>H02AB04</t>
  </si>
  <si>
    <t>POR TBL NOB 50X16MG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</si>
  <si>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</si>
  <si>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</si>
  <si>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</si>
  <si>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</si>
  <si>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</si>
  <si>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</si>
  <si>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</si>
  <si>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</si>
  <si>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</si>
  <si>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</si>
  <si>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</si>
  <si>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</si>
  <si>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</si>
  <si>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</si>
  <si>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</si>
  <si>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J01DC02</t>
  </si>
  <si>
    <t>ZINACEF 1,5 G</t>
  </si>
  <si>
    <t>ZINACEF 750 MG</t>
  </si>
  <si>
    <t>INJ PLV SOL 1X750MG</t>
  </si>
  <si>
    <t>J01DD01</t>
  </si>
  <si>
    <t>J01DD12</t>
  </si>
  <si>
    <t>J01DH51</t>
  </si>
  <si>
    <t>J01FA09</t>
  </si>
  <si>
    <t>POR TBL FLM 14X500MG</t>
  </si>
  <si>
    <t>INF PLV SOL 1X500MG</t>
  </si>
  <si>
    <t>J01FF01</t>
  </si>
  <si>
    <t>INJ SOL 1X2ML/300MG</t>
  </si>
  <si>
    <t>INJ SOL 1X4ML/600MG</t>
  </si>
  <si>
    <t>J01MA01</t>
  </si>
  <si>
    <t>J01MA02</t>
  </si>
  <si>
    <t>CIPHIN PRO INFUSIONE 200 MG/100 ML</t>
  </si>
  <si>
    <t>INF SOL 1X100ML/200MG</t>
  </si>
  <si>
    <t>J01XA01</t>
  </si>
  <si>
    <t>EDICIN 0,5 G</t>
  </si>
  <si>
    <t>EDICIN 1 G</t>
  </si>
  <si>
    <t>J01XA02</t>
  </si>
  <si>
    <t>TARGOCID 400 MG</t>
  </si>
  <si>
    <t>INJ+POR PSO LQF 1X400MG</t>
  </si>
  <si>
    <t>J02AC01</t>
  </si>
  <si>
    <t>MYCOMAX INF</t>
  </si>
  <si>
    <t>J02AC03</t>
  </si>
  <si>
    <t>POR TBL FLM 14X200MG</t>
  </si>
  <si>
    <t>J02AX06</t>
  </si>
  <si>
    <t>INF PLV CSL 1X100MG</t>
  </si>
  <si>
    <t>L04AA06</t>
  </si>
  <si>
    <t>POR TBL FLM 50X500MG</t>
  </si>
  <si>
    <t>N01AH03</t>
  </si>
  <si>
    <t>SUFENTA FORTE</t>
  </si>
  <si>
    <t>INJ SOL 5X1ML/50RG</t>
  </si>
  <si>
    <t>N01AX10</t>
  </si>
  <si>
    <t>N03AG01</t>
  </si>
  <si>
    <t>DEPAKINE CHRONO 500 MG SÉCABLE</t>
  </si>
  <si>
    <t>POR TBL RET 100X500MG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</si>
  <si>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</si>
  <si>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</si>
  <si>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</si>
  <si>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</si>
  <si>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</si>
  <si>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</si>
  <si>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</si>
  <si>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N05AH04</t>
  </si>
  <si>
    <t>N05BA12</t>
  </si>
  <si>
    <t>XANAX 1 MG</t>
  </si>
  <si>
    <t>POR TBL NOB 30X1MG</t>
  </si>
  <si>
    <t>N05CD08</t>
  </si>
  <si>
    <t>MIDAZOLAM TORREX 1 MG/ML</t>
  </si>
  <si>
    <t>INJ SOL 10X5ML/5MG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</si>
  <si>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</si>
  <si>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</si>
  <si>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</si>
  <si>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</si>
  <si>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</si>
  <si>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</si>
  <si>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</si>
  <si>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N07CA01</t>
  </si>
  <si>
    <t>R03AC02</t>
  </si>
  <si>
    <t>R03DC03</t>
  </si>
  <si>
    <t>R06AE09</t>
  </si>
  <si>
    <t>V06XX</t>
  </si>
  <si>
    <t>NUTRISON PROTEIN PLUS MULTI FIBRE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</si>
  <si>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</si>
  <si>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</si>
  <si>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</si>
  <si>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</si>
  <si>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</si>
  <si>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CALOGEN NEUTRAL</t>
  </si>
  <si>
    <t>POR EML 1X200ML</t>
  </si>
  <si>
    <t>NUTRISON ADVANCED DIASON LOW ENERGY</t>
  </si>
  <si>
    <t>DIASIP S PŘÍCHUTÍ CAPPUCCINO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</si>
  <si>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</si>
  <si>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</si>
  <si>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</si>
  <si>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</si>
  <si>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5921</t>
  </si>
  <si>
    <t>ZA314</t>
  </si>
  <si>
    <t>Obinadlo idealast-haft 8 cm x   4 m 9311113</t>
  </si>
  <si>
    <t>ZA593</t>
  </si>
  <si>
    <t>Tampon stáčený sterilní 20 x 20 cm / 5 ks 28003</t>
  </si>
  <si>
    <t>ZC702</t>
  </si>
  <si>
    <t>Náplast tegaderm 6,0 cm x 7,0 cm bal. á 100 ks 1624W</t>
  </si>
  <si>
    <t>ZC854</t>
  </si>
  <si>
    <t xml:space="preserve">Kompresa NT 7,5 x 7,5 cm / 2 ks sterilní 26510 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</si>
  <si>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</si>
  <si>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</si>
  <si>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</si>
  <si>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</si>
  <si>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</si>
  <si>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</si>
  <si>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</si>
  <si>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</si>
  <si>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</si>
  <si>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</si>
  <si>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</si>
  <si>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</si>
  <si>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</si>
  <si>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</t>
  </si>
  <si>
    <t>ZC863</t>
  </si>
  <si>
    <t>Hadička spojovací HS 1,8 x 1800LL 606304</t>
  </si>
  <si>
    <t>ZH168</t>
  </si>
  <si>
    <t>Stříkačka injekční 3-dílná 1 ml L tuberculin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</si>
  <si>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</si>
  <si>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</si>
  <si>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</si>
  <si>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</si>
  <si>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</si>
  <si>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</si>
  <si>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</si>
  <si>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</si>
  <si>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</si>
  <si>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</si>
  <si>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</si>
  <si>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</si>
  <si>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</si>
  <si>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</si>
  <si>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ZA031</t>
  </si>
  <si>
    <t>Vata obvazová 1000 g nest.vinutá 110710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</si>
  <si>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</si>
  <si>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</si>
  <si>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</si>
  <si>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</si>
  <si>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</si>
  <si>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</si>
  <si>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</si>
  <si>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</si>
  <si>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</si>
  <si>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</si>
  <si>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</si>
  <si>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</si>
  <si>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ZA339</t>
  </si>
  <si>
    <t>Obinadlo hydrofilní   8 cm x   5 m 13006</t>
  </si>
  <si>
    <t>ZA418</t>
  </si>
  <si>
    <t>Náplast metaline pod TS 8 x 9 cm 23094</t>
  </si>
  <si>
    <t>ZA419</t>
  </si>
  <si>
    <t>Náplast betaplast bílá 10 cm x 5 m 510W</t>
  </si>
  <si>
    <t>ZA421</t>
  </si>
  <si>
    <t>Obinadlo elastické idealtex 10 cm x 5 m 931062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</si>
  <si>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</si>
  <si>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</si>
  <si>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</si>
  <si>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</si>
  <si>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</si>
  <si>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</si>
  <si>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</si>
  <si>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</si>
  <si>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</si>
  <si>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</si>
  <si>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</si>
  <si>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</si>
  <si>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</si>
  <si>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</si>
  <si>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ZA466</t>
  </si>
  <si>
    <t>Tyčinka vatová sterilní 14 cm 9679501</t>
  </si>
  <si>
    <t>Tyčinka vatová sterilní 14 cm bal. á 200 ks 9679501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</si>
  <si>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</si>
  <si>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</si>
  <si>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</si>
  <si>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</si>
  <si>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</si>
  <si>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</si>
  <si>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</si>
  <si>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</si>
  <si>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</si>
  <si>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</si>
  <si>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</si>
  <si>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</si>
  <si>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</si>
  <si>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</si>
  <si>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</si>
  <si>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</si>
  <si>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</si>
  <si>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</si>
  <si>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</si>
  <si>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</si>
  <si>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</si>
  <si>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</si>
  <si>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</si>
  <si>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</si>
  <si>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</si>
  <si>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</si>
  <si>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</si>
  <si>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</si>
  <si>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</si>
  <si>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</si>
  <si>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</si>
  <si>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</si>
  <si>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</si>
  <si>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</si>
  <si>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</si>
  <si>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</si>
  <si>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</si>
  <si>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</si>
  <si>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</si>
  <si>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</si>
  <si>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ZC845</t>
  </si>
  <si>
    <t>Kompresa NT 10 x 20 cm / 5 ks sterilní 26621</t>
  </si>
  <si>
    <t>ZC846</t>
  </si>
  <si>
    <t>Kompresa AB 15 x 25 cm /1 ks sterilní NT savá 1230114031</t>
  </si>
  <si>
    <t>ZC857</t>
  </si>
  <si>
    <t>Krytí mastný tyl grassolind 10 x 20 cm bal. á 30 ks 4993368</t>
  </si>
  <si>
    <t>ZC885</t>
  </si>
  <si>
    <t>Náplast omnifix E 10 cm x 10 m 900650</t>
  </si>
  <si>
    <t>ZD482</t>
  </si>
  <si>
    <t>Sprej Opsite 240 ml,á 12 ks 66004980</t>
  </si>
  <si>
    <t>ZD631</t>
  </si>
  <si>
    <t>Krytí pharmafoam-trach. s výřezem 8 x 8 cm bal. á 10 ks P-Tracheo 808</t>
  </si>
  <si>
    <t>ZD633</t>
  </si>
  <si>
    <t>Krytí mepilex border sacrum 18 x 18 cm bal. á 5 ks 282000-01</t>
  </si>
  <si>
    <t>ZD668</t>
  </si>
  <si>
    <t>Kompresa gáza 10 x 10 cm / 5 ks sterilní 1325019275</t>
  </si>
  <si>
    <t>ZD825</t>
  </si>
  <si>
    <t>Tampon stáčený s RTG 50 cm x 50 cm tkanicí karton á 1250 ks 05002+</t>
  </si>
  <si>
    <t>ZE748</t>
  </si>
  <si>
    <t>Krytí melgisorb Ag alginátové absorpční 10 x 10 cm bal. á 10 ks 256100-00</t>
  </si>
  <si>
    <t>ZH012</t>
  </si>
  <si>
    <t>Náplast micropore 2,50 cm x 5,00 m 840W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</si>
  <si>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</si>
  <si>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</si>
  <si>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</si>
  <si>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</si>
  <si>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</si>
  <si>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</si>
  <si>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</si>
  <si>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</si>
  <si>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</si>
  <si>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ZA437</t>
  </si>
  <si>
    <t>Obinadlo pruban č.14 427314</t>
  </si>
  <si>
    <t>ZA442</t>
  </si>
  <si>
    <t>Steh náplasťový Steri-strip 6 x 75 mm bal. á 50 ks R1541</t>
  </si>
  <si>
    <t>ZA479</t>
  </si>
  <si>
    <t>Krytí tielle pěnové 11 x 11 cm bal. á 10 ks SYS MTL101 EE</t>
  </si>
  <si>
    <t>ZA622</t>
  </si>
  <si>
    <t>Kompresa NT   5 x  5 cm nesterilní 06101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</si>
  <si>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</si>
  <si>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</si>
  <si>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</si>
  <si>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</si>
  <si>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</si>
  <si>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</si>
  <si>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</si>
  <si>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</si>
  <si>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</si>
  <si>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</si>
  <si>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ZA472</t>
  </si>
  <si>
    <t>Krytí melgisorb alginátové 10 x 10 cm bal. á 10 ks 251100</t>
  </si>
  <si>
    <t>ZL996</t>
  </si>
  <si>
    <t>Obinadlo hyrofilní sterilní  8 cm x 5 m  004310182</t>
  </si>
  <si>
    <t>ZL973</t>
  </si>
  <si>
    <t>Pěna renasys-F střední set (M) 66800795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</si>
  <si>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</si>
  <si>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</si>
  <si>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</si>
  <si>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</si>
  <si>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</si>
  <si>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</si>
  <si>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</si>
  <si>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</si>
  <si>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ZA005</t>
  </si>
  <si>
    <t>Obinadlo pruban č.  7 427307</t>
  </si>
  <si>
    <t>ZA639</t>
  </si>
  <si>
    <t>Krytí tenderwet 24 active 10 x 10 cm bal. á 20 ks 609822</t>
  </si>
  <si>
    <t>ZD634</t>
  </si>
  <si>
    <t>Krytí mepilex border sacrum 23 x 23 cm bal. á 5 ks 282400-01</t>
  </si>
  <si>
    <t>ZI975</t>
  </si>
  <si>
    <t>Pěna velká V.A.C M8275053</t>
  </si>
  <si>
    <t>ZD819</t>
  </si>
  <si>
    <t xml:space="preserve">Krytí debrisoft 10 x 10 cm bal. á 5 ks 31222   </t>
  </si>
  <si>
    <t>ZA003</t>
  </si>
  <si>
    <t>Obinadlo pruban č.  2 4273020</t>
  </si>
  <si>
    <t>ZF749</t>
  </si>
  <si>
    <t>Nasofix niko S střední fixace nosních katetrů bal. á 100 ks 49-625-S</t>
  </si>
  <si>
    <t>ZA473</t>
  </si>
  <si>
    <t>Krytí melgisorb pro dutiny 3 x 32 cm bal. á 5 ks 253000</t>
  </si>
  <si>
    <t>ZF745</t>
  </si>
  <si>
    <t>Krytí allevyn gentle soft gel adhesive 5 x 5 cm bal. á 10 ks 66800247</t>
  </si>
  <si>
    <t>ZA449</t>
  </si>
  <si>
    <t>Obinadlo pruban č.  3 427303</t>
  </si>
  <si>
    <t>ZE749</t>
  </si>
  <si>
    <t>Krytí hypergel 15 g bal. á 10 ks 361500</t>
  </si>
  <si>
    <t>ZA119</t>
  </si>
  <si>
    <t>Trokar hrudní 18F 30 cm 636,18</t>
  </si>
  <si>
    <t>ZA688</t>
  </si>
  <si>
    <t>Sáček močový curity s hod.diurézou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</si>
  <si>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</si>
  <si>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</si>
  <si>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</si>
  <si>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</si>
  <si>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</si>
  <si>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</si>
  <si>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</si>
  <si>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1320100655</t>
  </si>
  <si>
    <t>Lopatka lékařská nesterilní dřevěná bal. á 100 ks 1320100655</t>
  </si>
  <si>
    <t>Lopatka lékařská nesterilní dřevěná ústní bal. á 100 ks 1320100655</t>
  </si>
  <si>
    <t>ZA738</t>
  </si>
  <si>
    <t>Filtr mini spike zelený 4550242</t>
  </si>
  <si>
    <t>ZA762</t>
  </si>
  <si>
    <t>Pohár na moč 100 ml UH 712252</t>
  </si>
  <si>
    <t>ZA763</t>
  </si>
  <si>
    <t>Pohár na moč 250 ml UH 712253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</si>
  <si>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</si>
  <si>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</si>
  <si>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</si>
  <si>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</si>
  <si>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</si>
  <si>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</si>
  <si>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</si>
  <si>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</si>
  <si>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</si>
  <si>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</si>
  <si>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</si>
  <si>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</si>
  <si>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</si>
  <si>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</si>
  <si>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</si>
  <si>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</si>
  <si>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</si>
  <si>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</si>
  <si>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</si>
  <si>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</si>
  <si>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</si>
  <si>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</si>
  <si>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</si>
  <si>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</si>
  <si>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</si>
  <si>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</si>
  <si>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</si>
  <si>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ZB232</t>
  </si>
  <si>
    <t>Maska anesteziologická č.4 7194</t>
  </si>
  <si>
    <t>ZB249</t>
  </si>
  <si>
    <t>Sáček močový s křížovou výpustí sterilní 2000 ml ZAR-TNU201601</t>
  </si>
  <si>
    <t>ZB314</t>
  </si>
  <si>
    <t>Kanyla TS 8,0 s manžetou bal. á 2 ks 100/523/080</t>
  </si>
  <si>
    <t>ZB361</t>
  </si>
  <si>
    <t>Láhev respiflo 1000 ml 21000</t>
  </si>
  <si>
    <t>ZB387</t>
  </si>
  <si>
    <t xml:space="preserve">Kanyla ET 8,0 s manžetou 9480E </t>
  </si>
  <si>
    <t>ZB388</t>
  </si>
  <si>
    <t xml:space="preserve">Kanyla ET 8,5 s manžetou 9485E </t>
  </si>
  <si>
    <t>ZB439</t>
  </si>
  <si>
    <t>Odstraňovač náplastí Convacare, á 100 ks, 37443</t>
  </si>
  <si>
    <t>ZB449</t>
  </si>
  <si>
    <t>Kanyla ET 7,0 s manžetou 9570E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</si>
  <si>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</si>
  <si>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</si>
  <si>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</si>
  <si>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</si>
  <si>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</si>
  <si>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</si>
  <si>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</si>
  <si>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</si>
  <si>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</si>
  <si>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</si>
  <si>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Spojka přímá symetrická 7 x 7 mm 60.23.00 (120 430)</t>
  </si>
  <si>
    <t>ZB621</t>
  </si>
  <si>
    <t>Adaptér respiflo MN 1072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</si>
  <si>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</si>
  <si>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</si>
  <si>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</si>
  <si>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</si>
  <si>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</si>
  <si>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</si>
  <si>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</si>
  <si>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</si>
  <si>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</si>
  <si>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</si>
  <si>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</si>
  <si>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</si>
  <si>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</si>
  <si>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</si>
  <si>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</si>
  <si>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</si>
  <si>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</si>
  <si>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</si>
  <si>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</si>
  <si>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</si>
  <si>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</si>
  <si>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</si>
  <si>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</si>
  <si>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</si>
  <si>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</si>
  <si>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</si>
  <si>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</si>
  <si>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</si>
  <si>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</si>
  <si>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</si>
  <si>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</si>
  <si>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</si>
  <si>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</si>
  <si>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</si>
  <si>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</si>
  <si>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</si>
  <si>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</si>
  <si>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</si>
  <si>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</si>
  <si>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</si>
  <si>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</si>
  <si>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</si>
  <si>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</si>
  <si>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</si>
  <si>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</si>
  <si>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ZIT-500 (100 051-018-803)</t>
  </si>
  <si>
    <t>ZC366</t>
  </si>
  <si>
    <t>Převodník tlakový PX260 bal. 150 cm bal. á 20 ks T100209A</t>
  </si>
  <si>
    <t>Převodník tlakový PX260 150 cm 1 linka bal. á 20 ks T100209A</t>
  </si>
  <si>
    <t>ZC506</t>
  </si>
  <si>
    <t>Kompresa NT 10 x 10 cm / 5 ks sterilní 1325020275</t>
  </si>
  <si>
    <t>ZC648</t>
  </si>
  <si>
    <t>Elektroda EKG s gelem ovál 51 x 33 mm pro dospělé H-108006</t>
  </si>
  <si>
    <t>ZC738</t>
  </si>
  <si>
    <t>Husí krk Expandi-flex 22362</t>
  </si>
  <si>
    <t>ZC743</t>
  </si>
  <si>
    <t>Katetr močový tiemann CH14 s balonkem bal. á 12 ks K02-9814-02</t>
  </si>
  <si>
    <t>ZC755</t>
  </si>
  <si>
    <t>Čepelka skalpelová 22 BB522</t>
  </si>
  <si>
    <t>ZC798</t>
  </si>
  <si>
    <t>Fonendoskop oboustranný 47 mm pro dospělé KVS-30L</t>
  </si>
  <si>
    <t>ZD040</t>
  </si>
  <si>
    <t>Páska bepa clip vario pro TS kanylu 25/V á 12 ks NKS:200502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</si>
  <si>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</si>
  <si>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</si>
  <si>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</si>
  <si>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</si>
  <si>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</si>
  <si>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</si>
  <si>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ZD962</t>
  </si>
  <si>
    <t>Systém hrudní drenážní altitude 8888571370</t>
  </si>
  <si>
    <t>ZD979</t>
  </si>
  <si>
    <t>Kanyla vasofix 17G bílá safety 4269152S-01</t>
  </si>
  <si>
    <t>ZD980</t>
  </si>
  <si>
    <t>Kanyla vasofix 18G zelená safety 4269136S-01</t>
  </si>
  <si>
    <t>ZE146</t>
  </si>
  <si>
    <t>Micro mist nebulizer bal. á 50 ks 41745</t>
  </si>
  <si>
    <t>In-Line-Neb Tee Kit 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</si>
  <si>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</si>
  <si>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</si>
  <si>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</si>
  <si>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</si>
  <si>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</si>
  <si>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</si>
  <si>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</si>
  <si>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ZG515</t>
  </si>
  <si>
    <t>Zkumavka močová vacuette 10,5 ml bal. á 50 ks 331980455007</t>
  </si>
  <si>
    <t>Zkumavka močová vacuette 10,5 ml bal. á 50 ks 455007</t>
  </si>
  <si>
    <t>ZG893</t>
  </si>
  <si>
    <t>Rouška prošívaná na popáleniny 40 x 60 cm karton á 30 ks 28510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</si>
  <si>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</si>
  <si>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</si>
  <si>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</si>
  <si>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</si>
  <si>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</si>
  <si>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</si>
  <si>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</si>
  <si>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</si>
  <si>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</si>
  <si>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</si>
  <si>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</si>
  <si>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</si>
  <si>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</si>
  <si>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</si>
  <si>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</si>
  <si>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</si>
  <si>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</si>
  <si>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ZI682</t>
  </si>
  <si>
    <t>Zátka ke kapiláře á 500 ks 110235</t>
  </si>
  <si>
    <t>ZJ310</t>
  </si>
  <si>
    <t>Katetr močový foley CH12 180605-000120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</si>
  <si>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</si>
  <si>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</si>
  <si>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</si>
  <si>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</si>
  <si>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</si>
  <si>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</si>
  <si>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</si>
  <si>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</si>
  <si>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</si>
  <si>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</si>
  <si>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ZK435</t>
  </si>
  <si>
    <t>Rampa 5 kohouty discofix bal. á 50 ks 4085450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</si>
  <si>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</si>
  <si>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</si>
  <si>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</si>
  <si>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</si>
  <si>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</si>
  <si>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</si>
  <si>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</si>
  <si>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</si>
  <si>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</si>
  <si>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</si>
  <si>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</si>
  <si>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</si>
  <si>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</si>
  <si>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</si>
  <si>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ZA279</t>
  </si>
  <si>
    <t>Kanyla TS 7,0 s manžetou 100/800/070</t>
  </si>
  <si>
    <t>ZA725</t>
  </si>
  <si>
    <t>Kanyla TS 8,0 s manžetou bal. á 10 ks 100/860/080</t>
  </si>
  <si>
    <t>ZA799</t>
  </si>
  <si>
    <t>Trokar hrudní redax F20 s ostrým koncem bal. á 10 ks 11220</t>
  </si>
  <si>
    <t>ZA840</t>
  </si>
  <si>
    <t xml:space="preserve">Kanyla ET 9,5 s manžetou bal. á 10 ks 9495E 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</si>
  <si>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</si>
  <si>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</si>
  <si>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</si>
  <si>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</si>
  <si>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</si>
  <si>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</si>
  <si>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</si>
  <si>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 x 2 zuby 14,5 cm 397114080381</t>
  </si>
  <si>
    <t>ZB233</t>
  </si>
  <si>
    <t>Maska anesteziologická obličej.č.5 7095000</t>
  </si>
  <si>
    <t>Maska anesteziologická obličej.č.5 7095</t>
  </si>
  <si>
    <t>ZB255</t>
  </si>
  <si>
    <t>Systém odsávací uzavřený Ty-care CH14 pro TK bal. á 10 ks 444SP01314</t>
  </si>
  <si>
    <t>ZB263</t>
  </si>
  <si>
    <t>Kanyla TS 9,0 s manžetou bal. á 2 ks 100/523/090</t>
  </si>
  <si>
    <t>ZB298</t>
  </si>
  <si>
    <t>Trokar hrudní Argyle Ch16/25 cm bal. á 10 ks 8888561035</t>
  </si>
  <si>
    <t>ZB533</t>
  </si>
  <si>
    <t>Zkumavka na kovy 6 ml 456080</t>
  </si>
  <si>
    <t>ZB557</t>
  </si>
  <si>
    <t>Přechodka adapter combifix rekord - luer 4090306</t>
  </si>
  <si>
    <t>ZC351</t>
  </si>
  <si>
    <t>Systém odsávací uzavřený CH14 jednocestný 30 cm 72 hod. bal. á 20 ks Z115-14</t>
  </si>
  <si>
    <t>ZF512</t>
  </si>
  <si>
    <t>Páska bepa clip vario pro TS kanylu 30/V á 6 ks NKS:200602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</si>
  <si>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</si>
  <si>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</si>
  <si>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</si>
  <si>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</si>
  <si>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mm, á 5 ks, 125903</t>
  </si>
  <si>
    <t>Podložka natura flexibilní pr. 57 mm bal. á 5 ks 125903</t>
  </si>
  <si>
    <t>ZJ099</t>
  </si>
  <si>
    <t>Vzduchovod nosní 7,5 bal. á 10 ks 321075</t>
  </si>
  <si>
    <t>ZK735</t>
  </si>
  <si>
    <t>Konektor bezjehlový caresite bal. á 200 ks dohodnutá cena 9,60 Kč 415122</t>
  </si>
  <si>
    <t>Konektor bezjehlový caresite bal. á 200 ks dohodnutá cena 7,93 Kč bez DPH 415122</t>
  </si>
  <si>
    <t>ZL671</t>
  </si>
  <si>
    <t>Sonda Freka CH/FR 12, 120cm LL 7981811</t>
  </si>
  <si>
    <t>ZL717</t>
  </si>
  <si>
    <t>Kanyla introcan safety 3 modrá 22G bal. á 50 ks 4251128-01</t>
  </si>
  <si>
    <t>ZL718</t>
  </si>
  <si>
    <t>Kanyla introcan safety 3 růžová 20G bal. á 50 ks 4251130-01</t>
  </si>
  <si>
    <t>ZA978</t>
  </si>
  <si>
    <t>Houbička odsávací s reg. vakua 2201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</si>
  <si>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</si>
  <si>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</si>
  <si>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</si>
  <si>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</si>
  <si>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</si>
  <si>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</si>
  <si>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ZL952</t>
  </si>
  <si>
    <t>Stříkačka injekční 3-dílná 50 ml LL light protected bal.á 60 ks 2022920A</t>
  </si>
  <si>
    <t>ZD880</t>
  </si>
  <si>
    <t>Pasta adhesivní stomahesive 30 g D9730</t>
  </si>
  <si>
    <t>ZL953</t>
  </si>
  <si>
    <t>Rampa 3 cestná - 3 x konektor no PVC V696423</t>
  </si>
  <si>
    <t>ZB100</t>
  </si>
  <si>
    <t>Sáček draina S vision H28566U</t>
  </si>
  <si>
    <t>ZL951</t>
  </si>
  <si>
    <t xml:space="preserve">Hadička prodlužovací PVC 150 cm pro světlocitlivé léky NO DOP bal. á 20  ks V686423 </t>
  </si>
  <si>
    <t>ZL954</t>
  </si>
  <si>
    <t>Rampa 5 cestná - 5 x konektor no PVC V696425</t>
  </si>
  <si>
    <t>ZF751</t>
  </si>
  <si>
    <t>Maska anesteziologická č.6 7096</t>
  </si>
  <si>
    <t>ZB525</t>
  </si>
  <si>
    <t>Zavaděč ETK 10F bal. á 25 ks 5-15103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</si>
  <si>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</si>
  <si>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</si>
  <si>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</si>
  <si>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</si>
  <si>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</si>
  <si>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</si>
  <si>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</si>
  <si>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</si>
  <si>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</si>
  <si>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</si>
  <si>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</si>
  <si>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ZD534</t>
  </si>
  <si>
    <t>Okruh dýchací compact II 2,0 m 2151000/W</t>
  </si>
  <si>
    <t>ZA685</t>
  </si>
  <si>
    <t>Sonda pro tamponádu jícnu č.7 699021PHX</t>
  </si>
  <si>
    <t>ZA364</t>
  </si>
  <si>
    <t>Sáček kolostomický draina S mini á 30 ks H08560U</t>
  </si>
  <si>
    <t>ZD814</t>
  </si>
  <si>
    <t>Manžeta TK k monitoru Philips obézní 17 x 60 cm KVS M1 6ZOM</t>
  </si>
  <si>
    <t>ZB389</t>
  </si>
  <si>
    <t xml:space="preserve">Kanyla ET 9,0 s manžetou bal. á 10 ks 9590E </t>
  </si>
  <si>
    <t>ZJ672</t>
  </si>
  <si>
    <t>Pohár na moč 250 ml UH GAMA204809</t>
  </si>
  <si>
    <t>ZB054</t>
  </si>
  <si>
    <t>Láhev 2,00 l šroubový uzávěr 111-888-200</t>
  </si>
  <si>
    <t>ZD963</t>
  </si>
  <si>
    <t>Systém hrudní drenážní altitude 8888571371</t>
  </si>
  <si>
    <t>ZB315</t>
  </si>
  <si>
    <t>Vzduchovod nosní 7.0 mm bal. á 10 ks 100/210/070</t>
  </si>
  <si>
    <t>ZF442</t>
  </si>
  <si>
    <t>Vak dýchací 2000 ml 2820</t>
  </si>
  <si>
    <t>ZB507</t>
  </si>
  <si>
    <t>Páska fixační SOFT FIX, set-4druhy, 9 rolí NKS:30-05</t>
  </si>
  <si>
    <t>ZF283</t>
  </si>
  <si>
    <t>Držák pro zásobník katetrů N077.1030</t>
  </si>
  <si>
    <t>ZM314</t>
  </si>
  <si>
    <t>Vak jednorázový k odsávačce flovac 2l hadice 1,8 m 000-036-031</t>
  </si>
  <si>
    <t>ZF617</t>
  </si>
  <si>
    <t>Vak jednorázový k odsávačce flovac 2l bez hadice 000-036-011</t>
  </si>
  <si>
    <t>ZB908</t>
  </si>
  <si>
    <t>Hadička spojovací stíněná 1 mm/150 cm bal. á 20 ks 1100 1150 E</t>
  </si>
  <si>
    <t>ZH775</t>
  </si>
  <si>
    <t>Lžíce laryngoskopu č.4 jednorázová bal. á 10 ks 02-2060-4C</t>
  </si>
  <si>
    <t>ZA905</t>
  </si>
  <si>
    <t>Maska tracheostomická 2400</t>
  </si>
  <si>
    <t>ZE884</t>
  </si>
  <si>
    <t>Sáček vypouštěcí natura + invivsiclose pr. 57 mm béžový standard bal. á 10 ks 416420</t>
  </si>
  <si>
    <t>ZD995</t>
  </si>
  <si>
    <t>Spojka symetrická 4-4 nest. bal. á 50 ks 881,44D (86051572)</t>
  </si>
  <si>
    <t>ZI528</t>
  </si>
  <si>
    <t>Membrána k fonendoskopu velká KVS 14-15</t>
  </si>
  <si>
    <t>ZB656</t>
  </si>
  <si>
    <t>Senzor flotrac set 152 cm MHD6R</t>
  </si>
  <si>
    <t>ZM513</t>
  </si>
  <si>
    <t>Konektor ventil jednocestný back check valve 8502802</t>
  </si>
  <si>
    <t>ZH335</t>
  </si>
  <si>
    <t>Kanyla TS 7,0 s manžetou bal. á 2 ks 100/523/070</t>
  </si>
  <si>
    <t>ZJ194</t>
  </si>
  <si>
    <t>Sáček vypouštěcí natura pr. 57 mm průhledný urostomický bal. á 10 ks 401536</t>
  </si>
  <si>
    <t>ZM518</t>
  </si>
  <si>
    <t>Balíček pro domácí parenterální výživu 1230108005</t>
  </si>
  <si>
    <t>ZI345</t>
  </si>
  <si>
    <t xml:space="preserve">Sáček vypouštěcí natura pr. 70 mm průhledný urostomický bal. á 10 ks 401537 </t>
  </si>
  <si>
    <t>ZH299</t>
  </si>
  <si>
    <t>Lžíce laryngoskopická 3 bal. á 10 ks 670150-100030</t>
  </si>
  <si>
    <t>ZA036</t>
  </si>
  <si>
    <t>Svorka na kolostomické sáčky á 10 ks G5610</t>
  </si>
  <si>
    <t>ZB496</t>
  </si>
  <si>
    <t>Matice převlečná k průtokoměru 0-23-0141</t>
  </si>
  <si>
    <t>ZC654</t>
  </si>
  <si>
    <t>Manžeta přetlaková 500 ml s manometrem KVS PM 05M</t>
  </si>
  <si>
    <t>ZD273</t>
  </si>
  <si>
    <t>Sonda Freka PEG žaludeční CH15,100 cm TR/F 7980111</t>
  </si>
  <si>
    <t>ZC898</t>
  </si>
  <si>
    <t>Souprava infuzní stíněná á 60 ks 9100 1150 E( PF 170)</t>
  </si>
  <si>
    <t>ZC081</t>
  </si>
  <si>
    <t>Močoměr bez teploměru 710363</t>
  </si>
  <si>
    <t>ZC058</t>
  </si>
  <si>
    <t>Kapilára hep. litný 200 ul+drátek 125/200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</si>
  <si>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</si>
  <si>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</si>
  <si>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</si>
  <si>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</si>
  <si>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</si>
  <si>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</si>
  <si>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</si>
  <si>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</si>
  <si>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ZK434</t>
  </si>
  <si>
    <t>Katetr PICC bal. á 5 ks EU-05552-HP</t>
  </si>
  <si>
    <t>ZE069</t>
  </si>
  <si>
    <t>Katetr CVC 1 lumen certofix mono 320 bal. á 10 ks 4160258E</t>
  </si>
  <si>
    <t>ZA206</t>
  </si>
  <si>
    <t>Set perkutální PEG-24-PULL-I-S</t>
  </si>
  <si>
    <t>Set infuzní intrafix primeline classic 150 cm 4062957</t>
  </si>
  <si>
    <t>ZB715</t>
  </si>
  <si>
    <t>Set kangaro univerzální bal. á 30 ks 777304</t>
  </si>
  <si>
    <t>ZE079</t>
  </si>
  <si>
    <t>Set transfúzní non PVC s odvzdušněním a bakteriálním filtrem ZAR-I-TS</t>
  </si>
  <si>
    <t>ZB834</t>
  </si>
  <si>
    <t>Šití nurolon bk 2/0 bal. á 36 ks EH6604H</t>
  </si>
  <si>
    <t>ZC135</t>
  </si>
  <si>
    <t>Šití safil fialový 2/0 bal. á 36 ks C1048031</t>
  </si>
  <si>
    <t>ZF937</t>
  </si>
  <si>
    <t>Šití premicron 3/0 bal. á 36 ks C0026553</t>
  </si>
  <si>
    <t>ZA963</t>
  </si>
  <si>
    <t>Šití merslen 3 bal. á 36 ks EH6418H</t>
  </si>
  <si>
    <t>ZE254</t>
  </si>
  <si>
    <t>Šití merslen 4/0 á 36 ks EH6732H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</si>
  <si>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</si>
  <si>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</si>
  <si>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</si>
  <si>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</si>
  <si>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</si>
  <si>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</si>
  <si>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</si>
  <si>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</si>
  <si>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</si>
  <si>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</si>
  <si>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</si>
  <si>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ZA836</t>
  </si>
  <si>
    <t>Jehla injekční 0,9 x   70 mm žlutá</t>
  </si>
  <si>
    <t>ZB481</t>
  </si>
  <si>
    <t>Jehla chirurgická B13</t>
  </si>
  <si>
    <t>ZB556</t>
  </si>
  <si>
    <t>Jehla injekční 1,2 x   40 mm růžová 4665120</t>
  </si>
  <si>
    <t>ZB768</t>
  </si>
  <si>
    <t>Jehla vakuová 216/38 mm zelená 450076</t>
  </si>
  <si>
    <t>ZB466</t>
  </si>
  <si>
    <t>Jehla chirurgická B14</t>
  </si>
  <si>
    <t>ZB276</t>
  </si>
  <si>
    <t>Jehla chirurgická B8</t>
  </si>
  <si>
    <t>ZI493</t>
  </si>
  <si>
    <t>Rukavice vinyl bez p. XL 01260-XL</t>
  </si>
  <si>
    <t>Rukavice vinyl bez p. XL 01260-XL (364-XL)</t>
  </si>
  <si>
    <t>ZI758</t>
  </si>
  <si>
    <t>Rukavice vinyl bez p. M á 100 ks EFEKTVR03</t>
  </si>
  <si>
    <t>Rukavice operační latexové s pudrem ansell medigrip plus vel. 8,5 302927 (302767)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</si>
  <si>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</si>
  <si>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</si>
  <si>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</si>
  <si>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</si>
  <si>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</si>
  <si>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</si>
  <si>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</si>
  <si>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</si>
  <si>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</si>
  <si>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</si>
  <si>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</si>
  <si>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</si>
  <si>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</si>
  <si>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</si>
  <si>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</si>
  <si>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</si>
  <si>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</si>
  <si>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</si>
  <si>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</si>
  <si>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</si>
  <si>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</si>
  <si>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</si>
  <si>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</si>
  <si>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</si>
  <si>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</si>
  <si>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</si>
  <si>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</si>
  <si>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</si>
  <si>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</si>
  <si>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</si>
  <si>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</si>
  <si>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</si>
  <si>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</si>
  <si>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</si>
  <si>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</si>
  <si>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</si>
  <si>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</si>
  <si>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</si>
  <si>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</si>
  <si>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</si>
  <si>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</si>
  <si>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</si>
  <si>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</si>
  <si>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</si>
  <si>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Oddělení int. péče chirurg. oborů, Nutriční ambula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</si>
  <si>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</si>
  <si>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</si>
  <si>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</si>
  <si>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</si>
  <si>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</si>
  <si>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</si>
  <si>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</si>
  <si>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</si>
  <si>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</si>
  <si>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</si>
  <si>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</si>
  <si>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</si>
  <si>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</si>
  <si>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</si>
  <si>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</si>
  <si>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</si>
  <si>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</si>
  <si>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</si>
  <si>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</si>
  <si>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</si>
  <si>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</si>
  <si>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</si>
  <si>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08 - Porodnicko-gynekologická klinika</t>
  </si>
  <si>
    <t>13 - Otolaryngologická klinika</t>
  </si>
  <si>
    <t>08</t>
  </si>
  <si>
    <t>5T1</t>
  </si>
  <si>
    <t>V</t>
  </si>
  <si>
    <t>09544</t>
  </si>
  <si>
    <t xml:space="preserve"> </t>
  </si>
  <si>
    <t>7T8</t>
  </si>
  <si>
    <t>13</t>
  </si>
  <si>
    <t>REGULAČNÍ POPLATEK ZA KAŽDÝ DEN LŮŽKOVÉ PÉČE -- PO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</si>
  <si>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</si>
  <si>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</si>
  <si>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</si>
  <si>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</si>
  <si>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</si>
  <si>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</si>
  <si>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</si>
  <si>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</si>
  <si>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51123</t>
  </si>
  <si>
    <t>BIOPSIE CHIRURGICKÁ TYREOIDEY, EXCIZE DROBNÉHO UZL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</si>
  <si>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</si>
  <si>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</si>
  <si>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</si>
  <si>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</si>
  <si>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</si>
  <si>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</si>
  <si>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</si>
  <si>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</si>
  <si>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</si>
  <si>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</si>
  <si>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</si>
  <si>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</si>
  <si>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</si>
  <si>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</si>
  <si>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</si>
  <si>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</si>
  <si>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</si>
  <si>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</si>
  <si>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</si>
  <si>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</si>
  <si>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</si>
  <si>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</si>
  <si>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</si>
  <si>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</si>
  <si>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</si>
  <si>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</si>
  <si>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</si>
  <si>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</si>
  <si>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</si>
  <si>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</si>
  <si>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</si>
  <si>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</si>
  <si>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</si>
  <si>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</si>
  <si>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</si>
  <si>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56419</t>
  </si>
  <si>
    <t>POUŽITÍ OPERAČNÍHO MIKROSKOPU Á 15 MINUT</t>
  </si>
  <si>
    <t>57113</t>
  </si>
  <si>
    <t>TORAKOSKOPIE KLASICKÁ LÉČEBNÁ</t>
  </si>
  <si>
    <t>57239</t>
  </si>
  <si>
    <t>UZAVŘENÍ BRONCHOPLEURÁLNÍ PÍŠTĚLE</t>
  </si>
  <si>
    <t>57253</t>
  </si>
  <si>
    <t>PLEUREKTOMIE - ABRAZE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</si>
  <si>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</si>
  <si>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</si>
  <si>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</si>
  <si>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</si>
  <si>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</si>
  <si>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</si>
  <si>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</si>
  <si>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</si>
  <si>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61173</t>
  </si>
  <si>
    <t>VOLNÝ PŘENOS SVALOVÉHO A SVALOVĚ KOŽNÍHO LALOKU MI</t>
  </si>
  <si>
    <t>61207</t>
  </si>
  <si>
    <t>REPLANTACE PAŽE, NOHY</t>
  </si>
  <si>
    <t>66683</t>
  </si>
  <si>
    <t>AMPUTACE JEDNOHO PAPRSKU DOLNÍ KONČETINY</t>
  </si>
  <si>
    <t>66829</t>
  </si>
  <si>
    <t>ZAVEDENÍ PROPLACHOVÉ LAVÁŽE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</si>
  <si>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</si>
  <si>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</si>
  <si>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</si>
  <si>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</si>
  <si>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</si>
  <si>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</si>
  <si>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</si>
  <si>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</si>
  <si>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</si>
  <si>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</si>
  <si>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</si>
  <si>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</si>
  <si>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</si>
  <si>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</si>
  <si>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07522</t>
  </si>
  <si>
    <t>(VZP) REANASTOMOSA A-V SHUNTU</t>
  </si>
  <si>
    <t>07550</t>
  </si>
  <si>
    <t>(DRG) ENDOVASKULÁRNÍ PŘÍSTUP PERKUTÁNNÍ NEBO S?PRE</t>
  </si>
  <si>
    <t>07521</t>
  </si>
  <si>
    <t>(VZP) VYTVOŘENÍ A-V SHUNTU PROTÉZOU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</si>
  <si>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</si>
  <si>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</si>
  <si>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</si>
  <si>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</si>
  <si>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</si>
  <si>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</si>
  <si>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</si>
  <si>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</si>
  <si>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</si>
  <si>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</si>
  <si>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07542</t>
  </si>
  <si>
    <t>(VZP) CÉVNÍ VÝKON JINDE NEZAŘAZENÝ</t>
  </si>
  <si>
    <t>07565</t>
  </si>
  <si>
    <t>(DRG) KATASTROFICKÁ OPERACE KVCH</t>
  </si>
  <si>
    <t>07421</t>
  </si>
  <si>
    <t>(VZP) TROMBECTOMIE BYPASSU VE FEMORÁLNÍ OBLASTI</t>
  </si>
  <si>
    <t>07351</t>
  </si>
  <si>
    <t>(VZP) TROMBECTOMIE BŘIŠNÍ AORTY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</si>
  <si>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</si>
  <si>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</si>
  <si>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</si>
  <si>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</si>
  <si>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</si>
  <si>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</si>
  <si>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</si>
  <si>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</si>
  <si>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</si>
  <si>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</si>
  <si>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</si>
  <si>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</si>
  <si>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</si>
  <si>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</si>
  <si>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</si>
  <si>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</si>
  <si>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</si>
  <si>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</si>
  <si>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</si>
  <si>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</si>
  <si>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15402</t>
  </si>
  <si>
    <t>REKTOSKOPIE</t>
  </si>
  <si>
    <t>54990</t>
  </si>
  <si>
    <t>ODBĚR ŽILNÍHO ŠTĚPU</t>
  </si>
  <si>
    <t>71719</t>
  </si>
  <si>
    <t>VÝMĚNA TRACHEOSTOMICKÉ KANYLY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</si>
  <si>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</si>
  <si>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</si>
  <si>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</si>
  <si>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</si>
  <si>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</si>
  <si>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</si>
  <si>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</si>
  <si>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</si>
  <si>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</si>
  <si>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</si>
  <si>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</si>
  <si>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</si>
  <si>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</si>
  <si>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</si>
  <si>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</si>
  <si>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</si>
  <si>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</si>
  <si>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</si>
  <si>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</si>
  <si>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</si>
  <si>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</si>
  <si>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</si>
  <si>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</si>
  <si>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</si>
  <si>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</si>
  <si>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</si>
  <si>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</si>
  <si>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62710</t>
  </si>
  <si>
    <t>SÍŤOVÁNÍ (MESHOVÁNÍ) ŠTĚPU DO ROZSAHU 5 % Z POVRCH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</si>
  <si>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</si>
  <si>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</si>
  <si>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</si>
  <si>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</si>
  <si>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</si>
  <si>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</si>
  <si>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</si>
  <si>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</si>
  <si>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</si>
  <si>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</si>
  <si>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</si>
  <si>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</si>
  <si>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</si>
  <si>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</si>
  <si>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</si>
  <si>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</si>
  <si>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</si>
  <si>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</si>
  <si>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61151</t>
  </si>
  <si>
    <t>UZAVŘENÍ DEFEKTU KOŽNÍM LALOKEM MÍSTNÍM NAD 20 CM^</t>
  </si>
  <si>
    <t>07552</t>
  </si>
  <si>
    <t>(DRG) OPERAČNÍ VÝKON BEZ MIMOTĚLNÍHO OBĚHU</t>
  </si>
  <si>
    <t>07363</t>
  </si>
  <si>
    <t xml:space="preserve">(VZP) ZAVEDENÍ BIFURKAČNÍHO STENTGRAFTU DO BŘIŠNÍ </t>
  </si>
  <si>
    <t>07284</t>
  </si>
  <si>
    <t>(VZP) ENDARTERECTOMIE A. CAROTIS INTERNA PŘÍMÁ S P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</si>
  <si>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</si>
  <si>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</si>
  <si>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</si>
  <si>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</si>
  <si>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</si>
  <si>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</si>
  <si>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61165</t>
  </si>
  <si>
    <t>ROZPROSTŘENÍ NEBO MODELACE LALOKU</t>
  </si>
  <si>
    <t>51357</t>
  </si>
  <si>
    <t>JEJUNOSTOMIE, ILEOSTOMIE NEBO KOLOSTOMIE, ANTEPOZI</t>
  </si>
  <si>
    <t>51321</t>
  </si>
  <si>
    <t>LEVOSTRANNÁ PANKREATEKTOMIE SE SPLENEKTOMIÍ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</si>
  <si>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</si>
  <si>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</si>
  <si>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</si>
  <si>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</si>
  <si>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</si>
  <si>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</si>
  <si>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</si>
  <si>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</si>
  <si>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</si>
  <si>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</si>
  <si>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</si>
  <si>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</si>
  <si>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62640</t>
  </si>
  <si>
    <t>ODBĚR DERMOEPIDERMÁLNÍHO ŠTĚPU: 1 - 5 % Z PLOCHY P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</si>
  <si>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</si>
  <si>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</si>
  <si>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</si>
  <si>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</si>
  <si>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</si>
  <si>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</si>
  <si>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</si>
  <si>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</si>
  <si>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</si>
  <si>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</si>
  <si>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</si>
  <si>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</si>
  <si>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</si>
  <si>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</si>
  <si>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</si>
  <si>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</si>
  <si>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</si>
  <si>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</si>
  <si>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07382</t>
  </si>
  <si>
    <t>(VZP) BYPASS ILIKO - PROFUNDÁLNÍ PROTETICKÝ</t>
  </si>
  <si>
    <t>51355</t>
  </si>
  <si>
    <t>DVOJ - A VÍCENÁSOBNÁ RESEKCE A (NEBO) ANASTOMÓZA T</t>
  </si>
  <si>
    <t>07418</t>
  </si>
  <si>
    <t>(VZP) TROMBECTOMIE  A. FEMORALIS A JEJÍCH VĚTVÍ</t>
  </si>
  <si>
    <t>62440</t>
  </si>
  <si>
    <t>ŠTĚP PŘI POPÁLENÍ (A OSTATNÍCH KOŽNÍCH ZTRÁTÁCH) D</t>
  </si>
  <si>
    <t>54310</t>
  </si>
  <si>
    <t>AORTOILICKÝ ÚSEK - ENDARTEREKTOMIE</t>
  </si>
  <si>
    <t>07413</t>
  </si>
  <si>
    <t>(VZP) PLASTIKA A. FEMORALIS A JEJÍCH VĚTVÍ PROTETI</t>
  </si>
  <si>
    <t>07523</t>
  </si>
  <si>
    <t>(VZP) TROMBECTOMIE A-V SHUNTU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</si>
  <si>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</si>
  <si>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</si>
  <si>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</si>
  <si>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</si>
  <si>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</si>
  <si>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</si>
  <si>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62420</t>
  </si>
  <si>
    <t>ŠTĚP PŘI POPÁLENÍ (A OSTATNÍCH KOŽNÍCH ZTRÁTÁCH) -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</si>
  <si>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</si>
  <si>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</si>
  <si>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</si>
  <si>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</si>
  <si>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</si>
  <si>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</si>
  <si>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</si>
  <si>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</si>
  <si>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</si>
  <si>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</si>
  <si>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66915</t>
  </si>
  <si>
    <t>DEKOMPRESE FASCIÁLNÍHO LOŽE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</si>
  <si>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</si>
  <si>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</si>
  <si>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</si>
  <si>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</si>
  <si>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</si>
  <si>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</si>
  <si>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</si>
  <si>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</si>
  <si>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07329</t>
  </si>
  <si>
    <t>(VZP) NÁHRADA AORTO - AORTÁLNÍ PROTETICKÁ</t>
  </si>
  <si>
    <t>07529</t>
  </si>
  <si>
    <t>(VZP) BYPASS CROSS-OVER FEMORO - FEMORÁLNÍ</t>
  </si>
  <si>
    <t>07309</t>
  </si>
  <si>
    <t>(VZP) JINÉ OPERACE VĚTVÍ OBLOUKU AORTY BEZ STERNOT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</si>
  <si>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</si>
  <si>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</si>
  <si>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</si>
  <si>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</si>
  <si>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</si>
  <si>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</si>
  <si>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07392</t>
  </si>
  <si>
    <t>(VZP) NEPŘÍMÁ  TROMBECTOMIE A.ILIACA CESTOU A. FEM</t>
  </si>
  <si>
    <t>07429</t>
  </si>
  <si>
    <t>(VZP) REVIZE TEPEN STEHNA PRO INOPERABILNÍ NÁLEZ</t>
  </si>
  <si>
    <t>07319</t>
  </si>
  <si>
    <t>(VZP) BYPASS NEBO NÁHRADA TEPEN HORNÍCH KONČETIN P</t>
  </si>
  <si>
    <t>07499</t>
  </si>
  <si>
    <t>(VZP) INTERPOZICE ŽILNÍHO ÚSEKU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</si>
  <si>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</si>
  <si>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</si>
  <si>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</si>
  <si>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</si>
  <si>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</si>
  <si>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</si>
  <si>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</si>
  <si>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</si>
  <si>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</si>
  <si>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</si>
  <si>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</si>
  <si>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</si>
  <si>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</si>
  <si>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</si>
  <si>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</si>
  <si>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</si>
  <si>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</si>
  <si>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</si>
  <si>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</si>
  <si>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</si>
  <si>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</si>
  <si>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</si>
  <si>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</si>
  <si>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</si>
  <si>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</si>
  <si>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</si>
  <si>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</si>
  <si>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</si>
  <si>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</si>
  <si>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</si>
  <si>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</si>
  <si>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</si>
  <si>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</si>
  <si>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</si>
  <si>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</si>
  <si>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</si>
  <si>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</si>
  <si>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</si>
  <si>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</si>
  <si>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</si>
  <si>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</si>
  <si>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</si>
  <si>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</si>
  <si>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</si>
  <si>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</si>
  <si>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</si>
  <si>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</si>
  <si>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</si>
  <si>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</si>
  <si>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</si>
  <si>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</si>
  <si>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</si>
  <si>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</si>
  <si>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</si>
  <si>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</si>
  <si>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53517</t>
  </si>
  <si>
    <t>SUTURA NEBO REINSERCE ŠLACHY FLEXORU RUKY A ZÁPĚST</t>
  </si>
  <si>
    <t>NEKREKTOMIE DO 5 % POVRCHU TĚLA - TANGENCIÁLNÍ NEB</t>
  </si>
  <si>
    <t>53485</t>
  </si>
  <si>
    <t>ZLOMENINY PÁNEVNÍHO KRUHU - NESTABILNÍ - S OPERAČN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</si>
  <si>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</si>
  <si>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</si>
  <si>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</si>
  <si>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</si>
  <si>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</si>
  <si>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</si>
  <si>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53151</t>
  </si>
  <si>
    <t>OTEVĚNÁ REPOZICE A OSTEOSYNTÉZA ZLOMENINY NEBO LUX</t>
  </si>
  <si>
    <t>53415</t>
  </si>
  <si>
    <t>ZAVŘENÁ REPOZICE LUXACE KOLENNÍHO KLOUBU NEBO PATE</t>
  </si>
  <si>
    <t>53417</t>
  </si>
  <si>
    <t>53525</t>
  </si>
  <si>
    <t>SUTURA ČERSTVÉHO ROZSÁHLÉHO PORANĚNÍ VAZIVOVÉHO AP</t>
  </si>
  <si>
    <t>53425</t>
  </si>
  <si>
    <t>ZLOMENINY PÁNEVNÍHO KRUHU - NESTABILNÍ - KONZERVAT</t>
  </si>
  <si>
    <t>5F5</t>
  </si>
  <si>
    <t>07277</t>
  </si>
  <si>
    <t>(DRG) APLIKACE NEBO VÝMĚNA DPWT DO MEDIASTINA</t>
  </si>
  <si>
    <t>07572</t>
  </si>
  <si>
    <t>(DRG) DRUHÁ A DALŠÍ POOPERAČNÍ REVIZE PRO KRVÁCENÍ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</si>
  <si>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</si>
  <si>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</si>
  <si>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</si>
  <si>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</si>
  <si>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</si>
  <si>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</si>
  <si>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</si>
  <si>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</si>
  <si>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</si>
  <si>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</si>
  <si>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</si>
  <si>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</si>
  <si>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</si>
  <si>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</si>
  <si>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</si>
  <si>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</si>
  <si>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</si>
  <si>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</si>
  <si>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</si>
  <si>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</si>
  <si>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</si>
  <si>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</si>
  <si>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</si>
  <si>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</si>
  <si>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</si>
  <si>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</si>
  <si>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</si>
  <si>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66815</t>
  </si>
  <si>
    <t>AUTOGENNÍ ŠTĚP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</si>
  <si>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</si>
  <si>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</si>
  <si>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</si>
  <si>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</si>
  <si>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</si>
  <si>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</si>
  <si>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</si>
  <si>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</si>
  <si>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</si>
  <si>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</si>
  <si>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</si>
  <si>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</si>
  <si>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56147</t>
  </si>
  <si>
    <t>OŠETŘENÍ KOMPLIKOVANÉ ZLOMENINY LEBKY S (BEZ) REPA</t>
  </si>
  <si>
    <t>1</t>
  </si>
  <si>
    <t>0003708</t>
  </si>
  <si>
    <t>ZYVOXID 2 MG/ML INFUZNÍ ROZTOK</t>
  </si>
  <si>
    <t>0003952</t>
  </si>
  <si>
    <t>AMIKIN 500 MG</t>
  </si>
  <si>
    <t>0004234</t>
  </si>
  <si>
    <t>0005113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</si>
  <si>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</si>
  <si>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</si>
  <si>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</si>
  <si>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</si>
  <si>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</si>
  <si>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</si>
  <si>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</si>
  <si>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</si>
  <si>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</si>
  <si>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0016547</t>
  </si>
  <si>
    <t>0016600</t>
  </si>
  <si>
    <t>0017041</t>
  </si>
  <si>
    <t>0020605</t>
  </si>
  <si>
    <t>0025746</t>
  </si>
  <si>
    <t>0026127</t>
  </si>
  <si>
    <t>0026902</t>
  </si>
  <si>
    <t>0045119</t>
  </si>
  <si>
    <t>VISIPAQUE 270 MG I/ML</t>
  </si>
  <si>
    <t>0045123</t>
  </si>
  <si>
    <t>VISIPAQUE 320 MG I/ML</t>
  </si>
  <si>
    <t>0053922</t>
  </si>
  <si>
    <t>0058092</t>
  </si>
  <si>
    <t>0059830</t>
  </si>
  <si>
    <t>CIPRINOL 200 MG/100 ML</t>
  </si>
  <si>
    <t>HAEMOCOMPLETTAN P</t>
  </si>
  <si>
    <t>0065989</t>
  </si>
  <si>
    <t>0066137</t>
  </si>
  <si>
    <t>0072972</t>
  </si>
  <si>
    <t>0075634</t>
  </si>
  <si>
    <t>PROTHROMPLEX TOTAL NF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</si>
  <si>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</si>
  <si>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</si>
  <si>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</si>
  <si>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</si>
  <si>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</si>
  <si>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</si>
  <si>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</si>
  <si>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</si>
  <si>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</si>
  <si>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</si>
  <si>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</si>
  <si>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</si>
  <si>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</si>
  <si>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0090099</t>
  </si>
  <si>
    <t>FACTOR VII BAXTER 600 IU</t>
  </si>
  <si>
    <t>0092289</t>
  </si>
  <si>
    <t>0092290</t>
  </si>
  <si>
    <t>0094155</t>
  </si>
  <si>
    <t>ABAKTAL 400 MG/5 ML</t>
  </si>
  <si>
    <t>0094176</t>
  </si>
  <si>
    <t>0096414</t>
  </si>
  <si>
    <t>0097909</t>
  </si>
  <si>
    <t>HUMAN ALBUMIN GRIFOLS 20%</t>
  </si>
  <si>
    <t>0097910</t>
  </si>
  <si>
    <t>0112782</t>
  </si>
  <si>
    <t>GENTAMICIN B.BRAUN 3 MG/ML INFUZNÍ ROZTOK</t>
  </si>
  <si>
    <t>0129767</t>
  </si>
  <si>
    <t>0131654</t>
  </si>
  <si>
    <t>0131656</t>
  </si>
  <si>
    <t>0137484</t>
  </si>
  <si>
    <t>ANBINEX</t>
  </si>
  <si>
    <t>0142077</t>
  </si>
  <si>
    <t>0144328</t>
  </si>
  <si>
    <t>GARAMYCIN SCHWAMM</t>
  </si>
  <si>
    <t>0155939</t>
  </si>
  <si>
    <t>0162187</t>
  </si>
  <si>
    <t>0162809</t>
  </si>
  <si>
    <t>AVELOX 400 MG/250 ML INFUZNÍ ROZTOK</t>
  </si>
  <si>
    <t>0164350</t>
  </si>
  <si>
    <t>TAZOCIN 4 G/0,5 G</t>
  </si>
  <si>
    <t>0500720</t>
  </si>
  <si>
    <t>0137483</t>
  </si>
  <si>
    <t>0162496</t>
  </si>
  <si>
    <t>0027431</t>
  </si>
  <si>
    <t>0134595</t>
  </si>
  <si>
    <t>0113453</t>
  </si>
  <si>
    <t>0149384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</si>
  <si>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</si>
  <si>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</si>
  <si>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</si>
  <si>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</si>
  <si>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</si>
  <si>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</si>
  <si>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</si>
  <si>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</si>
  <si>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</si>
  <si>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</si>
  <si>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</si>
  <si>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</si>
  <si>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</si>
  <si>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</si>
  <si>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</si>
  <si>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</si>
  <si>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</si>
  <si>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</si>
  <si>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</si>
  <si>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</si>
  <si>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</si>
  <si>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</si>
  <si>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</si>
  <si>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</si>
  <si>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</si>
  <si>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</si>
  <si>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0001739</t>
  </si>
  <si>
    <t>DRÁT KIRSCHNERŮV OCEL</t>
  </si>
  <si>
    <t>0002264</t>
  </si>
  <si>
    <t>FIXÁTOR ZEVNÍ TRUBKOVÝ, SYNTHES</t>
  </si>
  <si>
    <t>0002370</t>
  </si>
  <si>
    <t>0002425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</si>
  <si>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</si>
  <si>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</si>
  <si>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</si>
  <si>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</si>
  <si>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</si>
  <si>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</si>
  <si>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</si>
  <si>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</si>
  <si>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</si>
  <si>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</si>
  <si>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0010678</t>
  </si>
  <si>
    <t>HŘEB STANDARDNÍ TIBIE OCEL TITAN</t>
  </si>
  <si>
    <t>0010767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</si>
  <si>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</si>
  <si>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</si>
  <si>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</si>
  <si>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</si>
  <si>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</si>
  <si>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</si>
  <si>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</si>
  <si>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</si>
  <si>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0017424</t>
  </si>
  <si>
    <t>ŠROUB KORTIKÁLNÍ VELKÝ FRAGMENT OCEL</t>
  </si>
  <si>
    <t>0017735</t>
  </si>
  <si>
    <t>DRÁT CERKLÁŽNÍ OCEL</t>
  </si>
  <si>
    <t>0017745</t>
  </si>
  <si>
    <t>0018678</t>
  </si>
  <si>
    <t>CEMENT KOSTNÍ PALACOS R - 40 + GENTAMICINUM  2X40G</t>
  </si>
  <si>
    <t>0030458</t>
  </si>
  <si>
    <t>ŠROUB LCP SAMOŘEZNÝ MALÝ FRAGMENT TITAN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</si>
  <si>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</si>
  <si>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</si>
  <si>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</si>
  <si>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</si>
  <si>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</si>
  <si>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</si>
  <si>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0030647</t>
  </si>
  <si>
    <t>SÍŤKA SURGIPRO MESH</t>
  </si>
  <si>
    <t>0031437</t>
  </si>
  <si>
    <t>DLAHA LCP A VA-LCP HUMERUS DISTÁLNÍ MALÝ FRAGMENT</t>
  </si>
  <si>
    <t>0034884</t>
  </si>
  <si>
    <t>ŠROUB STARDRIVE ZAJIŠŤOVACÍ TITAN</t>
  </si>
  <si>
    <t>0037145</t>
  </si>
  <si>
    <t>PROTÉZA GORE-TEX CÉVNÍ - PRUŽNÁ TENKOSTĚNNÁ</t>
  </si>
  <si>
    <t>0037180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</si>
  <si>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</si>
  <si>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</si>
  <si>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</si>
  <si>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</si>
  <si>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</si>
  <si>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0046892</t>
  </si>
  <si>
    <t>PROTÉZA CÉVNÍ GELSOFT PLUS DÉLKA 40 CM</t>
  </si>
  <si>
    <t>0046894</t>
  </si>
  <si>
    <t>PROTÉZA CÉVNÍ GELSOFT PLUS DÉLKA 30/25 CM</t>
  </si>
  <si>
    <t>0048989</t>
  </si>
  <si>
    <t>ELEKTRODA KOAGULAČNÍ JEDNORÁZOVÁ GN211</t>
  </si>
  <si>
    <t>0051607</t>
  </si>
  <si>
    <t>SADA GASTROSTOMICKÁ - PEG</t>
  </si>
  <si>
    <t>0053772</t>
  </si>
  <si>
    <t>STAPLER LINEÁRNÍ S BŘITEM  TCT10,TLC10</t>
  </si>
  <si>
    <t>0053774</t>
  </si>
  <si>
    <t>ZÁSOBNÍK DO LINEÁRNÍHO STAPLERU S BŘITEM  TRT10,TC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</si>
  <si>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</si>
  <si>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</si>
  <si>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</si>
  <si>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</si>
  <si>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</si>
  <si>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</si>
  <si>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</si>
  <si>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</si>
  <si>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</si>
  <si>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</si>
  <si>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0056302</t>
  </si>
  <si>
    <t>KATETR BALONKOVÝ FOGARTY TRU-LUMEN 12TLW806F</t>
  </si>
  <si>
    <t>0056490</t>
  </si>
  <si>
    <t>STAPLER CIRKULÁRNÍ EEA</t>
  </si>
  <si>
    <t>0067020</t>
  </si>
  <si>
    <t xml:space="preserve">IMPLANTÁT SPINÁLNÍ SYSTÉM CERVIFIX                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</si>
  <si>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</si>
  <si>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</si>
  <si>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</si>
  <si>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</si>
  <si>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</si>
  <si>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</si>
  <si>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</si>
  <si>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</si>
  <si>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</si>
  <si>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</si>
  <si>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</si>
  <si>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</si>
  <si>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</si>
  <si>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</si>
  <si>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0071602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</si>
  <si>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</si>
  <si>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</si>
  <si>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</si>
  <si>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</si>
  <si>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</si>
  <si>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</si>
  <si>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</si>
  <si>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</si>
  <si>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</si>
  <si>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</si>
  <si>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</si>
  <si>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</si>
  <si>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</si>
  <si>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</si>
  <si>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</si>
  <si>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</si>
  <si>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</si>
  <si>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</si>
  <si>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</si>
  <si>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</si>
  <si>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</si>
  <si>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</si>
  <si>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</si>
  <si>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</si>
  <si>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</si>
  <si>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</si>
  <si>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</si>
  <si>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</si>
  <si>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</si>
  <si>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0082515</t>
  </si>
  <si>
    <t>0083212</t>
  </si>
  <si>
    <t>DLAHA LCP NIZKOPROFILOVÁ  REKONSTRUKČNÍ PÁNEV OCEL</t>
  </si>
  <si>
    <t>0092435</t>
  </si>
  <si>
    <t>STAPLER LIN. BEZ NOŽE SGIA DST 60-3,8 SGIA6038S</t>
  </si>
  <si>
    <t>0097804</t>
  </si>
  <si>
    <t>0098656</t>
  </si>
  <si>
    <t>ŠROUB KANYLOVANÝ TI T-DRIVE</t>
  </si>
  <si>
    <t>0099756</t>
  </si>
  <si>
    <t>HŘEB KANYLOVANÝ FEMUR LATERÁLNÍ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</si>
  <si>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</si>
  <si>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</si>
  <si>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</si>
  <si>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</si>
  <si>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</si>
  <si>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</si>
  <si>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</si>
  <si>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0108027</t>
  </si>
  <si>
    <t>KOTVIČKA NEVSTŘEBATELNÁ (PEEK) HEALIX BR PRO SUTUR</t>
  </si>
  <si>
    <t>0111881</t>
  </si>
  <si>
    <t>CEMENT KOSTNÍ CEMEX GENTA HIGH VISKOSITY S GENTAMI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</si>
  <si>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</si>
  <si>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</si>
  <si>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</si>
  <si>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</si>
  <si>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</si>
  <si>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</si>
  <si>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</si>
  <si>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</si>
  <si>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0163276</t>
  </si>
  <si>
    <t>IMPLANTÁT MANDIBULÁRNÍ LA FÓRTE SYSTÉM</t>
  </si>
  <si>
    <t>0163278</t>
  </si>
  <si>
    <t>0163292</t>
  </si>
  <si>
    <t>0008239</t>
  </si>
  <si>
    <t>FIXÁTOR ZEVNÍ ZÁPĚSTÍ TYP PENNIG    35001</t>
  </si>
  <si>
    <t>0056296</t>
  </si>
  <si>
    <t>KATETR BALONKOVÝ FOGARTY TRU-LUMEN 12TLW404F</t>
  </si>
  <si>
    <t>0082142</t>
  </si>
  <si>
    <t>RENASYS F PŘEVAZOVÝ SET STŘEDNÍ M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</si>
  <si>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</si>
  <si>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</si>
  <si>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</si>
  <si>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</si>
  <si>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</si>
  <si>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</si>
  <si>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</si>
  <si>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</si>
  <si>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</si>
  <si>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</si>
  <si>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</si>
  <si>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</si>
  <si>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</si>
  <si>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</si>
  <si>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</si>
  <si>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</si>
  <si>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</si>
  <si>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</si>
  <si>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</si>
  <si>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</si>
  <si>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</si>
  <si>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</si>
  <si>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</si>
  <si>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</si>
  <si>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</si>
  <si>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</si>
  <si>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</si>
  <si>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</si>
  <si>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</si>
  <si>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</si>
  <si>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</si>
  <si>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</si>
  <si>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</si>
  <si>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</si>
  <si>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</si>
  <si>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</si>
  <si>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</si>
  <si>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</si>
  <si>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</si>
  <si>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</si>
  <si>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</si>
  <si>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</si>
  <si>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</si>
  <si>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</si>
  <si>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</si>
  <si>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</si>
  <si>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</si>
  <si>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</si>
  <si>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</si>
  <si>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</si>
  <si>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</si>
  <si>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62810</t>
  </si>
  <si>
    <t xml:space="preserve">ODBĚR KOŽNÍHO ŠTĚPU V PLNÉ TLOUŠŤCE DO ROZSAHU 20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</si>
  <si>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</si>
  <si>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</si>
  <si>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</si>
  <si>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</si>
  <si>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</si>
  <si>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</si>
  <si>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</si>
  <si>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63119</t>
  </si>
  <si>
    <t>VEDENÍ PORODU VAGINÁLNĚ - HLAVIČKOU</t>
  </si>
  <si>
    <t>51711</t>
  </si>
  <si>
    <t>VÝKON LAPAROSKOPICKÝ A TORAKOSKOPICKÝ</t>
  </si>
  <si>
    <t>90782</t>
  </si>
  <si>
    <t>(DRG) LAVÁŽ A ODSÁTÍ DUTINY PERITONEÁLNÍ LAPAROSKO</t>
  </si>
  <si>
    <t>6F5</t>
  </si>
  <si>
    <t>04700</t>
  </si>
  <si>
    <t>KONZERVATIVNÍ OŠETŘENÍ V DENTOALVEOLÁRNÍ CHIRURGII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</si>
  <si>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</si>
  <si>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</si>
  <si>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</si>
  <si>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</si>
  <si>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</si>
  <si>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</si>
  <si>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</si>
  <si>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</si>
  <si>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</si>
  <si>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</si>
  <si>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</si>
  <si>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</si>
  <si>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61147</t>
  </si>
  <si>
    <t>UZAVŘENÍ DEFEKTU KOŽNÍM LALOKEM MÍSTNÍM DO 10 CM^2</t>
  </si>
  <si>
    <t>65519</t>
  </si>
  <si>
    <t>REKONSTRUKCE DEFEKTU MANDIBULY S PŘERUŠENÍM KONTIN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</si>
  <si>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</si>
  <si>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</si>
  <si>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</si>
  <si>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</si>
  <si>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</si>
  <si>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</si>
  <si>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</si>
  <si>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</si>
  <si>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</si>
  <si>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</si>
  <si>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</si>
  <si>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</si>
  <si>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</si>
  <si>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</si>
  <si>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</si>
  <si>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</si>
  <si>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</si>
  <si>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</si>
  <si>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</si>
  <si>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</si>
  <si>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</si>
  <si>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</si>
  <si>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</si>
  <si>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66817</t>
  </si>
  <si>
    <t>VÝPLŇ DUTINY</t>
  </si>
  <si>
    <t>66877</t>
  </si>
  <si>
    <t>TREPANACE A DRENÁŽ KOSTI</t>
  </si>
  <si>
    <t>66657</t>
  </si>
  <si>
    <t>DEBRIDEMENT V OBLASTI KOLENNÍHO KLOUBU BEZ SYNOVIA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</si>
  <si>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</si>
  <si>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</si>
  <si>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</si>
  <si>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</si>
  <si>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</si>
  <si>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</si>
  <si>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</si>
  <si>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</si>
  <si>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</si>
  <si>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</si>
  <si>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</si>
  <si>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</si>
  <si>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</si>
  <si>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</si>
  <si>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</si>
  <si>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</si>
  <si>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</si>
  <si>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</si>
  <si>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</si>
  <si>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</si>
  <si>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</si>
  <si>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</si>
  <si>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</si>
  <si>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</si>
  <si>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</si>
  <si>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</si>
  <si>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71729</t>
  </si>
  <si>
    <t>ODSTRANĚNÍ POLYPU NEBO JINÉHO NOVOTVARU Z HRTANU N</t>
  </si>
  <si>
    <t>71559</t>
  </si>
  <si>
    <t>DEKOMPRESE LÍCNÍHO NERVU</t>
  </si>
  <si>
    <t>7F5</t>
  </si>
  <si>
    <t>75413</t>
  </si>
  <si>
    <t>KOREKCE VÍČKA VOLNÝM TRANSPLANTÁTEM</t>
  </si>
  <si>
    <t>75371</t>
  </si>
  <si>
    <t>ENUKLEACE A EVISCERACE BULBU</t>
  </si>
  <si>
    <t>7F6</t>
  </si>
  <si>
    <t>76363</t>
  </si>
  <si>
    <t xml:space="preserve">CYSTOTOMIE EV. CYSTOSTOMIE (EXTRAKCE KONKREMENTU, </t>
  </si>
  <si>
    <t>77129</t>
  </si>
  <si>
    <t>JEDNODOBÁ URETROPLASTIKA BEZ CHORDEKTOMIE NEBO II.</t>
  </si>
  <si>
    <t>76365</t>
  </si>
  <si>
    <t>PUNKČNÍ EPICYSTOSTOMIE</t>
  </si>
  <si>
    <t>76481</t>
  </si>
  <si>
    <t>NEFREKTOMIE TORAKOABDOMINÁLNÍ RADIKÁLNÍ NEBO NEFRO</t>
  </si>
  <si>
    <t>76345</t>
  </si>
  <si>
    <t>REIMPLANTACE URETERU (UCNA)</t>
  </si>
  <si>
    <t>76335</t>
  </si>
  <si>
    <t>OPERAČNÍ REVIZE PERIRENÁLNÍCH NEBO PERIURETERÁLNÍC</t>
  </si>
  <si>
    <t>0011692</t>
  </si>
  <si>
    <t>0017810</t>
  </si>
  <si>
    <t>0026041</t>
  </si>
  <si>
    <t>KIOVIG 100MG/ML</t>
  </si>
  <si>
    <t>0026889</t>
  </si>
  <si>
    <t>0029191</t>
  </si>
  <si>
    <t>0031547</t>
  </si>
  <si>
    <t>0049193</t>
  </si>
  <si>
    <t>CEFTAX 1000</t>
  </si>
  <si>
    <t>0076353</t>
  </si>
  <si>
    <t>FORTUM 1 G</t>
  </si>
  <si>
    <t>0077018</t>
  </si>
  <si>
    <t>ULTRAVIST 370</t>
  </si>
  <si>
    <t>0085516</t>
  </si>
  <si>
    <t>FLEBOGAMMA 5%</t>
  </si>
  <si>
    <t>0087199</t>
  </si>
  <si>
    <t>MAXIPIME 1 G</t>
  </si>
  <si>
    <t>0093173</t>
  </si>
  <si>
    <t>ANTITHROMBIN III IMMUNO</t>
  </si>
  <si>
    <t>0098212</t>
  </si>
  <si>
    <t>0119095</t>
  </si>
  <si>
    <t>FLEXBUMIN 200 G/L</t>
  </si>
  <si>
    <t>0121238</t>
  </si>
  <si>
    <t>CEFTRIAXON KABI 1 G</t>
  </si>
  <si>
    <t>0198192</t>
  </si>
  <si>
    <t>0025449</t>
  </si>
  <si>
    <t>NOXAFIL 40 MG/ML</t>
  </si>
  <si>
    <t>0087200</t>
  </si>
  <si>
    <t>MAXIPIME 2 G</t>
  </si>
  <si>
    <t>0007957</t>
  </si>
  <si>
    <t>0207922</t>
  </si>
  <si>
    <t>0007964</t>
  </si>
  <si>
    <t>Erytrocyty z aferézy deleukotizované</t>
  </si>
  <si>
    <t>0001948</t>
  </si>
  <si>
    <t>ŠROUB SAMOŘEZNÝ KANYLOVANÝ OCEL</t>
  </si>
  <si>
    <t>0010768</t>
  </si>
  <si>
    <t>0012683</t>
  </si>
  <si>
    <t>IMPLANTÁT MAXILLOFACIÁLNÍ</t>
  </si>
  <si>
    <t>0012715</t>
  </si>
  <si>
    <t>0017486</t>
  </si>
  <si>
    <t>ŠROUB VELKÝ FRAGMENT MALEOLÁRNÍ OCEL</t>
  </si>
  <si>
    <t>0017743</t>
  </si>
  <si>
    <t>0027930</t>
  </si>
  <si>
    <t>STENT PERIFERNÍ URETERÁLNÍ WHITE STAR INTRAOPERATI</t>
  </si>
  <si>
    <t>0028370</t>
  </si>
  <si>
    <t>SET RENÁLNÍ A NEFROSTOMICKÝ RE 421112</t>
  </si>
  <si>
    <t>0029181</t>
  </si>
  <si>
    <t>SET NEFROSTOMICKÝ PUNKČNÍ, 340012,.13,.14;341200</t>
  </si>
  <si>
    <t>0030454</t>
  </si>
  <si>
    <t>0030512</t>
  </si>
  <si>
    <t>ZÁSOBNÍK PRO LINEÁRNÍ STAPLER TA PREMIUM 30-4.8 DL</t>
  </si>
  <si>
    <t>0031337</t>
  </si>
  <si>
    <t>0031983</t>
  </si>
  <si>
    <t>0034333</t>
  </si>
  <si>
    <t>JEHLA PUNKČNÍ, MITTY-POLACKOVA,ECHOTIP</t>
  </si>
  <si>
    <t>0037174</t>
  </si>
  <si>
    <t>0046898</t>
  </si>
  <si>
    <t>PROTÉZA CÉVNÍ BIF.GELSOFT PLUS DÉLKA 45CM</t>
  </si>
  <si>
    <t>0056293</t>
  </si>
  <si>
    <t>KATETR BALONKOVÝ FOGARTY 120806F</t>
  </si>
  <si>
    <t>0056305</t>
  </si>
  <si>
    <t>KATETR BALONKOVÝ FOGARTY 620404F</t>
  </si>
  <si>
    <t>0056310</t>
  </si>
  <si>
    <t>KATETR FOGARTY 140808</t>
  </si>
  <si>
    <t>0056344</t>
  </si>
  <si>
    <t>SADA PUNKČNÍ SUPRAPUBICKÁ - EASYCYST, 170718..1707</t>
  </si>
  <si>
    <t>0058624</t>
  </si>
  <si>
    <t>SET NEFROSTOMICKÝ PUNKČNÍ RENODRAIN TYP YELLOW</t>
  </si>
  <si>
    <t>0060648</t>
  </si>
  <si>
    <t>IMPLANTÁT KRANIOMAXILLOFACIÁLNÍ TI</t>
  </si>
  <si>
    <t>0066995</t>
  </si>
  <si>
    <t>0067160</t>
  </si>
  <si>
    <t>IMPLANTÁT ORBITÁLNÍ PDS ZX3,ZX4,ZX7 VSTŘEBATELNÝ</t>
  </si>
  <si>
    <t>0068052</t>
  </si>
  <si>
    <t>IMPLANTÁT SPINÁLNÍ SYSTÉM FIXAČNÍ CONTROL CABLE  1</t>
  </si>
  <si>
    <t>0071601</t>
  </si>
  <si>
    <t>0071605</t>
  </si>
  <si>
    <t>0073673</t>
  </si>
  <si>
    <t>0081997</t>
  </si>
  <si>
    <t>V.A.C. ATS SBĚRNÁ NÁDOBA S GELEM</t>
  </si>
  <si>
    <t>0082002</t>
  </si>
  <si>
    <t>V.A.C.GRANUFOAM(PU PĚNA) VELIKOST XL</t>
  </si>
  <si>
    <t>0082043</t>
  </si>
  <si>
    <t>KRYTÍ MŘÍŽKA SILIKONOVÁ ASKINA SILNET</t>
  </si>
  <si>
    <t>0082079</t>
  </si>
  <si>
    <t>KRYTÍ COM 30 OBVAZOVÁ TEXTÍLIE KOMBINOVANÁ</t>
  </si>
  <si>
    <t>0082509</t>
  </si>
  <si>
    <t>0082513</t>
  </si>
  <si>
    <t>0082517</t>
  </si>
  <si>
    <t>0082521</t>
  </si>
  <si>
    <t>0083233</t>
  </si>
  <si>
    <t>DLAHA LCP TIBIE DISTÁLNÍ MEDIÁLNÍ MALÝ FRAGMENT OC</t>
  </si>
  <si>
    <t>0099754</t>
  </si>
  <si>
    <t>ZASLEPOVACÍ HLAVA TIBIE ÚHLOVĚ STABILNÍ TITAN</t>
  </si>
  <si>
    <t>0099862</t>
  </si>
  <si>
    <t>0141868</t>
  </si>
  <si>
    <t>STENTGRAFT PERIFERNÍ,SAMOEXPANDIBILNÍ,NITINOL,POTA</t>
  </si>
  <si>
    <t>0161942</t>
  </si>
  <si>
    <t>IMPLANTÁT SPINÁLNÍ FIXAČNÍ SYSTÉM MATRIX 5.5 HRUD/</t>
  </si>
  <si>
    <t>0161944</t>
  </si>
  <si>
    <t>0161952</t>
  </si>
  <si>
    <t>0161954</t>
  </si>
  <si>
    <t>0163261</t>
  </si>
  <si>
    <t>0048660</t>
  </si>
  <si>
    <t>PROSTŘEDEK HEMOSTATICKÝ SURGICEL FIBRILLAR 1963,41</t>
  </si>
  <si>
    <t>0058353</t>
  </si>
  <si>
    <t>LAVÁŽ A ODSÁTÍ DUTINY PERITONEÁLNÍ DRG 90782</t>
  </si>
  <si>
    <t>0001974</t>
  </si>
  <si>
    <t>PODLOŽKA SPONGIOZNÍ OCEL</t>
  </si>
  <si>
    <t>0097836</t>
  </si>
  <si>
    <t>DRÁT VODÍCÍ ZÁVITOVÝ OCEL</t>
  </si>
  <si>
    <t>09547</t>
  </si>
  <si>
    <t>REGULAČNÍ POPLATEK -- POJIŠTĚNEC OD ÚHRADY POPLATK</t>
  </si>
  <si>
    <t>78021</t>
  </si>
  <si>
    <t>KOMPLEXNÍ VYŠETŘENÍ ANESTEZIOLOGEM</t>
  </si>
  <si>
    <t>78320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</si>
  <si>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</si>
  <si>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</si>
  <si>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</si>
  <si>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</si>
  <si>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</si>
  <si>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</si>
  <si>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</si>
  <si>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</si>
  <si>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</si>
  <si>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</si>
  <si>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</si>
  <si>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</si>
  <si>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</si>
  <si>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</si>
  <si>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</si>
  <si>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</si>
  <si>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</si>
  <si>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</si>
  <si>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</si>
  <si>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</si>
  <si>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</si>
  <si>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</si>
  <si>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</si>
  <si>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</si>
  <si>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</si>
  <si>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</si>
  <si>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</si>
  <si>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</si>
  <si>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</si>
  <si>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</si>
  <si>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</si>
  <si>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</si>
  <si>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</si>
  <si>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</si>
  <si>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</si>
  <si>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</si>
  <si>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</si>
  <si>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</si>
  <si>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</si>
  <si>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</si>
  <si>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</si>
  <si>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</si>
  <si>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</si>
  <si>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02013</t>
  </si>
  <si>
    <t xml:space="preserve">ENUKLEACE A VÝKONY NA OČNICI S MCC                                                                  </t>
  </si>
  <si>
    <t>03052</t>
  </si>
  <si>
    <t xml:space="preserve">VÝKONY NA DUTINÁCH A MASTOIDU S CC                                                                  </t>
  </si>
  <si>
    <t>03093</t>
  </si>
  <si>
    <t xml:space="preserve">JINÉ VÝKONY PŘI PORUCHÁCH A ONEMOCNĚNÍCH UŠÍ. NOSU. ÚST A HRDLA S MCC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</si>
  <si>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</si>
  <si>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</si>
  <si>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</si>
  <si>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</si>
  <si>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</si>
  <si>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</si>
  <si>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</si>
  <si>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</si>
  <si>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04373</t>
  </si>
  <si>
    <t xml:space="preserve">CHRONICKÁ OBSTRUKTIVNÍ PLICNÍ NEMOC S MCC                                                           </t>
  </si>
  <si>
    <t>04412</t>
  </si>
  <si>
    <t xml:space="preserve">PŘÍZNAKY.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</si>
  <si>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</si>
  <si>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</si>
  <si>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</si>
  <si>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</si>
  <si>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</si>
  <si>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</si>
  <si>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</si>
  <si>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</si>
  <si>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</si>
  <si>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</si>
  <si>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</si>
  <si>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</si>
  <si>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</si>
  <si>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</si>
  <si>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</si>
  <si>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</si>
  <si>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</si>
  <si>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</si>
  <si>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05152</t>
  </si>
  <si>
    <t xml:space="preserve">AMPUTACE KVŮLI PORUŠE OBĚHOVÉHO SYSTÉMU. KROMĚ HORNÍCH KONČETIN A PRSTŮ U NOHY S CC                 </t>
  </si>
  <si>
    <t>05153</t>
  </si>
  <si>
    <t xml:space="preserve">AMPUTACE KVŮLI PORUŠE OBĚHOVÉHO SYSTÉMU. KROMĚ HORNÍCH KONČETIN A PRSTŮ U NOHY S MCC                </t>
  </si>
  <si>
    <t>05482</t>
  </si>
  <si>
    <t xml:space="preserve">ZAVEDENÍ STENTU DO PERIFERNÍHO CÉVNÍHO ŘEČIŠTĚ S CC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</si>
  <si>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</si>
  <si>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</si>
  <si>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</si>
  <si>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</si>
  <si>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</si>
  <si>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</si>
  <si>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</si>
  <si>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</si>
  <si>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</si>
  <si>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</si>
  <si>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</si>
  <si>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</si>
  <si>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</si>
  <si>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</si>
  <si>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</si>
  <si>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</si>
  <si>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</si>
  <si>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</si>
  <si>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</si>
  <si>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</si>
  <si>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</si>
  <si>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</si>
  <si>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</si>
  <si>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</si>
  <si>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</si>
  <si>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</si>
  <si>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07321</t>
  </si>
  <si>
    <t xml:space="preserve">PORUCHY PANKREATU. KROMĚ MALIGNÍHO ONEMOCNĚNÍ BEZ CC                                                </t>
  </si>
  <si>
    <t>07333</t>
  </si>
  <si>
    <t xml:space="preserve">PORUCHY JATER.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</si>
  <si>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</si>
  <si>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</si>
  <si>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</si>
  <si>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</si>
  <si>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</si>
  <si>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</si>
  <si>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</si>
  <si>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</si>
  <si>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</si>
  <si>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DISLOKACE. KROMĚ STEHENNÍ KOSTI A PÁNVE S MCC           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</si>
  <si>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</si>
  <si>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</si>
  <si>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</si>
  <si>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</si>
  <si>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08412</t>
  </si>
  <si>
    <t xml:space="preserve">JINÉ PORUCHY MUSKULOSKELETÁLNÍHO SYSTÉMU A POJIVOVÉ TKÁNĚ S CC                                      </t>
  </si>
  <si>
    <t>10303</t>
  </si>
  <si>
    <t xml:space="preserve">DIABETES.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</si>
  <si>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</si>
  <si>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</si>
  <si>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</si>
  <si>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</si>
  <si>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</si>
  <si>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</si>
  <si>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</si>
  <si>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</si>
  <si>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11082</t>
  </si>
  <si>
    <t xml:space="preserve">JINÉ VÝKONY PŘI PORUCHÁCH A ONEMOCNĚNÍCH LEDVIN A MOČOVÝCH CEST S CC                                </t>
  </si>
  <si>
    <t>13323</t>
  </si>
  <si>
    <t xml:space="preserve">MENSTRUAČNÍ A JINÉ PORUCHY ŽENSKÉHO REPRODUKČNÍHO SYSTÉMU S MCC                                     </t>
  </si>
  <si>
    <t>16331</t>
  </si>
  <si>
    <t xml:space="preserve">PORUCHY ČERVENÝCH KRVINEK. KROMĚ SRPKOVITÉ CHUDOKREVNOSTI BEZ CC                                    </t>
  </si>
  <si>
    <t>17031</t>
  </si>
  <si>
    <t xml:space="preserve">MYELOPROLIFERATIVNÍ PORUCHY A ŠPATNĚ DIFERENCOVANÉ NÁDORY S VELKÝM VÝKONEM BEZ CC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</si>
  <si>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</si>
  <si>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</si>
  <si>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</si>
  <si>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</si>
  <si>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</si>
  <si>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</si>
  <si>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</si>
  <si>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</si>
  <si>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</si>
  <si>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</si>
  <si>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</si>
  <si>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</si>
  <si>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</si>
  <si>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</si>
  <si>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21352</t>
  </si>
  <si>
    <t xml:space="preserve">JINÉ DIAGNÓZY ZRANĚNÍ. OTRAVY A TOXICKÝCH ÚČINKŮ S CC 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</si>
  <si>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</si>
  <si>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</si>
  <si>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</si>
  <si>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</si>
  <si>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</si>
  <si>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</si>
  <si>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</si>
  <si>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</si>
  <si>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</si>
  <si>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</si>
  <si>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</si>
  <si>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</si>
  <si>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</si>
  <si>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</si>
  <si>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</si>
  <si>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</si>
  <si>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</si>
  <si>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</si>
  <si>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</si>
  <si>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</si>
  <si>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</si>
  <si>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</si>
  <si>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</si>
  <si>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</si>
  <si>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</si>
  <si>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</si>
  <si>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</si>
  <si>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</si>
  <si>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</si>
  <si>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</si>
  <si>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</si>
  <si>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12</t>
  </si>
  <si>
    <t>89198</t>
  </si>
  <si>
    <t>SKIASKOPIE</t>
  </si>
  <si>
    <t>89169</t>
  </si>
  <si>
    <t>CYSTOURETROGRAFIE</t>
  </si>
  <si>
    <t>89171</t>
  </si>
  <si>
    <t>URETROGRAFIE RETROGRÁDNÍ</t>
  </si>
  <si>
    <t>0028338</t>
  </si>
  <si>
    <t>SET RENÁLNÍ A NEFROSTOMICKÝ RE400740,400840,400940</t>
  </si>
  <si>
    <t>0046612</t>
  </si>
  <si>
    <t>DRÁT VODÍCÍ LUNDERQUIST RE-420780..180..380</t>
  </si>
  <si>
    <t>0058756</t>
  </si>
  <si>
    <t>VODIČ DRÁTĚNÝ ROADRUNNER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</si>
  <si>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</si>
  <si>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</si>
  <si>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</si>
  <si>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</si>
  <si>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</si>
  <si>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</si>
  <si>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</si>
  <si>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99mTc-makrosalb inj.</t>
  </si>
  <si>
    <t>0002067</t>
  </si>
  <si>
    <t>0002087</t>
  </si>
  <si>
    <t>0002095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</si>
  <si>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</si>
  <si>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</si>
  <si>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</si>
  <si>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</si>
  <si>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</si>
  <si>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</si>
  <si>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</si>
  <si>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</si>
  <si>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</si>
  <si>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</si>
  <si>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</si>
  <si>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</si>
  <si>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</si>
  <si>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</si>
  <si>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</si>
  <si>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</si>
  <si>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</si>
  <si>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</si>
  <si>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</si>
  <si>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</si>
  <si>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</si>
  <si>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</si>
  <si>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</si>
  <si>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</si>
  <si>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</si>
  <si>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</si>
  <si>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</si>
  <si>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</si>
  <si>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</si>
  <si>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</si>
  <si>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</si>
  <si>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</si>
  <si>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</si>
  <si>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</si>
  <si>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</si>
  <si>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</si>
  <si>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</si>
  <si>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</si>
  <si>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</si>
  <si>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</si>
  <si>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</si>
  <si>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</si>
  <si>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</si>
  <si>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</si>
  <si>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</si>
  <si>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</si>
  <si>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</si>
  <si>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</si>
  <si>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</si>
  <si>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</si>
  <si>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</si>
  <si>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</si>
  <si>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</si>
  <si>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</si>
  <si>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</si>
  <si>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</si>
  <si>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</si>
  <si>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</si>
  <si>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</si>
  <si>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</si>
  <si>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</si>
  <si>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</si>
  <si>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</si>
  <si>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</si>
  <si>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</si>
  <si>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</si>
  <si>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</si>
  <si>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</si>
  <si>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</si>
  <si>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</si>
  <si>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</si>
  <si>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</si>
  <si>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</si>
  <si>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</si>
  <si>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</si>
  <si>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</si>
  <si>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</si>
  <si>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</si>
  <si>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</si>
  <si>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</si>
  <si>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</si>
  <si>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</si>
  <si>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</si>
  <si>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</si>
  <si>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</si>
  <si>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</si>
  <si>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</si>
  <si>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</si>
  <si>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</si>
  <si>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</si>
  <si>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</si>
  <si>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</si>
  <si>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</si>
  <si>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</si>
  <si>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</si>
  <si>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</si>
  <si>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</si>
  <si>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</si>
  <si>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</si>
  <si>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</si>
  <si>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</si>
  <si>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</si>
  <si>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</si>
  <si>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</si>
  <si>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</si>
  <si>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</si>
  <si>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</si>
  <si>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</si>
  <si>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</si>
  <si>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</si>
  <si>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</si>
  <si>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</si>
  <si>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</si>
  <si>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</si>
  <si>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</si>
  <si>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</si>
  <si>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</si>
  <si>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</si>
  <si>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</si>
  <si>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</si>
  <si>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</si>
  <si>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</si>
  <si>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</si>
  <si>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</si>
  <si>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</si>
  <si>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</si>
  <si>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</si>
  <si>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</si>
  <si>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</si>
  <si>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</si>
  <si>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</si>
  <si>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</si>
  <si>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</si>
  <si>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</si>
  <si>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</si>
  <si>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</si>
  <si>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</si>
  <si>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</si>
  <si>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</si>
  <si>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</si>
  <si>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</si>
  <si>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</si>
  <si>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</si>
  <si>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</si>
  <si>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</si>
  <si>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</si>
  <si>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</si>
  <si>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</si>
  <si>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</si>
  <si>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</si>
  <si>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</si>
  <si>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</si>
  <si>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</si>
  <si>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</si>
  <si>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</si>
  <si>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</si>
  <si>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</si>
  <si>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</si>
  <si>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</si>
  <si>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</si>
  <si>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</si>
  <si>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</si>
  <si>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</si>
  <si>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</si>
  <si>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</si>
  <si>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</si>
  <si>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</si>
  <si>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</si>
  <si>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</si>
  <si>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</si>
  <si>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</si>
  <si>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</si>
  <si>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</si>
  <si>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</si>
  <si>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</si>
  <si>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</si>
  <si>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</si>
  <si>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</si>
  <si>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</si>
  <si>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</si>
  <si>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</si>
  <si>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</si>
  <si>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</si>
  <si>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</si>
  <si>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</si>
  <si>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</si>
  <si>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</si>
  <si>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</si>
  <si>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</si>
  <si>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</si>
  <si>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</si>
  <si>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</si>
  <si>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</si>
  <si>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</si>
  <si>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</si>
  <si>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</si>
  <si>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</si>
  <si>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</si>
  <si>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</si>
  <si>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</si>
  <si>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</si>
  <si>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</si>
  <si>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</si>
  <si>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</si>
  <si>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</si>
  <si>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</si>
  <si>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</si>
  <si>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</si>
  <si>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</si>
  <si>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</si>
  <si>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</si>
  <si>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</si>
  <si>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</si>
  <si>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</si>
  <si>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</si>
  <si>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</si>
  <si>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</si>
  <si>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</si>
  <si>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</si>
  <si>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</si>
  <si>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</si>
  <si>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</si>
  <si>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</si>
  <si>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</si>
  <si>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</si>
  <si>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</si>
  <si>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</si>
  <si>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</si>
  <si>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</si>
  <si>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</si>
  <si>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</si>
  <si>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</si>
  <si>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</si>
  <si>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</si>
  <si>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</si>
  <si>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</si>
  <si>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</si>
  <si>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</si>
  <si>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</si>
  <si>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</si>
  <si>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</si>
  <si>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</si>
  <si>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</si>
  <si>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</si>
  <si>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</si>
  <si>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</si>
  <si>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</si>
  <si>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</si>
  <si>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</si>
  <si>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</si>
  <si>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</si>
  <si>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</si>
  <si>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</si>
  <si>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</si>
  <si>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</si>
  <si>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</si>
  <si>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</si>
  <si>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</si>
  <si>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</si>
  <si>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93255</t>
  </si>
  <si>
    <t>PROKOLAGEN I. TYPU: PI - NP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</si>
  <si>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</si>
  <si>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</si>
  <si>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</si>
  <si>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</si>
  <si>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</si>
  <si>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</si>
  <si>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</si>
  <si>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</si>
  <si>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</si>
  <si>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</si>
  <si>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</si>
  <si>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</si>
  <si>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</si>
  <si>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0059496</t>
  </si>
  <si>
    <t>TELEBRIX GASTRO</t>
  </si>
  <si>
    <t>0065978</t>
  </si>
  <si>
    <t>DOTAREM</t>
  </si>
  <si>
    <t>0077016</t>
  </si>
  <si>
    <t>ULTRAVIST 300</t>
  </si>
  <si>
    <t>0077017</t>
  </si>
  <si>
    <t>0077019</t>
  </si>
  <si>
    <t>0077024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</si>
  <si>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</si>
  <si>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</si>
  <si>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</si>
  <si>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</si>
  <si>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</si>
  <si>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</si>
  <si>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</si>
  <si>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</si>
  <si>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</si>
  <si>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</si>
  <si>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</si>
  <si>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</si>
  <si>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</si>
  <si>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</si>
  <si>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</si>
  <si>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</si>
  <si>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</si>
  <si>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</si>
  <si>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</si>
  <si>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0046273</t>
  </si>
  <si>
    <t>STENT JÍCNOVÝ,DUODENÁLNÍ,REKTÁLNÍ,BILIÁRNÍ BRONCHI</t>
  </si>
  <si>
    <t>0046507</t>
  </si>
  <si>
    <t>SOUPRAVA K INVAZIVNÍMU MĚŘENÍ 1 TLAKU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</si>
  <si>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</si>
  <si>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</si>
  <si>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</si>
  <si>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</si>
  <si>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</si>
  <si>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</si>
  <si>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</si>
  <si>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</si>
  <si>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0049439</t>
  </si>
  <si>
    <t>STENTGRAFT ZENITH TX2 ZTEG-2P</t>
  </si>
  <si>
    <t>0049857</t>
  </si>
  <si>
    <t>KATETR INTRACEREBRÁLNÍ SONIC</t>
  </si>
  <si>
    <t>0049928</t>
  </si>
  <si>
    <t>STENT PERIFERNĺ - VASCULÁRNÍ OMNILINK .018/.035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</si>
  <si>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</si>
  <si>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</si>
  <si>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</si>
  <si>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</si>
  <si>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</si>
  <si>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</si>
  <si>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</si>
  <si>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</si>
  <si>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</si>
  <si>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</si>
  <si>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0053397</t>
  </si>
  <si>
    <t>DRÁT VODÍCÍ MICRO SORCERER/STEEL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</si>
  <si>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</si>
  <si>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</si>
  <si>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</si>
  <si>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</si>
  <si>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</si>
  <si>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</si>
  <si>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</si>
  <si>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</si>
  <si>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</si>
  <si>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</si>
  <si>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</si>
  <si>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</si>
  <si>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</si>
  <si>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</si>
  <si>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</si>
  <si>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</si>
  <si>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</si>
  <si>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</si>
  <si>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</si>
  <si>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</si>
  <si>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</si>
  <si>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</si>
  <si>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</si>
  <si>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</si>
  <si>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</si>
  <si>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</si>
  <si>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</si>
  <si>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</si>
  <si>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</si>
  <si>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</si>
  <si>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</si>
  <si>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</si>
  <si>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</si>
  <si>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</si>
  <si>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</si>
  <si>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</si>
  <si>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</si>
  <si>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</si>
  <si>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</si>
  <si>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0058692</t>
  </si>
  <si>
    <t>STENTGRAFT AORTÁLNÍ ZENITH FLEX,SAMOEXPANDIBILNÍ,O</t>
  </si>
  <si>
    <t>0058736</t>
  </si>
  <si>
    <t>TĚLÍSKO EMBOLIZAČNÍ NESTER</t>
  </si>
  <si>
    <t>0058751</t>
  </si>
  <si>
    <t>KATETR BALÓNKOVÝ OKLUZNÍ PRO ZENITH AAA</t>
  </si>
  <si>
    <t>0059025</t>
  </si>
  <si>
    <t>STENT GRAFT VASKULÁRNÍ ELLA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</si>
  <si>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</si>
  <si>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</si>
  <si>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</si>
  <si>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</si>
  <si>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</si>
  <si>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</si>
  <si>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</si>
  <si>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</si>
  <si>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</si>
  <si>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</si>
  <si>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</si>
  <si>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SYSTÉM EMBOLIC ONYX 105-7000, ONYX HD 500,500+</t>
  </si>
  <si>
    <t>0092125</t>
  </si>
  <si>
    <t>MIKROKATETR PROGREAT PC2411-2813, PP27111-27131</t>
  </si>
  <si>
    <t>0092127</t>
  </si>
  <si>
    <t>ČÁSTICE EMBOLIZAČNÍ - EMBOSFÉRY EB2S103-912</t>
  </si>
  <si>
    <t>0092128</t>
  </si>
  <si>
    <t>ZAVADĚČ DESTINATION RSR01 - 16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</si>
  <si>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</si>
  <si>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</si>
  <si>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</si>
  <si>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</si>
  <si>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</si>
  <si>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</si>
  <si>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</si>
  <si>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</si>
  <si>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</si>
  <si>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</si>
  <si>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</si>
  <si>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</si>
  <si>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</si>
  <si>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</si>
  <si>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</si>
  <si>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</si>
  <si>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</si>
  <si>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</si>
  <si>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</si>
  <si>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</si>
  <si>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</si>
  <si>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</si>
  <si>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0056428</t>
  </si>
  <si>
    <t>ZAVADĚČ PRO COOK Z-STENT TRACHEOBRONCHIÁLNÍ</t>
  </si>
  <si>
    <t>0051244</t>
  </si>
  <si>
    <t>KATETR VODÍCÍ GUIDER</t>
  </si>
  <si>
    <t>0111638</t>
  </si>
  <si>
    <t>STENT PERIFERNÍ ISTHMUS LOGIC,BALONEXPANDIBILNÍ,CO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</si>
  <si>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</si>
  <si>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</si>
  <si>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</si>
  <si>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</si>
  <si>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</si>
  <si>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</si>
  <si>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0054477</t>
  </si>
  <si>
    <t>STENTGRAFT AORTÁLNÍ ZENITH AAA AOUNI EMERGENCY,SAM</t>
  </si>
  <si>
    <t>0054478</t>
  </si>
  <si>
    <t>STENTGRAFT AORTÁLNÍ ZENITH FLEX AAA,SAMOEXPANDIBIL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</si>
  <si>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</si>
  <si>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</si>
  <si>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</si>
  <si>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</si>
  <si>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</si>
  <si>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</si>
  <si>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</si>
  <si>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</si>
  <si>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</si>
  <si>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</si>
  <si>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</si>
  <si>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</si>
  <si>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</si>
  <si>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</si>
  <si>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</si>
  <si>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</si>
  <si>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</si>
  <si>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</si>
  <si>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</si>
  <si>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</si>
  <si>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</si>
  <si>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</si>
  <si>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</si>
  <si>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</si>
  <si>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</si>
  <si>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</si>
  <si>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</si>
  <si>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</si>
  <si>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</si>
  <si>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</si>
  <si>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</si>
  <si>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</si>
  <si>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</si>
  <si>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</si>
  <si>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</si>
  <si>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</si>
  <si>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</si>
  <si>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</si>
  <si>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</si>
  <si>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</si>
  <si>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</si>
  <si>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</si>
  <si>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</si>
  <si>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</si>
  <si>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</si>
  <si>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</si>
  <si>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</si>
  <si>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</si>
  <si>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</si>
  <si>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</si>
  <si>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</si>
  <si>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</si>
  <si>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</si>
  <si>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</si>
  <si>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</si>
  <si>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</si>
  <si>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</si>
  <si>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</si>
  <si>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</si>
  <si>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</si>
  <si>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</si>
  <si>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</si>
  <si>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</si>
  <si>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</si>
  <si>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</si>
  <si>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</si>
  <si>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</si>
  <si>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</si>
  <si>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</si>
  <si>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</si>
  <si>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</si>
  <si>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</si>
  <si>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</si>
  <si>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</si>
  <si>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</si>
  <si>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</si>
  <si>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</si>
  <si>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</si>
  <si>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</si>
  <si>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</si>
  <si>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</si>
  <si>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</si>
  <si>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</si>
  <si>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</si>
  <si>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</si>
  <si>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</si>
  <si>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</si>
  <si>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</si>
  <si>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</si>
  <si>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</si>
  <si>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</si>
  <si>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</si>
  <si>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</si>
  <si>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</si>
  <si>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</si>
  <si>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</si>
  <si>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</si>
  <si>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</si>
  <si>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</si>
  <si>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</si>
  <si>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</si>
  <si>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</si>
  <si>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</si>
  <si>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</si>
  <si>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</si>
  <si>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</si>
  <si>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</si>
  <si>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</si>
  <si>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</si>
  <si>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</si>
  <si>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</si>
  <si>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</si>
  <si>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</si>
  <si>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</si>
  <si>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</si>
  <si>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</si>
  <si>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</si>
  <si>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</si>
  <si>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</si>
  <si>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</si>
  <si>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</si>
  <si>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</si>
  <si>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</si>
  <si>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</si>
  <si>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</si>
  <si>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</si>
  <si>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</si>
  <si>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</si>
  <si>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</si>
  <si>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</si>
  <si>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</si>
  <si>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</si>
  <si>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</si>
  <si>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</si>
  <si>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</si>
  <si>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</si>
  <si>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</si>
  <si>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</si>
  <si>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</si>
  <si>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</si>
  <si>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</si>
  <si>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</si>
  <si>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</si>
  <si>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</si>
  <si>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</si>
  <si>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</si>
  <si>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</si>
  <si>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</si>
  <si>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</si>
  <si>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</si>
  <si>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</si>
  <si>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</si>
  <si>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</si>
  <si>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</si>
  <si>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</si>
  <si>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</si>
  <si>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</si>
  <si>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</si>
  <si>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</si>
  <si>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</si>
  <si>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</si>
  <si>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</si>
  <si>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</si>
  <si>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</si>
  <si>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</si>
  <si>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</si>
  <si>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</si>
  <si>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</si>
  <si>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</si>
  <si>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</si>
  <si>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</si>
  <si>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</si>
  <si>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</si>
  <si>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</si>
  <si>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</si>
  <si>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</si>
  <si>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</si>
  <si>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</si>
  <si>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</si>
  <si>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</si>
  <si>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</si>
  <si>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</si>
  <si>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</si>
  <si>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</si>
  <si>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</si>
  <si>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</si>
  <si>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</si>
  <si>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</si>
  <si>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</si>
  <si>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</si>
  <si>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</si>
  <si>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</si>
  <si>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</si>
  <si>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</si>
  <si>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</si>
  <si>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</si>
  <si>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</si>
  <si>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</si>
  <si>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</si>
  <si>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</si>
  <si>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</si>
  <si>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</si>
  <si>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</si>
  <si>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</si>
  <si>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</si>
  <si>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</si>
  <si>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</si>
  <si>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</si>
  <si>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</si>
  <si>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</si>
  <si>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</si>
  <si>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</si>
  <si>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</si>
  <si>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</si>
  <si>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</si>
  <si>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</si>
  <si>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</si>
  <si>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</si>
  <si>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</si>
  <si>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</si>
  <si>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</si>
  <si>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</si>
  <si>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</si>
  <si>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</si>
  <si>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</si>
  <si>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</si>
  <si>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</si>
  <si>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</si>
  <si>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</si>
  <si>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</si>
  <si>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</si>
  <si>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</si>
  <si>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</si>
  <si>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</si>
  <si>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</si>
  <si>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</si>
  <si>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</si>
  <si>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</si>
  <si>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</si>
  <si>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</si>
  <si>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</si>
  <si>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</si>
  <si>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</si>
  <si>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</si>
  <si>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</si>
  <si>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</si>
  <si>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</si>
  <si>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</si>
  <si>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</si>
  <si>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</si>
  <si>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</si>
  <si>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</si>
  <si>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</si>
  <si>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</si>
  <si>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</si>
  <si>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</si>
  <si>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</si>
  <si>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82123</t>
  </si>
  <si>
    <t>PRŮKAZ  BAKTERIÁLNÍHO, VIROVÉHO, PARAZITÁRNÍHO EV.</t>
  </si>
  <si>
    <t>41</t>
  </si>
  <si>
    <t>86413</t>
  </si>
  <si>
    <t>SCREENING PROTILÁTEK NA PANELU 30TI DÁRCŮ</t>
  </si>
  <si>
    <t>91161</t>
  </si>
  <si>
    <t>STANOVENÍ C4 SLOŽKY KOMPLEMENTU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</si>
  <si>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</si>
  <si>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</si>
  <si>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</si>
  <si>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</si>
  <si>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</si>
  <si>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</si>
  <si>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</si>
  <si>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94211</t>
  </si>
  <si>
    <t>DLOUHODOBÁ KULTIVACE BUNĚK RŮZNÝCH TKÁNÍ Z PRENATÁ</t>
  </si>
  <si>
    <t>94195</t>
  </si>
  <si>
    <t>SYNTÉZA cDNA REVERZNÍ TRANSKRIPCÍ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</si>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</sst>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2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1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5" fontId="34" fillId="0" borderId="64" xfId="53" applyNumberFormat="1" applyFont="1" applyFill="1" applyBorder="1"/>
    <xf numFmtId="165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1" fontId="32" fillId="0" borderId="41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8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8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9" fontId="3" fillId="0" borderId="39" xfId="26" applyNumberFormat="1" applyFont="1" applyFill="1" applyBorder="1" applyAlignment="1">
      <alignment vertical="center"/>
    </xf>
    <xf numFmtId="167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4" fontId="42" fillId="4" borderId="83" xfId="0" applyNumberFormat="1" applyFont="1" applyFill="1" applyBorder="1" applyAlignment="1"/>
    <xf numFmtId="174" fontId="42" fillId="4" borderId="76" xfId="0" applyNumberFormat="1" applyFont="1" applyFill="1" applyBorder="1" applyAlignment="1"/>
    <xf numFmtId="174" fontId="42" fillId="4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9" xfId="0" applyNumberFormat="1" applyFont="1" applyBorder="1"/>
    <xf numFmtId="174" fontId="35" fillId="0" borderId="87" xfId="0" applyNumberFormat="1" applyFont="1" applyBorder="1"/>
    <xf numFmtId="174" fontId="42" fillId="0" borderId="96" xfId="0" applyNumberFormat="1" applyFont="1" applyBorder="1"/>
    <xf numFmtId="174" fontId="35" fillId="0" borderId="97" xfId="0" applyNumberFormat="1" applyFont="1" applyBorder="1"/>
    <xf numFmtId="174" fontId="35" fillId="0" borderId="80" xfId="0" applyNumberFormat="1" applyFont="1" applyBorder="1"/>
    <xf numFmtId="174" fontId="42" fillId="2" borderId="98" xfId="0" applyNumberFormat="1" applyFont="1" applyFill="1" applyBorder="1" applyAlignment="1"/>
    <xf numFmtId="174" fontId="42" fillId="2" borderId="76" xfId="0" applyNumberFormat="1" applyFont="1" applyFill="1" applyBorder="1" applyAlignment="1"/>
    <xf numFmtId="174" fontId="42" fillId="2" borderId="77" xfId="0" applyNumberFormat="1" applyFont="1" applyFill="1" applyBorder="1" applyAlignment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42" fillId="0" borderId="83" xfId="0" applyNumberFormat="1" applyFont="1" applyBorder="1"/>
    <xf numFmtId="174" fontId="35" fillId="0" borderId="99" xfId="0" applyNumberFormat="1" applyFont="1" applyBorder="1"/>
    <xf numFmtId="174" fontId="35" fillId="0" borderId="77" xfId="0" applyNumberFormat="1" applyFont="1" applyBorder="1"/>
    <xf numFmtId="175" fontId="42" fillId="2" borderId="83" xfId="0" applyNumberFormat="1" applyFont="1" applyFill="1" applyBorder="1" applyAlignment="1"/>
    <xf numFmtId="175" fontId="35" fillId="2" borderId="76" xfId="0" applyNumberFormat="1" applyFont="1" applyFill="1" applyBorder="1" applyAlignment="1"/>
    <xf numFmtId="175" fontId="35" fillId="2" borderId="77" xfId="0" applyNumberFormat="1" applyFont="1" applyFill="1" applyBorder="1" applyAlignment="1"/>
    <xf numFmtId="175" fontId="42" fillId="0" borderId="85" xfId="0" applyNumberFormat="1" applyFont="1" applyBorder="1"/>
    <xf numFmtId="175" fontId="35" fillId="0" borderId="86" xfId="0" applyNumberFormat="1" applyFont="1" applyBorder="1"/>
    <xf numFmtId="175" fontId="35" fillId="0" borderId="87" xfId="0" applyNumberFormat="1" applyFont="1" applyBorder="1"/>
    <xf numFmtId="175" fontId="35" fillId="0" borderId="89" xfId="0" applyNumberFormat="1" applyFont="1" applyBorder="1"/>
    <xf numFmtId="175" fontId="42" fillId="0" borderId="91" xfId="0" applyNumberFormat="1" applyFont="1" applyBorder="1"/>
    <xf numFmtId="175" fontId="35" fillId="0" borderId="92" xfId="0" applyNumberFormat="1" applyFont="1" applyBorder="1"/>
    <xf numFmtId="175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83" xfId="0" applyNumberFormat="1" applyFont="1" applyFill="1" applyBorder="1" applyAlignment="1">
      <alignment horizontal="center"/>
    </xf>
    <xf numFmtId="176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7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7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7" fontId="38" fillId="10" borderId="118" xfId="0" applyNumberFormat="1" applyFont="1" applyFill="1" applyBorder="1" applyAlignment="1">
      <alignment horizontal="right" vertical="top"/>
    </xf>
    <xf numFmtId="177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7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24" xfId="53" applyNumberFormat="1" applyFont="1" applyFill="1" applyBorder="1" applyAlignment="1">
      <alignment horizontal="left"/>
    </xf>
    <xf numFmtId="165" fontId="34" fillId="2" borderId="125" xfId="53" applyNumberFormat="1" applyFont="1" applyFill="1" applyBorder="1" applyAlignment="1">
      <alignment horizontal="left"/>
    </xf>
    <xf numFmtId="165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5" fontId="35" fillId="0" borderId="77" xfId="0" applyNumberFormat="1" applyFont="1" applyFill="1" applyBorder="1"/>
    <xf numFmtId="165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5" fontId="35" fillId="0" borderId="87" xfId="0" applyNumberFormat="1" applyFont="1" applyFill="1" applyBorder="1"/>
    <xf numFmtId="165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5" fontId="35" fillId="0" borderId="80" xfId="0" applyNumberFormat="1" applyFont="1" applyFill="1" applyBorder="1"/>
    <xf numFmtId="165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4" fontId="42" fillId="4" borderId="130" xfId="0" applyNumberFormat="1" applyFont="1" applyFill="1" applyBorder="1" applyAlignment="1">
      <alignment horizontal="center"/>
    </xf>
    <xf numFmtId="174" fontId="42" fillId="4" borderId="131" xfId="0" applyNumberFormat="1" applyFont="1" applyFill="1" applyBorder="1" applyAlignment="1">
      <alignment horizontal="center"/>
    </xf>
    <xf numFmtId="174" fontId="35" fillId="0" borderId="132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 wrapText="1"/>
    </xf>
    <xf numFmtId="176" fontId="35" fillId="0" borderId="132" xfId="0" applyNumberFormat="1" applyFont="1" applyBorder="1" applyAlignment="1">
      <alignment horizontal="right"/>
    </xf>
    <xf numFmtId="176" fontId="35" fillId="0" borderId="133" xfId="0" applyNumberFormat="1" applyFont="1" applyBorder="1" applyAlignment="1">
      <alignment horizontal="right"/>
    </xf>
    <xf numFmtId="174" fontId="35" fillId="0" borderId="134" xfId="0" applyNumberFormat="1" applyFont="1" applyBorder="1" applyAlignment="1">
      <alignment horizontal="right"/>
    </xf>
    <xf numFmtId="174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5" fontId="35" fillId="2" borderId="103" xfId="0" applyNumberFormat="1" applyFont="1" applyFill="1" applyBorder="1" applyAlignment="1"/>
    <xf numFmtId="175" fontId="35" fillId="0" borderId="101" xfId="0" applyNumberFormat="1" applyFont="1" applyBorder="1"/>
    <xf numFmtId="175" fontId="35" fillId="0" borderId="136" xfId="0" applyNumberFormat="1" applyFont="1" applyBorder="1"/>
    <xf numFmtId="174" fontId="42" fillId="4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2" borderId="103" xfId="0" applyNumberFormat="1" applyFont="1" applyFill="1" applyBorder="1" applyAlignment="1"/>
    <xf numFmtId="174" fontId="35" fillId="0" borderId="136" xfId="0" applyNumberFormat="1" applyFont="1" applyBorder="1"/>
    <xf numFmtId="174" fontId="35" fillId="0" borderId="103" xfId="0" applyNumberFormat="1" applyFont="1" applyBorder="1"/>
    <xf numFmtId="9" fontId="35" fillId="0" borderId="101" xfId="0" applyNumberFormat="1" applyFont="1" applyBorder="1"/>
    <xf numFmtId="174" fontId="42" fillId="4" borderId="137" xfId="0" applyNumberFormat="1" applyFont="1" applyFill="1" applyBorder="1" applyAlignment="1">
      <alignment horizontal="center"/>
    </xf>
    <xf numFmtId="174" fontId="35" fillId="0" borderId="138" xfId="0" applyNumberFormat="1" applyFont="1" applyBorder="1" applyAlignment="1">
      <alignment horizontal="right"/>
    </xf>
    <xf numFmtId="176" fontId="35" fillId="0" borderId="138" xfId="0" applyNumberFormat="1" applyFont="1" applyBorder="1" applyAlignment="1">
      <alignment horizontal="right"/>
    </xf>
    <xf numFmtId="174" fontId="35" fillId="0" borderId="139" xfId="0" applyNumberFormat="1" applyFont="1" applyBorder="1" applyAlignment="1">
      <alignment horizontal="right"/>
    </xf>
    <xf numFmtId="0" fontId="0" fillId="0" borderId="17" xfId="0" applyBorder="1"/>
    <xf numFmtId="174" fontId="42" fillId="4" borderId="82" xfId="0" applyNumberFormat="1" applyFont="1" applyFill="1" applyBorder="1" applyAlignment="1">
      <alignment horizontal="center"/>
    </xf>
    <xf numFmtId="174" fontId="35" fillId="0" borderId="84" xfId="0" applyNumberFormat="1" applyFont="1" applyBorder="1" applyAlignment="1">
      <alignment horizontal="right"/>
    </xf>
    <xf numFmtId="176" fontId="35" fillId="0" borderId="84" xfId="0" applyNumberFormat="1" applyFont="1" applyBorder="1" applyAlignment="1">
      <alignment horizontal="right"/>
    </xf>
    <xf numFmtId="174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77" xfId="0" applyNumberFormat="1" applyFont="1" applyFill="1" applyBorder="1"/>
    <xf numFmtId="170" fontId="35" fillId="0" borderId="87" xfId="0" applyNumberFormat="1" applyFont="1" applyFill="1" applyBorder="1"/>
    <xf numFmtId="9" fontId="35" fillId="0" borderId="88" xfId="0" applyNumberFormat="1" applyFont="1" applyFill="1" applyBorder="1"/>
    <xf numFmtId="170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7" fontId="5" fillId="0" borderId="128" xfId="0" applyNumberFormat="1" applyFont="1" applyBorder="1" applyAlignment="1">
      <alignment horizontal="right"/>
    </xf>
    <xf numFmtId="167" fontId="5" fillId="0" borderId="91" xfId="0" applyNumberFormat="1" applyFont="1" applyBorder="1" applyAlignment="1">
      <alignment horizontal="right"/>
    </xf>
    <xf numFmtId="3" fontId="12" fillId="0" borderId="128" xfId="0" applyNumberFormat="1" applyFont="1" applyBorder="1" applyAlignment="1">
      <alignment horizontal="right"/>
    </xf>
    <xf numFmtId="167" fontId="12" fillId="0" borderId="128" xfId="0" applyNumberFormat="1" applyFont="1" applyBorder="1" applyAlignment="1">
      <alignment horizontal="right"/>
    </xf>
    <xf numFmtId="167" fontId="11" fillId="0" borderId="91" xfId="0" applyNumberFormat="1" applyFont="1" applyBorder="1" applyAlignment="1">
      <alignment horizontal="right"/>
    </xf>
    <xf numFmtId="178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/>
    <xf numFmtId="167" fontId="12" fillId="0" borderId="128" xfId="0" applyNumberFormat="1" applyFont="1" applyBorder="1"/>
    <xf numFmtId="167" fontId="12" fillId="0" borderId="91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91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7" fontId="35" fillId="0" borderId="128" xfId="0" applyNumberFormat="1" applyFont="1" applyBorder="1"/>
    <xf numFmtId="167" fontId="35" fillId="0" borderId="91" xfId="0" applyNumberFormat="1" applyFont="1" applyBorder="1"/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9" fontId="35" fillId="0" borderId="128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00" xfId="0" applyNumberFormat="1" applyFont="1" applyBorder="1"/>
    <xf numFmtId="167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7" fontId="12" fillId="0" borderId="100" xfId="0" applyNumberFormat="1" applyFont="1" applyBorder="1" applyAlignment="1">
      <alignment horizontal="right"/>
    </xf>
    <xf numFmtId="167" fontId="11" fillId="0" borderId="75" xfId="0" applyNumberFormat="1" applyFont="1" applyBorder="1" applyAlignment="1">
      <alignment horizontal="right"/>
    </xf>
    <xf numFmtId="178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7" fontId="35" fillId="0" borderId="105" xfId="0" applyNumberFormat="1" applyFont="1" applyBorder="1"/>
    <xf numFmtId="167" fontId="35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96" xfId="0" applyNumberFormat="1" applyFont="1" applyBorder="1" applyAlignment="1">
      <alignment horizontal="right"/>
    </xf>
    <xf numFmtId="3" fontId="12" fillId="0" borderId="105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167" fontId="12" fillId="0" borderId="96" xfId="0" applyNumberFormat="1" applyFont="1" applyBorder="1" applyAlignment="1">
      <alignment horizontal="right"/>
    </xf>
    <xf numFmtId="178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0.25730970504447176</c:v>
                </c:pt>
                <c:pt idx="1">
                  <c:v>0.43024915685350157</c:v>
                </c:pt>
                <c:pt idx="2">
                  <c:v>0.43155043059161424</c:v>
                </c:pt>
                <c:pt idx="3">
                  <c:v>0.35338018311727992</c:v>
                </c:pt>
                <c:pt idx="4">
                  <c:v>0.44257807023508694</c:v>
                </c:pt>
                <c:pt idx="5">
                  <c:v>0.38928158228723475</c:v>
                </c:pt>
                <c:pt idx="6">
                  <c:v>0.39568777016024231</c:v>
                </c:pt>
                <c:pt idx="7">
                  <c:v>0.38430004031125792</c:v>
                </c:pt>
                <c:pt idx="8">
                  <c:v>0.38418690171068698</c:v>
                </c:pt>
                <c:pt idx="9">
                  <c:v>0.3820226330235561</c:v>
                </c:pt>
                <c:pt idx="10">
                  <c:v>0.36995980109190973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15072"/>
        <c:axId val="1327716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0.2416095355631587</c:v>
                </c:pt>
                <c:pt idx="1">
                  <c:v>0.2416095355631587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719552"/>
        <c:axId val="1327721088"/>
      </c:scatterChart>
      <c:catAx>
        <c:axId val="13277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7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716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7715072"/>
        <c:crosses val="autoZero"/>
        <c:crossBetween val="between"/>
      </c:valAx>
      <c:valAx>
        <c:axId val="1327719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7721088"/>
        <c:crosses val="max"/>
        <c:crossBetween val="midCat"/>
      </c:valAx>
      <c:valAx>
        <c:axId val="1327721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7719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0.49019607843137253</c:v>
                </c:pt>
                <c:pt idx="1">
                  <c:v>0.64082525789309164</c:v>
                </c:pt>
                <c:pt idx="2">
                  <c:v>0.56173984745413319</c:v>
                </c:pt>
                <c:pt idx="3">
                  <c:v>0.60820337984300354</c:v>
                </c:pt>
                <c:pt idx="4">
                  <c:v>1.0567632850241546</c:v>
                </c:pt>
                <c:pt idx="5">
                  <c:v>1.0505535768519285</c:v>
                </c:pt>
                <c:pt idx="6">
                  <c:v>0.99901987411877236</c:v>
                </c:pt>
                <c:pt idx="7">
                  <c:v>0.91833252324270653</c:v>
                </c:pt>
                <c:pt idx="8">
                  <c:v>0.9100346991647883</c:v>
                </c:pt>
                <c:pt idx="9">
                  <c:v>0.93146477898804447</c:v>
                </c:pt>
                <c:pt idx="10">
                  <c:v>0.89350380044065281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795456"/>
        <c:axId val="16497977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23136"/>
        <c:axId val="1650126208"/>
      </c:scatterChart>
      <c:catAx>
        <c:axId val="16497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97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797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49795456"/>
        <c:crosses val="autoZero"/>
        <c:crossBetween val="between"/>
      </c:valAx>
      <c:valAx>
        <c:axId val="1650123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0126208"/>
        <c:crosses val="max"/>
        <c:crossBetween val="midCat"/>
      </c:valAx>
      <c:valAx>
        <c:axId val="1650126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501231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305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307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7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2443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293</v>
      </c>
      <c r="C15" s="51" t="s">
        <v>303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3140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4135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4306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5054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305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44866.606670688634</v>
      </c>
      <c r="D4" s="269">
        <f ca="1">IF(ISERROR(VLOOKUP("Náklady celkem",INDIRECT("HI!$A:$G"),5,0)),0,VLOOKUP("Náklady celkem",INDIRECT("HI!$A:$G"),5,0))</f>
        <v>47506.188370000025</v>
      </c>
      <c r="E4" s="270">
        <f ca="1">IF(C4=0,0,D4/C4)</f>
        <v>1.0588317658762421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6979.6700495834675</v>
      </c>
      <c r="D7" s="277">
        <f>IF(ISERROR(HI!E5),"",HI!E5)</f>
        <v>7050.2743300000011</v>
      </c>
      <c r="E7" s="274">
        <f t="shared" ref="E7:E13" si="0">IF(C7=0,0,D7/C7)</f>
        <v>1.0101157045984928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0.94998751016387217</v>
      </c>
      <c r="E8" s="274">
        <f t="shared" si="0"/>
        <v>1.0555416779598579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303</v>
      </c>
      <c r="C9" s="442">
        <v>0.3</v>
      </c>
      <c r="D9" s="442">
        <f>IF('LŽ Statim'!G3="",0,'LŽ Statim'!G3)</f>
        <v>0.17299085425179997</v>
      </c>
      <c r="E9" s="274">
        <f>IF(C9=0,0,D9/C9)</f>
        <v>0.57663618083933321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3247.9976054211402</v>
      </c>
      <c r="D13" s="277">
        <f>IF(ISERROR(HI!E6),"",HI!E6)</f>
        <v>2950.5605300000007</v>
      </c>
      <c r="E13" s="274">
        <f t="shared" si="0"/>
        <v>0.90842447823092731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27910.804047352874</v>
      </c>
      <c r="D14" s="273">
        <f ca="1">IF(ISERROR(VLOOKUP("Osobní náklady (Kč) *",INDIRECT("HI!$A:$G"),5,0)),0,VLOOKUP("Osobní náklady (Kč) *",INDIRECT("HI!$A:$G"),5,0))</f>
        <v>30313.894420000008</v>
      </c>
      <c r="E14" s="274">
        <f ca="1">IF(C14=0,0,D14/C14)</f>
        <v>1.0860989303127957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10840.199999999999</v>
      </c>
      <c r="D16" s="293">
        <f ca="1">IF(ISERROR(VLOOKUP("Výnosy celkem",INDIRECT("HI!$A:$G"),5,0)),0,VLOOKUP("Výnosy celkem",INDIRECT("HI!$A:$G"),5,0))</f>
        <v>17575.38</v>
      </c>
      <c r="E16" s="294">
        <f t="shared" ref="E16:E25" ca="1" si="1">IF(C16=0,0,D16/C16)</f>
        <v>1.621315104887364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1.0442356701670694</v>
      </c>
      <c r="E18" s="274">
        <f t="shared" si="1"/>
        <v>1.2285125531377288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10840.199999999999</v>
      </c>
      <c r="D19" s="273">
        <f ca="1">IF(ISERROR(VLOOKUP("Hospitalizace *",INDIRECT("HI!$A:$G"),5,0)),0,VLOOKUP("Hospitalizace *",INDIRECT("HI!$A:$G"),5,0))</f>
        <v>17575.38</v>
      </c>
      <c r="E19" s="274">
        <f ca="1">IF(C19=0,0,D19/C19)</f>
        <v>1.621315104887364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1.6213151048873637</v>
      </c>
      <c r="E20" s="274">
        <f t="shared" si="1"/>
        <v>1.6213151048873637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1.6213151048873637</v>
      </c>
      <c r="E21" s="274">
        <f t="shared" si="1"/>
        <v>1.6213151048873637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1.4107142857142858</v>
      </c>
      <c r="E23" s="274">
        <f t="shared" si="1"/>
        <v>1.4849624060150377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0.89350380044065281</v>
      </c>
      <c r="E24" s="274">
        <f t="shared" si="1"/>
        <v>0.89350380044065281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1.2725549221130925</v>
      </c>
      <c r="E25" s="274">
        <f t="shared" si="1"/>
        <v>1.33953149696115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305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2012</v>
      </c>
      <c r="C3" s="44">
        <v>2013</v>
      </c>
      <c r="D3" s="11"/>
      <c r="E3" s="458">
        <v>2014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6161.5411599999998</v>
      </c>
      <c r="C5" s="33">
        <v>6705.8379499999992</v>
      </c>
      <c r="D5" s="12"/>
      <c r="E5" s="214">
        <v>7050.2743300000011</v>
      </c>
      <c r="F5" s="32">
        <v>6979.6700495834675</v>
      </c>
      <c r="G5" s="213">
        <f>E5-F5</f>
        <v>70.604280416533584</v>
      </c>
      <c r="H5" s="219">
        <f>IF(F5&lt;0.00000001,"",E5/F5)</f>
        <v>1.0101157045984928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2634.3062100000002</v>
      </c>
      <c r="C6" s="35">
        <v>3050.4646600000005</v>
      </c>
      <c r="D6" s="12"/>
      <c r="E6" s="215">
        <v>2950.5605300000007</v>
      </c>
      <c r="F6" s="34">
        <v>3247.9976054211402</v>
      </c>
      <c r="G6" s="216">
        <f>E6-F6</f>
        <v>-297.43707542113953</v>
      </c>
      <c r="H6" s="220">
        <f>IF(F6&lt;0.00000001,"",E6/F6)</f>
        <v>0.90842447823092731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25843.717599999996</v>
      </c>
      <c r="C7" s="35">
        <v>29200.937169999997</v>
      </c>
      <c r="D7" s="12"/>
      <c r="E7" s="215">
        <v>30313.894420000008</v>
      </c>
      <c r="F7" s="34">
        <v>27910.804047352874</v>
      </c>
      <c r="G7" s="216">
        <f>E7-F7</f>
        <v>2403.0903726471333</v>
      </c>
      <c r="H7" s="220">
        <f>IF(F7&lt;0.00000001,"",E7/F7)</f>
        <v>1.0860989303127957</v>
      </c>
    </row>
    <row r="8" spans="1:8" ht="14.4" customHeight="1" thickBot="1" x14ac:dyDescent="0.35">
      <c r="A8" s="1" t="s">
        <v>84</v>
      </c>
      <c r="B8" s="15">
        <v>7813.0261800000026</v>
      </c>
      <c r="C8" s="37">
        <v>7187.6434199999921</v>
      </c>
      <c r="D8" s="12"/>
      <c r="E8" s="217">
        <v>7191.4590900000094</v>
      </c>
      <c r="F8" s="36">
        <v>6728.1349683311601</v>
      </c>
      <c r="G8" s="218">
        <f>E8-F8</f>
        <v>463.32412166884933</v>
      </c>
      <c r="H8" s="221">
        <f>IF(F8&lt;0.00000001,"",E8/F8)</f>
        <v>1.0688636782480854</v>
      </c>
    </row>
    <row r="9" spans="1:8" ht="14.4" customHeight="1" thickBot="1" x14ac:dyDescent="0.35">
      <c r="A9" s="2" t="s">
        <v>85</v>
      </c>
      <c r="B9" s="3">
        <v>42452.591149999993</v>
      </c>
      <c r="C9" s="39">
        <v>46144.883199999989</v>
      </c>
      <c r="D9" s="12"/>
      <c r="E9" s="3">
        <v>47506.188370000025</v>
      </c>
      <c r="F9" s="38">
        <v>44866.606670688634</v>
      </c>
      <c r="G9" s="38">
        <f>E9-F9</f>
        <v>2639.5816993113913</v>
      </c>
      <c r="H9" s="222">
        <f>IF(F9&lt;0.00000001,"",E9/F9)</f>
        <v>1.0588317658762421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10840.199999999999</v>
      </c>
      <c r="C12" s="37">
        <f>IF(ISERROR(VLOOKUP("Celkem",CaseMix!A:D,3,0)),0,VLOOKUP("Celkem",CaseMix!A:D,3,0)*30)</f>
        <v>9856.4699999999993</v>
      </c>
      <c r="D12" s="12"/>
      <c r="E12" s="217">
        <f>IF(ISERROR(VLOOKUP("Celkem",CaseMix!A:D,4,0)),0,VLOOKUP("Celkem",CaseMix!A:D,4,0)*30)</f>
        <v>17575.38</v>
      </c>
      <c r="F12" s="36">
        <f>B12</f>
        <v>10840.199999999999</v>
      </c>
      <c r="G12" s="218">
        <f>E12-F12</f>
        <v>6735.1800000000021</v>
      </c>
      <c r="H12" s="221">
        <f>IF(F12&lt;0.00000001,"",E12/F12)</f>
        <v>1.621315104887364</v>
      </c>
    </row>
    <row r="13" spans="1:8" ht="14.4" customHeight="1" thickBot="1" x14ac:dyDescent="0.35">
      <c r="A13" s="4" t="s">
        <v>88</v>
      </c>
      <c r="B13" s="9">
        <f>SUM(B11:B12)</f>
        <v>10840.199999999999</v>
      </c>
      <c r="C13" s="41">
        <f>SUM(C11:C12)</f>
        <v>9856.4699999999993</v>
      </c>
      <c r="D13" s="12"/>
      <c r="E13" s="9">
        <f>SUM(E11:E12)</f>
        <v>17575.38</v>
      </c>
      <c r="F13" s="40">
        <f>SUM(F11:F12)</f>
        <v>10840.199999999999</v>
      </c>
      <c r="G13" s="40">
        <f>E13-F13</f>
        <v>6735.1800000000021</v>
      </c>
      <c r="H13" s="223">
        <f>IF(F13&lt;0.00000001,"",E13/F13)</f>
        <v>1.621315104887364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0.25534837112056941</v>
      </c>
      <c r="C15" s="43">
        <f>IF(C9=0,"",C13/C9)</f>
        <v>0.21359833022613439</v>
      </c>
      <c r="D15" s="12"/>
      <c r="E15" s="10">
        <f>IF(E9=0,"",E13/E9)</f>
        <v>0.36995980109190968</v>
      </c>
      <c r="F15" s="42">
        <f>IF(F9=0,"",F13/F9)</f>
        <v>0.2416095355631587</v>
      </c>
      <c r="G15" s="42">
        <f>IF(ISERROR(F15-E15),"",E15-F15)</f>
        <v>0.12835026552875098</v>
      </c>
      <c r="H15" s="224">
        <f>IF(ISERROR(F15-E15),"",IF(F15&lt;0.00000001,"",E15/F15))</f>
        <v>1.5312301322445081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243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242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304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0.25730970504447176</v>
      </c>
      <c r="C4" s="313">
        <f t="shared" ref="C4:M4" si="0">(C10+C8)/C6</f>
        <v>0.43024915685350157</v>
      </c>
      <c r="D4" s="313">
        <f t="shared" si="0"/>
        <v>0.43155043059161424</v>
      </c>
      <c r="E4" s="313">
        <f t="shared" si="0"/>
        <v>0.35338018311727992</v>
      </c>
      <c r="F4" s="313">
        <f t="shared" si="0"/>
        <v>0.44257807023508694</v>
      </c>
      <c r="G4" s="313">
        <f t="shared" si="0"/>
        <v>0.38928158228723475</v>
      </c>
      <c r="H4" s="313">
        <f t="shared" si="0"/>
        <v>0.39568777016024231</v>
      </c>
      <c r="I4" s="313">
        <f t="shared" si="0"/>
        <v>0.38430004031125792</v>
      </c>
      <c r="J4" s="313">
        <f t="shared" si="0"/>
        <v>0.38418690171068698</v>
      </c>
      <c r="K4" s="313">
        <f t="shared" si="0"/>
        <v>0.3820226330235561</v>
      </c>
      <c r="L4" s="313">
        <f t="shared" si="0"/>
        <v>0.36995980109190973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3603.5951300000202</v>
      </c>
      <c r="C5" s="313">
        <f>IF(ISERROR(VLOOKUP($A5,'Man Tab'!$A:$Q,COLUMN()+2,0)),0,VLOOKUP($A5,'Man Tab'!$A:$Q,COLUMN()+2,0))</f>
        <v>4038.9765000000002</v>
      </c>
      <c r="D5" s="313">
        <f>IF(ISERROR(VLOOKUP($A5,'Man Tab'!$A:$Q,COLUMN()+2,0)),0,VLOOKUP($A5,'Man Tab'!$A:$Q,COLUMN()+2,0))</f>
        <v>4414.4896799999997</v>
      </c>
      <c r="E5" s="313">
        <f>IF(ISERROR(VLOOKUP($A5,'Man Tab'!$A:$Q,COLUMN()+2,0)),0,VLOOKUP($A5,'Man Tab'!$A:$Q,COLUMN()+2,0))</f>
        <v>4445.0524999999998</v>
      </c>
      <c r="F5" s="313">
        <f>IF(ISERROR(VLOOKUP($A5,'Man Tab'!$A:$Q,COLUMN()+2,0)),0,VLOOKUP($A5,'Man Tab'!$A:$Q,COLUMN()+2,0))</f>
        <v>4187.4562699999997</v>
      </c>
      <c r="G5" s="313">
        <f>IF(ISERROR(VLOOKUP($A5,'Man Tab'!$A:$Q,COLUMN()+2,0)),0,VLOOKUP($A5,'Man Tab'!$A:$Q,COLUMN()+2,0))</f>
        <v>4079.9038399999999</v>
      </c>
      <c r="H5" s="313">
        <f>IF(ISERROR(VLOOKUP($A5,'Man Tab'!$A:$Q,COLUMN()+2,0)),0,VLOOKUP($A5,'Man Tab'!$A:$Q,COLUMN()+2,0))</f>
        <v>4578.9691599999996</v>
      </c>
      <c r="I5" s="313">
        <f>IF(ISERROR(VLOOKUP($A5,'Man Tab'!$A:$Q,COLUMN()+2,0)),0,VLOOKUP($A5,'Man Tab'!$A:$Q,COLUMN()+2,0))</f>
        <v>4187.69704</v>
      </c>
      <c r="J5" s="313">
        <f>IF(ISERROR(VLOOKUP($A5,'Man Tab'!$A:$Q,COLUMN()+2,0)),0,VLOOKUP($A5,'Man Tab'!$A:$Q,COLUMN()+2,0))</f>
        <v>3925.0797600000001</v>
      </c>
      <c r="K5" s="313">
        <f>IF(ISERROR(VLOOKUP($A5,'Man Tab'!$A:$Q,COLUMN()+2,0)),0,VLOOKUP($A5,'Man Tab'!$A:$Q,COLUMN()+2,0))</f>
        <v>4432.6330399999997</v>
      </c>
      <c r="L5" s="313">
        <f>IF(ISERROR(VLOOKUP($A5,'Man Tab'!$A:$Q,COLUMN()+2,0)),0,VLOOKUP($A5,'Man Tab'!$A:$Q,COLUMN()+2,0))</f>
        <v>5612.3354499999996</v>
      </c>
      <c r="M5" s="313">
        <f>IF(ISERROR(VLOOKUP($A5,'Man Tab'!$A:$Q,COLUMN()+2,0)),0,VLOOKUP($A5,'Man Tab'!$A:$Q,COLUMN()+2,0))</f>
        <v>4.9406564584124654E-324</v>
      </c>
    </row>
    <row r="6" spans="1:13" ht="14.4" customHeight="1" x14ac:dyDescent="0.3">
      <c r="A6" s="314" t="s">
        <v>85</v>
      </c>
      <c r="B6" s="315">
        <f>B5</f>
        <v>3603.5951300000202</v>
      </c>
      <c r="C6" s="315">
        <f t="shared" ref="C6:M6" si="1">C5+B6</f>
        <v>7642.5716300000204</v>
      </c>
      <c r="D6" s="315">
        <f t="shared" si="1"/>
        <v>12057.061310000019</v>
      </c>
      <c r="E6" s="315">
        <f t="shared" si="1"/>
        <v>16502.113810000017</v>
      </c>
      <c r="F6" s="315">
        <f t="shared" si="1"/>
        <v>20689.570080000016</v>
      </c>
      <c r="G6" s="315">
        <f t="shared" si="1"/>
        <v>24769.473920000015</v>
      </c>
      <c r="H6" s="315">
        <f t="shared" si="1"/>
        <v>29348.443080000015</v>
      </c>
      <c r="I6" s="315">
        <f t="shared" si="1"/>
        <v>33536.140120000018</v>
      </c>
      <c r="J6" s="315">
        <f t="shared" si="1"/>
        <v>37461.219880000019</v>
      </c>
      <c r="K6" s="315">
        <f t="shared" si="1"/>
        <v>41893.852920000019</v>
      </c>
      <c r="L6" s="315">
        <f t="shared" si="1"/>
        <v>47506.188370000018</v>
      </c>
      <c r="M6" s="315">
        <f t="shared" si="1"/>
        <v>47506.188370000018</v>
      </c>
    </row>
    <row r="7" spans="1:13" ht="14.4" customHeight="1" x14ac:dyDescent="0.3">
      <c r="A7" s="314" t="s">
        <v>113</v>
      </c>
      <c r="B7" s="314">
        <v>30.908000000000001</v>
      </c>
      <c r="C7" s="314">
        <v>109.607</v>
      </c>
      <c r="D7" s="314">
        <v>173.441</v>
      </c>
      <c r="E7" s="314">
        <v>194.38399999999999</v>
      </c>
      <c r="F7" s="314">
        <v>305.22500000000002</v>
      </c>
      <c r="G7" s="314">
        <v>321.41000000000003</v>
      </c>
      <c r="H7" s="314">
        <v>387.09399999999999</v>
      </c>
      <c r="I7" s="314">
        <v>429.59800000000001</v>
      </c>
      <c r="J7" s="314">
        <v>479.73700000000002</v>
      </c>
      <c r="K7" s="314">
        <v>533.48</v>
      </c>
      <c r="L7" s="314">
        <v>585.846</v>
      </c>
      <c r="M7" s="314"/>
    </row>
    <row r="8" spans="1:13" ht="14.4" customHeight="1" x14ac:dyDescent="0.3">
      <c r="A8" s="314" t="s">
        <v>86</v>
      </c>
      <c r="B8" s="315">
        <f>B7*30</f>
        <v>927.24</v>
      </c>
      <c r="C8" s="315">
        <f t="shared" ref="C8:M8" si="2">C7*30</f>
        <v>3288.21</v>
      </c>
      <c r="D8" s="315">
        <f t="shared" si="2"/>
        <v>5203.2300000000005</v>
      </c>
      <c r="E8" s="315">
        <f t="shared" si="2"/>
        <v>5831.5199999999995</v>
      </c>
      <c r="F8" s="315">
        <f t="shared" si="2"/>
        <v>9156.75</v>
      </c>
      <c r="G8" s="315">
        <f t="shared" si="2"/>
        <v>9642.3000000000011</v>
      </c>
      <c r="H8" s="315">
        <f t="shared" si="2"/>
        <v>11612.82</v>
      </c>
      <c r="I8" s="315">
        <f t="shared" si="2"/>
        <v>12887.94</v>
      </c>
      <c r="J8" s="315">
        <f t="shared" si="2"/>
        <v>14392.11</v>
      </c>
      <c r="K8" s="315">
        <f t="shared" si="2"/>
        <v>16004.400000000001</v>
      </c>
      <c r="L8" s="315">
        <f t="shared" si="2"/>
        <v>17575.38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11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0.2416095355631587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0.2416095355631587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307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2014</v>
      </c>
      <c r="C4" s="248" t="s">
        <v>17</v>
      </c>
      <c r="D4" s="226" t="s">
        <v>183</v>
      </c>
      <c r="E4" s="226" t="s">
        <v>184</v>
      </c>
      <c r="F4" s="226" t="s">
        <v>185</v>
      </c>
      <c r="G4" s="226" t="s">
        <v>186</v>
      </c>
      <c r="H4" s="226" t="s">
        <v>187</v>
      </c>
      <c r="I4" s="226" t="s">
        <v>188</v>
      </c>
      <c r="J4" s="226" t="s">
        <v>189</v>
      </c>
      <c r="K4" s="226" t="s">
        <v>190</v>
      </c>
      <c r="L4" s="226" t="s">
        <v>191</v>
      </c>
      <c r="M4" s="226" t="s">
        <v>192</v>
      </c>
      <c r="N4" s="226" t="s">
        <v>193</v>
      </c>
      <c r="O4" s="226" t="s">
        <v>194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5.434722104253712E-323</v>
      </c>
      <c r="Q6" s="173" t="s">
        <v>306</v>
      </c>
    </row>
    <row r="7" spans="1:17" ht="14.4" customHeight="1" x14ac:dyDescent="0.3">
      <c r="A7" s="19" t="s">
        <v>22</v>
      </c>
      <c r="B7" s="55">
        <v>7614.1855086365103</v>
      </c>
      <c r="C7" s="56">
        <v>634.51545905304204</v>
      </c>
      <c r="D7" s="56">
        <v>386.16287000000199</v>
      </c>
      <c r="E7" s="56">
        <v>556.08631000000003</v>
      </c>
      <c r="F7" s="56">
        <v>834.30165999999997</v>
      </c>
      <c r="G7" s="56">
        <v>864.63735999999994</v>
      </c>
      <c r="H7" s="56">
        <v>688.13081999999997</v>
      </c>
      <c r="I7" s="56">
        <v>559.20011</v>
      </c>
      <c r="J7" s="56">
        <v>410.19020999999998</v>
      </c>
      <c r="K7" s="56">
        <v>793.95979</v>
      </c>
      <c r="L7" s="56">
        <v>585.4049</v>
      </c>
      <c r="M7" s="56">
        <v>718.49598000000003</v>
      </c>
      <c r="N7" s="56">
        <v>653.70432000000005</v>
      </c>
      <c r="O7" s="56">
        <v>4.9406564584124654E-324</v>
      </c>
      <c r="P7" s="57">
        <v>7050.2743300000002</v>
      </c>
      <c r="Q7" s="174">
        <v>1.010115704598</v>
      </c>
    </row>
    <row r="8" spans="1:17" ht="14.4" customHeight="1" x14ac:dyDescent="0.3">
      <c r="A8" s="19" t="s">
        <v>23</v>
      </c>
      <c r="B8" s="55">
        <v>3394.97988424399</v>
      </c>
      <c r="C8" s="56">
        <v>282.91499035366502</v>
      </c>
      <c r="D8" s="56">
        <v>179.91500000000099</v>
      </c>
      <c r="E8" s="56">
        <v>329.76799999999997</v>
      </c>
      <c r="F8" s="56">
        <v>417.29</v>
      </c>
      <c r="G8" s="56">
        <v>265.29899999999998</v>
      </c>
      <c r="H8" s="56">
        <v>184.977</v>
      </c>
      <c r="I8" s="56">
        <v>303.60899999999998</v>
      </c>
      <c r="J8" s="56">
        <v>160.21</v>
      </c>
      <c r="K8" s="56">
        <v>274.42899999999997</v>
      </c>
      <c r="L8" s="56">
        <v>248.94800000000001</v>
      </c>
      <c r="M8" s="56">
        <v>443.22899999999998</v>
      </c>
      <c r="N8" s="56">
        <v>350.63200000000001</v>
      </c>
      <c r="O8" s="56">
        <v>4.9406564584124654E-324</v>
      </c>
      <c r="P8" s="57">
        <v>3158.306</v>
      </c>
      <c r="Q8" s="174">
        <v>1.0148586574139999</v>
      </c>
    </row>
    <row r="9" spans="1:17" ht="14.4" customHeight="1" x14ac:dyDescent="0.3">
      <c r="A9" s="19" t="s">
        <v>24</v>
      </c>
      <c r="B9" s="55">
        <v>3543.2701150048802</v>
      </c>
      <c r="C9" s="56">
        <v>295.27250958373997</v>
      </c>
      <c r="D9" s="56">
        <v>214.41202000000101</v>
      </c>
      <c r="E9" s="56">
        <v>224.55663000000001</v>
      </c>
      <c r="F9" s="56">
        <v>213.06635</v>
      </c>
      <c r="G9" s="56">
        <v>323.07925</v>
      </c>
      <c r="H9" s="56">
        <v>227.35659000000001</v>
      </c>
      <c r="I9" s="56">
        <v>290.17734000000002</v>
      </c>
      <c r="J9" s="56">
        <v>202.49867</v>
      </c>
      <c r="K9" s="56">
        <v>308.80005999999997</v>
      </c>
      <c r="L9" s="56">
        <v>258.63758999999999</v>
      </c>
      <c r="M9" s="56">
        <v>377.40813000000003</v>
      </c>
      <c r="N9" s="56">
        <v>310.56790000000001</v>
      </c>
      <c r="O9" s="56">
        <v>4.9406564584124654E-324</v>
      </c>
      <c r="P9" s="57">
        <v>2950.5605300000002</v>
      </c>
      <c r="Q9" s="174">
        <v>0.90842447823000005</v>
      </c>
    </row>
    <row r="10" spans="1:17" ht="14.4" customHeight="1" x14ac:dyDescent="0.3">
      <c r="A10" s="19" t="s">
        <v>25</v>
      </c>
      <c r="B10" s="55">
        <v>57.999795446105999</v>
      </c>
      <c r="C10" s="56">
        <v>4.8333162871750002</v>
      </c>
      <c r="D10" s="56">
        <v>4.6252800000000001</v>
      </c>
      <c r="E10" s="56">
        <v>3.7244899999999999</v>
      </c>
      <c r="F10" s="56">
        <v>5.1179100000000002</v>
      </c>
      <c r="G10" s="56">
        <v>7.5280100000000001</v>
      </c>
      <c r="H10" s="56">
        <v>5.6733000000000002</v>
      </c>
      <c r="I10" s="56">
        <v>5.3031899999999998</v>
      </c>
      <c r="J10" s="56">
        <v>3.4780000000000002</v>
      </c>
      <c r="K10" s="56">
        <v>4.4495800000000001</v>
      </c>
      <c r="L10" s="56">
        <v>4.1296799999999996</v>
      </c>
      <c r="M10" s="56">
        <v>4.7089100000000004</v>
      </c>
      <c r="N10" s="56">
        <v>5.7679600000000004</v>
      </c>
      <c r="O10" s="56">
        <v>4.9406564584124654E-324</v>
      </c>
      <c r="P10" s="57">
        <v>54.506309999999999</v>
      </c>
      <c r="Q10" s="174">
        <v>1.02520066896</v>
      </c>
    </row>
    <row r="11" spans="1:17" ht="14.4" customHeight="1" x14ac:dyDescent="0.3">
      <c r="A11" s="19" t="s">
        <v>26</v>
      </c>
      <c r="B11" s="55">
        <v>323.210944503203</v>
      </c>
      <c r="C11" s="56">
        <v>26.934245375265998</v>
      </c>
      <c r="D11" s="56">
        <v>22.301169999999999</v>
      </c>
      <c r="E11" s="56">
        <v>27.73808</v>
      </c>
      <c r="F11" s="56">
        <v>34.634970000000003</v>
      </c>
      <c r="G11" s="56">
        <v>23.448589999999999</v>
      </c>
      <c r="H11" s="56">
        <v>27.97315</v>
      </c>
      <c r="I11" s="56">
        <v>29.899460000000001</v>
      </c>
      <c r="J11" s="56">
        <v>31.27375</v>
      </c>
      <c r="K11" s="56">
        <v>28.3794</v>
      </c>
      <c r="L11" s="56">
        <v>19.739470000000001</v>
      </c>
      <c r="M11" s="56">
        <v>40.623759999999997</v>
      </c>
      <c r="N11" s="56">
        <v>23.453340000000001</v>
      </c>
      <c r="O11" s="56">
        <v>4.9406564584124654E-324</v>
      </c>
      <c r="P11" s="57">
        <v>309.46514000000002</v>
      </c>
      <c r="Q11" s="174">
        <v>1.044513932114</v>
      </c>
    </row>
    <row r="12" spans="1:17" ht="14.4" customHeight="1" x14ac:dyDescent="0.3">
      <c r="A12" s="19" t="s">
        <v>27</v>
      </c>
      <c r="B12" s="55">
        <v>59.436186645969997</v>
      </c>
      <c r="C12" s="56">
        <v>4.9530155538300003</v>
      </c>
      <c r="D12" s="56">
        <v>0.20319999999999999</v>
      </c>
      <c r="E12" s="56">
        <v>12.91337</v>
      </c>
      <c r="F12" s="56">
        <v>10.703659999999999</v>
      </c>
      <c r="G12" s="56">
        <v>19.314509999999999</v>
      </c>
      <c r="H12" s="56">
        <v>31.3507</v>
      </c>
      <c r="I12" s="56">
        <v>20.103000000000002</v>
      </c>
      <c r="J12" s="56">
        <v>32.868499999999997</v>
      </c>
      <c r="K12" s="56">
        <v>13.75071</v>
      </c>
      <c r="L12" s="56">
        <v>11.80728</v>
      </c>
      <c r="M12" s="56">
        <v>19.608070000000001</v>
      </c>
      <c r="N12" s="56">
        <v>4.9406564584124654E-324</v>
      </c>
      <c r="O12" s="56">
        <v>4.9406564584124654E-324</v>
      </c>
      <c r="P12" s="57">
        <v>172.62299999999999</v>
      </c>
      <c r="Q12" s="174">
        <v>3.1683728487099998</v>
      </c>
    </row>
    <row r="13" spans="1:17" ht="14.4" customHeight="1" x14ac:dyDescent="0.3">
      <c r="A13" s="19" t="s">
        <v>28</v>
      </c>
      <c r="B13" s="55">
        <v>126.230395954993</v>
      </c>
      <c r="C13" s="56">
        <v>10.519199662916</v>
      </c>
      <c r="D13" s="56">
        <v>6.5537099999999997</v>
      </c>
      <c r="E13" s="56">
        <v>8.6322600000000005</v>
      </c>
      <c r="F13" s="56">
        <v>14.400460000000001</v>
      </c>
      <c r="G13" s="56">
        <v>9.5947300000000002</v>
      </c>
      <c r="H13" s="56">
        <v>9.1120900000000002</v>
      </c>
      <c r="I13" s="56">
        <v>11.207520000000001</v>
      </c>
      <c r="J13" s="56">
        <v>12.441549999999999</v>
      </c>
      <c r="K13" s="56">
        <v>11.30011</v>
      </c>
      <c r="L13" s="56">
        <v>9.3307400000000005</v>
      </c>
      <c r="M13" s="56">
        <v>9.5264299999999995</v>
      </c>
      <c r="N13" s="56">
        <v>6.5885300000000004</v>
      </c>
      <c r="O13" s="56">
        <v>4.9406564584124654E-324</v>
      </c>
      <c r="P13" s="57">
        <v>108.68813</v>
      </c>
      <c r="Q13" s="174">
        <v>0.93930521404</v>
      </c>
    </row>
    <row r="14" spans="1:17" ht="14.4" customHeight="1" x14ac:dyDescent="0.3">
      <c r="A14" s="19" t="s">
        <v>29</v>
      </c>
      <c r="B14" s="55">
        <v>322.77884899141998</v>
      </c>
      <c r="C14" s="56">
        <v>26.898237415951002</v>
      </c>
      <c r="D14" s="56">
        <v>35.643000000000001</v>
      </c>
      <c r="E14" s="56">
        <v>30.004000000000001</v>
      </c>
      <c r="F14" s="56">
        <v>27.052</v>
      </c>
      <c r="G14" s="56">
        <v>22.821000000000002</v>
      </c>
      <c r="H14" s="56">
        <v>19.675000000000001</v>
      </c>
      <c r="I14" s="56">
        <v>17.812999999999999</v>
      </c>
      <c r="J14" s="56">
        <v>16.350999999999999</v>
      </c>
      <c r="K14" s="56">
        <v>15.968</v>
      </c>
      <c r="L14" s="56">
        <v>17.145</v>
      </c>
      <c r="M14" s="56">
        <v>24.457999999999998</v>
      </c>
      <c r="N14" s="56">
        <v>27.559000000000001</v>
      </c>
      <c r="O14" s="56">
        <v>4.9406564584124654E-324</v>
      </c>
      <c r="P14" s="57">
        <v>254.489</v>
      </c>
      <c r="Q14" s="174">
        <v>0.86010705008599997</v>
      </c>
    </row>
    <row r="15" spans="1:17" ht="14.4" customHeight="1" x14ac:dyDescent="0.3">
      <c r="A15" s="19" t="s">
        <v>30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5.434722104253712E-323</v>
      </c>
      <c r="Q15" s="174" t="s">
        <v>306</v>
      </c>
    </row>
    <row r="16" spans="1:17" ht="14.4" customHeight="1" x14ac:dyDescent="0.3">
      <c r="A16" s="19" t="s">
        <v>31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74" t="s">
        <v>306</v>
      </c>
    </row>
    <row r="17" spans="1:17" ht="14.4" customHeight="1" x14ac:dyDescent="0.3">
      <c r="A17" s="19" t="s">
        <v>32</v>
      </c>
      <c r="B17" s="55">
        <v>351.66175781058598</v>
      </c>
      <c r="C17" s="56">
        <v>29.305146484215001</v>
      </c>
      <c r="D17" s="56">
        <v>18.300989999999999</v>
      </c>
      <c r="E17" s="56">
        <v>78.216949999999997</v>
      </c>
      <c r="F17" s="56">
        <v>2.69814</v>
      </c>
      <c r="G17" s="56">
        <v>84.146460000000005</v>
      </c>
      <c r="H17" s="56">
        <v>93.57508</v>
      </c>
      <c r="I17" s="56">
        <v>30.09422</v>
      </c>
      <c r="J17" s="56">
        <v>39.562170000000002</v>
      </c>
      <c r="K17" s="56">
        <v>17.93196</v>
      </c>
      <c r="L17" s="56">
        <v>33.074809999999999</v>
      </c>
      <c r="M17" s="56">
        <v>56.292520000000003</v>
      </c>
      <c r="N17" s="56">
        <v>50.10848</v>
      </c>
      <c r="O17" s="56">
        <v>4.9406564584124654E-324</v>
      </c>
      <c r="P17" s="57">
        <v>504.00178</v>
      </c>
      <c r="Q17" s="174">
        <v>1.5634913703990001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9.1389999999999993</v>
      </c>
      <c r="E18" s="56">
        <v>4.9406564584124654E-324</v>
      </c>
      <c r="F18" s="56">
        <v>4.7679999999999998</v>
      </c>
      <c r="G18" s="56">
        <v>4.9406564584124654E-324</v>
      </c>
      <c r="H18" s="56">
        <v>1.095</v>
      </c>
      <c r="I18" s="56">
        <v>1.268</v>
      </c>
      <c r="J18" s="56">
        <v>0.20399999999999999</v>
      </c>
      <c r="K18" s="56">
        <v>17.166</v>
      </c>
      <c r="L18" s="56">
        <v>4.9406564584124654E-324</v>
      </c>
      <c r="M18" s="56">
        <v>52.843130000000002</v>
      </c>
      <c r="N18" s="56">
        <v>0.23499999999999999</v>
      </c>
      <c r="O18" s="56">
        <v>4.9406564584124654E-324</v>
      </c>
      <c r="P18" s="57">
        <v>86.718130000000002</v>
      </c>
      <c r="Q18" s="174" t="s">
        <v>306</v>
      </c>
    </row>
    <row r="19" spans="1:17" ht="14.4" customHeight="1" x14ac:dyDescent="0.3">
      <c r="A19" s="19" t="s">
        <v>34</v>
      </c>
      <c r="B19" s="55">
        <v>891.49599297832299</v>
      </c>
      <c r="C19" s="56">
        <v>74.291332748193</v>
      </c>
      <c r="D19" s="56">
        <v>64.847340000000003</v>
      </c>
      <c r="E19" s="56">
        <v>22.09104</v>
      </c>
      <c r="F19" s="56">
        <v>65.280659999999997</v>
      </c>
      <c r="G19" s="56">
        <v>22.606280000000002</v>
      </c>
      <c r="H19" s="56">
        <v>88.324269999999999</v>
      </c>
      <c r="I19" s="56">
        <v>81.886330000000001</v>
      </c>
      <c r="J19" s="56">
        <v>99.819739999999996</v>
      </c>
      <c r="K19" s="56">
        <v>117.43246000000001</v>
      </c>
      <c r="L19" s="56">
        <v>45.766280000000002</v>
      </c>
      <c r="M19" s="56">
        <v>64.473280000000003</v>
      </c>
      <c r="N19" s="56">
        <v>57.247459999999997</v>
      </c>
      <c r="O19" s="56">
        <v>4.9406564584124654E-324</v>
      </c>
      <c r="P19" s="57">
        <v>729.77513999999996</v>
      </c>
      <c r="Q19" s="174">
        <v>0.89301392357999998</v>
      </c>
    </row>
    <row r="20" spans="1:17" ht="14.4" customHeight="1" x14ac:dyDescent="0.3">
      <c r="A20" s="19" t="s">
        <v>35</v>
      </c>
      <c r="B20" s="55">
        <v>30448.149869839501</v>
      </c>
      <c r="C20" s="56">
        <v>2537.3458224866299</v>
      </c>
      <c r="D20" s="56">
        <v>2493.9939200000099</v>
      </c>
      <c r="E20" s="56">
        <v>2588.5005000000001</v>
      </c>
      <c r="F20" s="56">
        <v>2620.4636399999999</v>
      </c>
      <c r="G20" s="56">
        <v>2624.96333</v>
      </c>
      <c r="H20" s="56">
        <v>2656.81079</v>
      </c>
      <c r="I20" s="56">
        <v>2573.96605</v>
      </c>
      <c r="J20" s="56">
        <v>3385.0366899999999</v>
      </c>
      <c r="K20" s="56">
        <v>2431.7023899999999</v>
      </c>
      <c r="L20" s="56">
        <v>2523.2016199999998</v>
      </c>
      <c r="M20" s="56">
        <v>2430.5335599999999</v>
      </c>
      <c r="N20" s="56">
        <v>3984.7219300000002</v>
      </c>
      <c r="O20" s="56">
        <v>4.9406564584124654E-324</v>
      </c>
      <c r="P20" s="57">
        <v>30313.894420000001</v>
      </c>
      <c r="Q20" s="174">
        <v>1.0860989303120001</v>
      </c>
    </row>
    <row r="21" spans="1:17" ht="14.4" customHeight="1" x14ac:dyDescent="0.3">
      <c r="A21" s="20" t="s">
        <v>36</v>
      </c>
      <c r="B21" s="55">
        <v>1811.98979524115</v>
      </c>
      <c r="C21" s="56">
        <v>150.999149603429</v>
      </c>
      <c r="D21" s="56">
        <v>156.746000000001</v>
      </c>
      <c r="E21" s="56">
        <v>156.744</v>
      </c>
      <c r="F21" s="56">
        <v>156.74199999999999</v>
      </c>
      <c r="G21" s="56">
        <v>153.40100000000001</v>
      </c>
      <c r="H21" s="56">
        <v>153.40100000000001</v>
      </c>
      <c r="I21" s="56">
        <v>151.029</v>
      </c>
      <c r="J21" s="56">
        <v>151.029</v>
      </c>
      <c r="K21" s="56">
        <v>151.02799999999999</v>
      </c>
      <c r="L21" s="56">
        <v>163.78100000000001</v>
      </c>
      <c r="M21" s="56">
        <v>150.62200000000001</v>
      </c>
      <c r="N21" s="56">
        <v>139.44900000000001</v>
      </c>
      <c r="O21" s="56">
        <v>1.4821969375237396E-323</v>
      </c>
      <c r="P21" s="57">
        <v>1683.972</v>
      </c>
      <c r="Q21" s="174">
        <v>1.013835932443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30.855</v>
      </c>
      <c r="K22" s="56">
        <v>4.9406564584124654E-324</v>
      </c>
      <c r="L22" s="56">
        <v>4.1139999999999999</v>
      </c>
      <c r="M22" s="56">
        <v>4.9406564584124654E-324</v>
      </c>
      <c r="N22" s="56">
        <v>4.9406564584124654E-324</v>
      </c>
      <c r="O22" s="56">
        <v>4.9406564584124654E-324</v>
      </c>
      <c r="P22" s="57">
        <v>34.969000000000001</v>
      </c>
      <c r="Q22" s="174" t="s">
        <v>306</v>
      </c>
    </row>
    <row r="23" spans="1:17" ht="14.4" customHeight="1" x14ac:dyDescent="0.3">
      <c r="A23" s="20" t="s">
        <v>38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74" t="s">
        <v>306</v>
      </c>
    </row>
    <row r="24" spans="1:17" ht="14.4" customHeight="1" x14ac:dyDescent="0.3">
      <c r="A24" s="20" t="s">
        <v>39</v>
      </c>
      <c r="B24" s="55">
        <v>0</v>
      </c>
      <c r="C24" s="56">
        <v>4.5474735088646402E-13</v>
      </c>
      <c r="D24" s="56">
        <v>10.75163</v>
      </c>
      <c r="E24" s="56">
        <v>8.7000000000000001E-4</v>
      </c>
      <c r="F24" s="56">
        <v>7.9702299999989998</v>
      </c>
      <c r="G24" s="56">
        <v>24.212980000001998</v>
      </c>
      <c r="H24" s="56">
        <v>1.479999999E-3</v>
      </c>
      <c r="I24" s="56">
        <v>4.3476200000010001</v>
      </c>
      <c r="J24" s="56">
        <v>3.150880000001</v>
      </c>
      <c r="K24" s="56">
        <v>1.399579999999</v>
      </c>
      <c r="L24" s="56">
        <v>-6.0999999999999997E-4</v>
      </c>
      <c r="M24" s="56">
        <v>39.810269999999001</v>
      </c>
      <c r="N24" s="56">
        <v>2.3005300000019999</v>
      </c>
      <c r="O24" s="56">
        <v>-1.0869444208507424E-322</v>
      </c>
      <c r="P24" s="57">
        <v>93.945460000004999</v>
      </c>
      <c r="Q24" s="174"/>
    </row>
    <row r="25" spans="1:17" ht="14.4" customHeight="1" x14ac:dyDescent="0.3">
      <c r="A25" s="21" t="s">
        <v>40</v>
      </c>
      <c r="B25" s="58">
        <v>48945.389095296698</v>
      </c>
      <c r="C25" s="59">
        <v>4078.78242460806</v>
      </c>
      <c r="D25" s="59">
        <v>3603.5951300000202</v>
      </c>
      <c r="E25" s="59">
        <v>4038.9765000000002</v>
      </c>
      <c r="F25" s="59">
        <v>4414.4896799999997</v>
      </c>
      <c r="G25" s="59">
        <v>4445.0524999999998</v>
      </c>
      <c r="H25" s="59">
        <v>4187.4562699999997</v>
      </c>
      <c r="I25" s="59">
        <v>4079.9038399999999</v>
      </c>
      <c r="J25" s="59">
        <v>4578.9691599999996</v>
      </c>
      <c r="K25" s="59">
        <v>4187.69704</v>
      </c>
      <c r="L25" s="59">
        <v>3925.0797600000001</v>
      </c>
      <c r="M25" s="59">
        <v>4432.6330399999997</v>
      </c>
      <c r="N25" s="59">
        <v>5612.3354499999996</v>
      </c>
      <c r="O25" s="59">
        <v>4.9406564584124654E-324</v>
      </c>
      <c r="P25" s="60">
        <v>47506.188370000003</v>
      </c>
      <c r="Q25" s="175">
        <v>1.058831765876</v>
      </c>
    </row>
    <row r="26" spans="1:17" ht="14.4" customHeight="1" x14ac:dyDescent="0.3">
      <c r="A26" s="19" t="s">
        <v>41</v>
      </c>
      <c r="B26" s="55">
        <v>4619.0160192798403</v>
      </c>
      <c r="C26" s="56">
        <v>384.91800160665298</v>
      </c>
      <c r="D26" s="56">
        <v>471.54777999999999</v>
      </c>
      <c r="E26" s="56">
        <v>486.41426999999999</v>
      </c>
      <c r="F26" s="56">
        <v>515.77937999999995</v>
      </c>
      <c r="G26" s="56">
        <v>496.65030000000002</v>
      </c>
      <c r="H26" s="56">
        <v>529.26260000000002</v>
      </c>
      <c r="I26" s="56">
        <v>483.25015999999999</v>
      </c>
      <c r="J26" s="56">
        <v>576.86959999999999</v>
      </c>
      <c r="K26" s="56">
        <v>454.10996</v>
      </c>
      <c r="L26" s="56">
        <v>473.28014999999999</v>
      </c>
      <c r="M26" s="56">
        <v>523.05381</v>
      </c>
      <c r="N26" s="56">
        <v>615.53566000000001</v>
      </c>
      <c r="O26" s="56">
        <v>4.9406564584124654E-324</v>
      </c>
      <c r="P26" s="57">
        <v>5625.7536700000001</v>
      </c>
      <c r="Q26" s="174">
        <v>1.32867818518</v>
      </c>
    </row>
    <row r="27" spans="1:17" ht="14.4" customHeight="1" x14ac:dyDescent="0.3">
      <c r="A27" s="22" t="s">
        <v>42</v>
      </c>
      <c r="B27" s="58">
        <v>53564.405114576497</v>
      </c>
      <c r="C27" s="59">
        <v>4463.7004262147102</v>
      </c>
      <c r="D27" s="59">
        <v>4075.14291000002</v>
      </c>
      <c r="E27" s="59">
        <v>4525.39077</v>
      </c>
      <c r="F27" s="59">
        <v>4930.2690599999996</v>
      </c>
      <c r="G27" s="59">
        <v>4941.7028</v>
      </c>
      <c r="H27" s="59">
        <v>4716.7188699999997</v>
      </c>
      <c r="I27" s="59">
        <v>4563.1540000000005</v>
      </c>
      <c r="J27" s="59">
        <v>5155.8387599999996</v>
      </c>
      <c r="K27" s="59">
        <v>4641.8069999999998</v>
      </c>
      <c r="L27" s="59">
        <v>4398.3599100000001</v>
      </c>
      <c r="M27" s="59">
        <v>4955.68685</v>
      </c>
      <c r="N27" s="59">
        <v>6227.87111</v>
      </c>
      <c r="O27" s="59">
        <v>9.8813129168249309E-324</v>
      </c>
      <c r="P27" s="60">
        <v>53131.942040000002</v>
      </c>
      <c r="Q27" s="175">
        <v>1.082101415391</v>
      </c>
    </row>
    <row r="28" spans="1:17" ht="14.4" customHeight="1" x14ac:dyDescent="0.3">
      <c r="A28" s="20" t="s">
        <v>43</v>
      </c>
      <c r="B28" s="55">
        <v>0.73186149742499995</v>
      </c>
      <c r="C28" s="56">
        <v>6.0988458118000001E-2</v>
      </c>
      <c r="D28" s="56">
        <v>6.5299999999999997E-2</v>
      </c>
      <c r="E28" s="56">
        <v>7.8509999999999996E-2</v>
      </c>
      <c r="F28" s="56">
        <v>0.11075</v>
      </c>
      <c r="G28" s="56">
        <v>5.2900000000000003E-2</v>
      </c>
      <c r="H28" s="56">
        <v>1.2351641146031164E-322</v>
      </c>
      <c r="I28" s="56">
        <v>0.23139999999999999</v>
      </c>
      <c r="J28" s="56">
        <v>1.2351641146031164E-322</v>
      </c>
      <c r="K28" s="56">
        <v>1.2351641146031164E-322</v>
      </c>
      <c r="L28" s="56">
        <v>1.2351641146031164E-322</v>
      </c>
      <c r="M28" s="56">
        <v>0.10249</v>
      </c>
      <c r="N28" s="56">
        <v>1.2351641146031164E-322</v>
      </c>
      <c r="O28" s="56">
        <v>1.2351641146031164E-322</v>
      </c>
      <c r="P28" s="57">
        <v>0.64134999999999998</v>
      </c>
      <c r="Q28" s="174">
        <v>0.95599310513799995</v>
      </c>
    </row>
    <row r="29" spans="1:17" ht="14.4" customHeight="1" x14ac:dyDescent="0.3">
      <c r="A29" s="20" t="s">
        <v>44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74" t="s">
        <v>306</v>
      </c>
    </row>
    <row r="30" spans="1:17" ht="14.4" customHeight="1" x14ac:dyDescent="0.3">
      <c r="A30" s="20" t="s">
        <v>45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74">
        <v>0</v>
      </c>
    </row>
    <row r="31" spans="1:17" ht="14.4" customHeight="1" thickBot="1" x14ac:dyDescent="0.35">
      <c r="A31" s="23" t="s">
        <v>46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2.717361052126856E-322</v>
      </c>
      <c r="Q31" s="176" t="s">
        <v>306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208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199</v>
      </c>
      <c r="G4" s="473" t="s">
        <v>51</v>
      </c>
      <c r="H4" s="250" t="s">
        <v>164</v>
      </c>
      <c r="I4" s="471" t="s">
        <v>52</v>
      </c>
      <c r="J4" s="473" t="s">
        <v>201</v>
      </c>
      <c r="K4" s="474" t="s">
        <v>202</v>
      </c>
    </row>
    <row r="5" spans="1:11" ht="42" thickBot="1" x14ac:dyDescent="0.35">
      <c r="A5" s="94"/>
      <c r="B5" s="28" t="s">
        <v>195</v>
      </c>
      <c r="C5" s="29" t="s">
        <v>196</v>
      </c>
      <c r="D5" s="30" t="s">
        <v>197</v>
      </c>
      <c r="E5" s="30" t="s">
        <v>198</v>
      </c>
      <c r="F5" s="472"/>
      <c r="G5" s="472"/>
      <c r="H5" s="29" t="s">
        <v>200</v>
      </c>
      <c r="I5" s="472"/>
      <c r="J5" s="472"/>
      <c r="K5" s="475"/>
    </row>
    <row r="6" spans="1:11" ht="14.4" customHeight="1" thickBot="1" x14ac:dyDescent="0.35">
      <c r="A6" s="584" t="s">
        <v>308</v>
      </c>
      <c r="B6" s="566">
        <v>49090.116234739296</v>
      </c>
      <c r="C6" s="566">
        <v>51580.890670000001</v>
      </c>
      <c r="D6" s="567">
        <v>2490.7744352606601</v>
      </c>
      <c r="E6" s="568">
        <v>1.0507388172259999</v>
      </c>
      <c r="F6" s="566">
        <v>48945.389095296698</v>
      </c>
      <c r="G6" s="567">
        <v>44866.606670688598</v>
      </c>
      <c r="H6" s="569">
        <v>5612.3354499999996</v>
      </c>
      <c r="I6" s="566">
        <v>47506.188370000003</v>
      </c>
      <c r="J6" s="567">
        <v>2639.5816993114099</v>
      </c>
      <c r="K6" s="570">
        <v>0.970595785386</v>
      </c>
    </row>
    <row r="7" spans="1:11" ht="14.4" customHeight="1" thickBot="1" x14ac:dyDescent="0.35">
      <c r="A7" s="585" t="s">
        <v>309</v>
      </c>
      <c r="B7" s="566">
        <v>16032.465254189299</v>
      </c>
      <c r="C7" s="566">
        <v>15450.136640000001</v>
      </c>
      <c r="D7" s="567">
        <v>-582.32861418934795</v>
      </c>
      <c r="E7" s="568">
        <v>0.96367816146999996</v>
      </c>
      <c r="F7" s="566">
        <v>15442.0916794271</v>
      </c>
      <c r="G7" s="567">
        <v>14155.2507061415</v>
      </c>
      <c r="H7" s="569">
        <v>1378.27358</v>
      </c>
      <c r="I7" s="566">
        <v>14058.916719999999</v>
      </c>
      <c r="J7" s="567">
        <v>-96.333986141471001</v>
      </c>
      <c r="K7" s="570">
        <v>0.91042826398499999</v>
      </c>
    </row>
    <row r="8" spans="1:11" ht="14.4" customHeight="1" thickBot="1" x14ac:dyDescent="0.35">
      <c r="A8" s="586" t="s">
        <v>310</v>
      </c>
      <c r="B8" s="566">
        <v>15684.8734408826</v>
      </c>
      <c r="C8" s="566">
        <v>15111.33064</v>
      </c>
      <c r="D8" s="567">
        <v>-573.54280088260703</v>
      </c>
      <c r="E8" s="568">
        <v>0.96343338038100002</v>
      </c>
      <c r="F8" s="566">
        <v>15119.3128304356</v>
      </c>
      <c r="G8" s="567">
        <v>13859.370094566</v>
      </c>
      <c r="H8" s="569">
        <v>1350.7145800000001</v>
      </c>
      <c r="I8" s="566">
        <v>13804.42772</v>
      </c>
      <c r="J8" s="567">
        <v>-54.942374566003998</v>
      </c>
      <c r="K8" s="570">
        <v>0.91303274658099998</v>
      </c>
    </row>
    <row r="9" spans="1:11" ht="14.4" customHeight="1" thickBot="1" x14ac:dyDescent="0.35">
      <c r="A9" s="587" t="s">
        <v>311</v>
      </c>
      <c r="B9" s="571">
        <v>4.9406564584124654E-324</v>
      </c>
      <c r="C9" s="571">
        <v>5.8100000000000001E-3</v>
      </c>
      <c r="D9" s="572">
        <v>5.8100000000000001E-3</v>
      </c>
      <c r="E9" s="573" t="s">
        <v>312</v>
      </c>
      <c r="F9" s="571">
        <v>0</v>
      </c>
      <c r="G9" s="572">
        <v>0</v>
      </c>
      <c r="H9" s="574">
        <v>5.2999999999999998E-4</v>
      </c>
      <c r="I9" s="571">
        <v>4.28E-3</v>
      </c>
      <c r="J9" s="572">
        <v>4.28E-3</v>
      </c>
      <c r="K9" s="575" t="s">
        <v>306</v>
      </c>
    </row>
    <row r="10" spans="1:11" ht="14.4" customHeight="1" thickBot="1" x14ac:dyDescent="0.35">
      <c r="A10" s="588" t="s">
        <v>313</v>
      </c>
      <c r="B10" s="566">
        <v>4.9406564584124654E-324</v>
      </c>
      <c r="C10" s="566">
        <v>5.8100000000000001E-3</v>
      </c>
      <c r="D10" s="567">
        <v>5.8100000000000001E-3</v>
      </c>
      <c r="E10" s="576" t="s">
        <v>312</v>
      </c>
      <c r="F10" s="566">
        <v>0</v>
      </c>
      <c r="G10" s="567">
        <v>0</v>
      </c>
      <c r="H10" s="569">
        <v>5.2999999999999998E-4</v>
      </c>
      <c r="I10" s="566">
        <v>4.28E-3</v>
      </c>
      <c r="J10" s="567">
        <v>4.28E-3</v>
      </c>
      <c r="K10" s="577" t="s">
        <v>306</v>
      </c>
    </row>
    <row r="11" spans="1:11" ht="14.4" customHeight="1" thickBot="1" x14ac:dyDescent="0.35">
      <c r="A11" s="587" t="s">
        <v>314</v>
      </c>
      <c r="B11" s="571">
        <v>7593.9190081377801</v>
      </c>
      <c r="C11" s="571">
        <v>7492.75306</v>
      </c>
      <c r="D11" s="572">
        <v>-101.165948137776</v>
      </c>
      <c r="E11" s="578">
        <v>0.98667803172099999</v>
      </c>
      <c r="F11" s="571">
        <v>7614.1855086365103</v>
      </c>
      <c r="G11" s="572">
        <v>6979.6700495834702</v>
      </c>
      <c r="H11" s="574">
        <v>653.70432000000005</v>
      </c>
      <c r="I11" s="571">
        <v>7050.2743300000002</v>
      </c>
      <c r="J11" s="572">
        <v>70.604280416533996</v>
      </c>
      <c r="K11" s="579">
        <v>0.92593939588100005</v>
      </c>
    </row>
    <row r="12" spans="1:11" ht="14.4" customHeight="1" thickBot="1" x14ac:dyDescent="0.35">
      <c r="A12" s="588" t="s">
        <v>315</v>
      </c>
      <c r="B12" s="566">
        <v>3995.9980111987302</v>
      </c>
      <c r="C12" s="566">
        <v>3482.0259999999998</v>
      </c>
      <c r="D12" s="567">
        <v>-513.97201119872705</v>
      </c>
      <c r="E12" s="568">
        <v>0.87137831156099999</v>
      </c>
      <c r="F12" s="566">
        <v>3514.8277298511198</v>
      </c>
      <c r="G12" s="567">
        <v>3221.9254190301899</v>
      </c>
      <c r="H12" s="569">
        <v>260.79392999999999</v>
      </c>
      <c r="I12" s="566">
        <v>2990.5783099999999</v>
      </c>
      <c r="J12" s="567">
        <v>-231.34710903019399</v>
      </c>
      <c r="K12" s="570">
        <v>0.850846340092</v>
      </c>
    </row>
    <row r="13" spans="1:11" ht="14.4" customHeight="1" thickBot="1" x14ac:dyDescent="0.35">
      <c r="A13" s="588" t="s">
        <v>316</v>
      </c>
      <c r="B13" s="566">
        <v>1439.5347154585399</v>
      </c>
      <c r="C13" s="566">
        <v>1543.90139</v>
      </c>
      <c r="D13" s="567">
        <v>104.366674541458</v>
      </c>
      <c r="E13" s="568">
        <v>1.072500283196</v>
      </c>
      <c r="F13" s="566">
        <v>1571.5947783716099</v>
      </c>
      <c r="G13" s="567">
        <v>1440.62854684064</v>
      </c>
      <c r="H13" s="569">
        <v>124.15273999999999</v>
      </c>
      <c r="I13" s="566">
        <v>1464.84014</v>
      </c>
      <c r="J13" s="567">
        <v>24.211593159357001</v>
      </c>
      <c r="K13" s="570">
        <v>0.93207241469500002</v>
      </c>
    </row>
    <row r="14" spans="1:11" ht="14.4" customHeight="1" thickBot="1" x14ac:dyDescent="0.35">
      <c r="A14" s="588" t="s">
        <v>317</v>
      </c>
      <c r="B14" s="566">
        <v>63.626758242942003</v>
      </c>
      <c r="C14" s="566">
        <v>27.062760000000001</v>
      </c>
      <c r="D14" s="567">
        <v>-36.563998242941999</v>
      </c>
      <c r="E14" s="568">
        <v>0.425336143901</v>
      </c>
      <c r="F14" s="566">
        <v>26.364851961125002</v>
      </c>
      <c r="G14" s="567">
        <v>24.167780964365001</v>
      </c>
      <c r="H14" s="569">
        <v>4.9406564584124654E-324</v>
      </c>
      <c r="I14" s="566">
        <v>5.434722104253712E-323</v>
      </c>
      <c r="J14" s="567">
        <v>-24.167780964365001</v>
      </c>
      <c r="K14" s="570">
        <v>0</v>
      </c>
    </row>
    <row r="15" spans="1:11" ht="14.4" customHeight="1" thickBot="1" x14ac:dyDescent="0.35">
      <c r="A15" s="588" t="s">
        <v>318</v>
      </c>
      <c r="B15" s="566">
        <v>149.79259747347399</v>
      </c>
      <c r="C15" s="566">
        <v>360.54921000000002</v>
      </c>
      <c r="D15" s="567">
        <v>210.756612526526</v>
      </c>
      <c r="E15" s="568">
        <v>2.406989504697</v>
      </c>
      <c r="F15" s="566">
        <v>360.00316104062398</v>
      </c>
      <c r="G15" s="567">
        <v>330.00289762057201</v>
      </c>
      <c r="H15" s="569">
        <v>122.39196</v>
      </c>
      <c r="I15" s="566">
        <v>448.27014000000003</v>
      </c>
      <c r="J15" s="567">
        <v>118.26724237942901</v>
      </c>
      <c r="K15" s="570">
        <v>1.2451838997860001</v>
      </c>
    </row>
    <row r="16" spans="1:11" ht="14.4" customHeight="1" thickBot="1" x14ac:dyDescent="0.35">
      <c r="A16" s="588" t="s">
        <v>319</v>
      </c>
      <c r="B16" s="566">
        <v>67.663492218779993</v>
      </c>
      <c r="C16" s="566">
        <v>17.746980000000001</v>
      </c>
      <c r="D16" s="567">
        <v>-49.916512218779999</v>
      </c>
      <c r="E16" s="568">
        <v>0.262282944879</v>
      </c>
      <c r="F16" s="566">
        <v>17.999999999999002</v>
      </c>
      <c r="G16" s="567">
        <v>16.499999999999002</v>
      </c>
      <c r="H16" s="569">
        <v>4.9406564584124654E-324</v>
      </c>
      <c r="I16" s="566">
        <v>66.504949999999994</v>
      </c>
      <c r="J16" s="567">
        <v>50.004950000000001</v>
      </c>
      <c r="K16" s="570">
        <v>3.6947194444439999</v>
      </c>
    </row>
    <row r="17" spans="1:11" ht="14.4" customHeight="1" thickBot="1" x14ac:dyDescent="0.35">
      <c r="A17" s="588" t="s">
        <v>320</v>
      </c>
      <c r="B17" s="566">
        <v>1497.3038787042201</v>
      </c>
      <c r="C17" s="566">
        <v>1496.9118699999999</v>
      </c>
      <c r="D17" s="567">
        <v>-0.39200870421700001</v>
      </c>
      <c r="E17" s="568">
        <v>0.99973819028300004</v>
      </c>
      <c r="F17" s="566">
        <v>974.99072414135105</v>
      </c>
      <c r="G17" s="567">
        <v>893.74149712957205</v>
      </c>
      <c r="H17" s="569">
        <v>130.1131</v>
      </c>
      <c r="I17" s="566">
        <v>1108.0089399999999</v>
      </c>
      <c r="J17" s="567">
        <v>214.26744287042899</v>
      </c>
      <c r="K17" s="570">
        <v>1.136430237298</v>
      </c>
    </row>
    <row r="18" spans="1:11" ht="14.4" customHeight="1" thickBot="1" x14ac:dyDescent="0.35">
      <c r="A18" s="588" t="s">
        <v>321</v>
      </c>
      <c r="B18" s="566">
        <v>252.331954000873</v>
      </c>
      <c r="C18" s="566">
        <v>421.21330000000103</v>
      </c>
      <c r="D18" s="567">
        <v>168.88134599912701</v>
      </c>
      <c r="E18" s="568">
        <v>1.6692824405360001</v>
      </c>
      <c r="F18" s="566">
        <v>1011.2663656533</v>
      </c>
      <c r="G18" s="567">
        <v>926.99416851552201</v>
      </c>
      <c r="H18" s="569">
        <v>2.9530500000000002</v>
      </c>
      <c r="I18" s="566">
        <v>833.15949999999998</v>
      </c>
      <c r="J18" s="567">
        <v>-93.834668515521003</v>
      </c>
      <c r="K18" s="570">
        <v>0.82387739600300003</v>
      </c>
    </row>
    <row r="19" spans="1:11" ht="14.4" customHeight="1" thickBot="1" x14ac:dyDescent="0.35">
      <c r="A19" s="588" t="s">
        <v>322</v>
      </c>
      <c r="B19" s="566">
        <v>127.667600840219</v>
      </c>
      <c r="C19" s="566">
        <v>143.34155000000001</v>
      </c>
      <c r="D19" s="567">
        <v>15.673949159779999</v>
      </c>
      <c r="E19" s="568">
        <v>1.1227715493720001</v>
      </c>
      <c r="F19" s="566">
        <v>137.13789761737999</v>
      </c>
      <c r="G19" s="567">
        <v>125.709739482598</v>
      </c>
      <c r="H19" s="569">
        <v>13.29954</v>
      </c>
      <c r="I19" s="566">
        <v>138.91235</v>
      </c>
      <c r="J19" s="567">
        <v>13.202610517402</v>
      </c>
      <c r="K19" s="570">
        <v>1.012939183212</v>
      </c>
    </row>
    <row r="20" spans="1:11" ht="14.4" customHeight="1" thickBot="1" x14ac:dyDescent="0.35">
      <c r="A20" s="587" t="s">
        <v>323</v>
      </c>
      <c r="B20" s="571">
        <v>3540.0635855801002</v>
      </c>
      <c r="C20" s="571">
        <v>3384.2579999999998</v>
      </c>
      <c r="D20" s="572">
        <v>-155.80558558010199</v>
      </c>
      <c r="E20" s="578">
        <v>0.95598791326300003</v>
      </c>
      <c r="F20" s="571">
        <v>3394.97988424399</v>
      </c>
      <c r="G20" s="572">
        <v>3112.06489389032</v>
      </c>
      <c r="H20" s="574">
        <v>350.63200000000001</v>
      </c>
      <c r="I20" s="571">
        <v>3158.306</v>
      </c>
      <c r="J20" s="572">
        <v>46.241106109679997</v>
      </c>
      <c r="K20" s="579">
        <v>0.93028710262900005</v>
      </c>
    </row>
    <row r="21" spans="1:11" ht="14.4" customHeight="1" thickBot="1" x14ac:dyDescent="0.35">
      <c r="A21" s="588" t="s">
        <v>324</v>
      </c>
      <c r="B21" s="566">
        <v>3041.29174018909</v>
      </c>
      <c r="C21" s="566">
        <v>2928.0120000000002</v>
      </c>
      <c r="D21" s="567">
        <v>-113.279740189091</v>
      </c>
      <c r="E21" s="568">
        <v>0.96275275446499997</v>
      </c>
      <c r="F21" s="566">
        <v>2934.9826097956102</v>
      </c>
      <c r="G21" s="567">
        <v>2690.4007256459799</v>
      </c>
      <c r="H21" s="569">
        <v>302.084</v>
      </c>
      <c r="I21" s="566">
        <v>2768.1419999999998</v>
      </c>
      <c r="J21" s="567">
        <v>77.741274354024</v>
      </c>
      <c r="K21" s="570">
        <v>0.94315448096999999</v>
      </c>
    </row>
    <row r="22" spans="1:11" ht="14.4" customHeight="1" thickBot="1" x14ac:dyDescent="0.35">
      <c r="A22" s="588" t="s">
        <v>325</v>
      </c>
      <c r="B22" s="566">
        <v>498.77184539101103</v>
      </c>
      <c r="C22" s="566">
        <v>456.24599999999998</v>
      </c>
      <c r="D22" s="567">
        <v>-42.525845391011003</v>
      </c>
      <c r="E22" s="568">
        <v>0.91473888154600003</v>
      </c>
      <c r="F22" s="566">
        <v>459.99727444837498</v>
      </c>
      <c r="G22" s="567">
        <v>421.66416824434401</v>
      </c>
      <c r="H22" s="569">
        <v>48.548000000000002</v>
      </c>
      <c r="I22" s="566">
        <v>390.16399999999999</v>
      </c>
      <c r="J22" s="567">
        <v>-31.500168244343001</v>
      </c>
      <c r="K22" s="570">
        <v>0.84818763430199995</v>
      </c>
    </row>
    <row r="23" spans="1:11" ht="14.4" customHeight="1" thickBot="1" x14ac:dyDescent="0.35">
      <c r="A23" s="587" t="s">
        <v>326</v>
      </c>
      <c r="B23" s="571">
        <v>3815.01892257497</v>
      </c>
      <c r="C23" s="571">
        <v>3613.6540799999998</v>
      </c>
      <c r="D23" s="572">
        <v>-201.36484257497199</v>
      </c>
      <c r="E23" s="578">
        <v>0.94721786531999996</v>
      </c>
      <c r="F23" s="571">
        <v>3543.2701150048802</v>
      </c>
      <c r="G23" s="572">
        <v>3247.9976054211402</v>
      </c>
      <c r="H23" s="574">
        <v>310.56790000000001</v>
      </c>
      <c r="I23" s="571">
        <v>2950.5605300000002</v>
      </c>
      <c r="J23" s="572">
        <v>-297.43707542113901</v>
      </c>
      <c r="K23" s="579">
        <v>0.83272243837799997</v>
      </c>
    </row>
    <row r="24" spans="1:11" ht="14.4" customHeight="1" thickBot="1" x14ac:dyDescent="0.35">
      <c r="A24" s="588" t="s">
        <v>327</v>
      </c>
      <c r="B24" s="566">
        <v>372.49998328630301</v>
      </c>
      <c r="C24" s="566">
        <v>284.96645000000001</v>
      </c>
      <c r="D24" s="567">
        <v>-87.533533286302998</v>
      </c>
      <c r="E24" s="568">
        <v>0.76501063835200001</v>
      </c>
      <c r="F24" s="566">
        <v>509.96614817726402</v>
      </c>
      <c r="G24" s="567">
        <v>467.46896916249199</v>
      </c>
      <c r="H24" s="569">
        <v>6.4921699999999998</v>
      </c>
      <c r="I24" s="566">
        <v>335.99745000000001</v>
      </c>
      <c r="J24" s="567">
        <v>-131.471519162492</v>
      </c>
      <c r="K24" s="570">
        <v>0.65886226213400001</v>
      </c>
    </row>
    <row r="25" spans="1:11" ht="14.4" customHeight="1" thickBot="1" x14ac:dyDescent="0.35">
      <c r="A25" s="588" t="s">
        <v>328</v>
      </c>
      <c r="B25" s="566">
        <v>0.94990943338099998</v>
      </c>
      <c r="C25" s="566">
        <v>0.73479000000000005</v>
      </c>
      <c r="D25" s="567">
        <v>-0.21511943338100001</v>
      </c>
      <c r="E25" s="568">
        <v>0.77353690170599998</v>
      </c>
      <c r="F25" s="566">
        <v>0.73483645211699999</v>
      </c>
      <c r="G25" s="567">
        <v>0.67360008110699998</v>
      </c>
      <c r="H25" s="569">
        <v>4.9406564584124654E-324</v>
      </c>
      <c r="I25" s="566">
        <v>0.36952000000000002</v>
      </c>
      <c r="J25" s="567">
        <v>-0.30408008110700002</v>
      </c>
      <c r="K25" s="570">
        <v>0.50286019281500005</v>
      </c>
    </row>
    <row r="26" spans="1:11" ht="14.4" customHeight="1" thickBot="1" x14ac:dyDescent="0.35">
      <c r="A26" s="588" t="s">
        <v>329</v>
      </c>
      <c r="B26" s="566">
        <v>366.672213054054</v>
      </c>
      <c r="C26" s="566">
        <v>372.91534000000001</v>
      </c>
      <c r="D26" s="567">
        <v>6.2431269459449998</v>
      </c>
      <c r="E26" s="568">
        <v>1.017026452301</v>
      </c>
      <c r="F26" s="566">
        <v>360.32113971040701</v>
      </c>
      <c r="G26" s="567">
        <v>330.29437806787303</v>
      </c>
      <c r="H26" s="569">
        <v>35.656529999999997</v>
      </c>
      <c r="I26" s="566">
        <v>351.32661999999999</v>
      </c>
      <c r="J26" s="567">
        <v>21.032241932127</v>
      </c>
      <c r="K26" s="570">
        <v>0.97503749095100001</v>
      </c>
    </row>
    <row r="27" spans="1:11" ht="14.4" customHeight="1" thickBot="1" x14ac:dyDescent="0.35">
      <c r="A27" s="588" t="s">
        <v>330</v>
      </c>
      <c r="B27" s="566">
        <v>2570.1361796951201</v>
      </c>
      <c r="C27" s="566">
        <v>2335.6608000000001</v>
      </c>
      <c r="D27" s="567">
        <v>-234.47537969511501</v>
      </c>
      <c r="E27" s="568">
        <v>0.90876927784999995</v>
      </c>
      <c r="F27" s="566">
        <v>2123.8776199868098</v>
      </c>
      <c r="G27" s="567">
        <v>1946.8878183212501</v>
      </c>
      <c r="H27" s="569">
        <v>231.99918</v>
      </c>
      <c r="I27" s="566">
        <v>1863.6832400000001</v>
      </c>
      <c r="J27" s="567">
        <v>-83.204578321244995</v>
      </c>
      <c r="K27" s="570">
        <v>0.87749087916400004</v>
      </c>
    </row>
    <row r="28" spans="1:11" ht="14.4" customHeight="1" thickBot="1" x14ac:dyDescent="0.35">
      <c r="A28" s="588" t="s">
        <v>331</v>
      </c>
      <c r="B28" s="566">
        <v>153.57745708972399</v>
      </c>
      <c r="C28" s="566">
        <v>207.81322</v>
      </c>
      <c r="D28" s="567">
        <v>54.235762910275</v>
      </c>
      <c r="E28" s="568">
        <v>1.353149244283</v>
      </c>
      <c r="F28" s="566">
        <v>169.96729750682999</v>
      </c>
      <c r="G28" s="567">
        <v>155.803356047927</v>
      </c>
      <c r="H28" s="569">
        <v>7.1989999999999998</v>
      </c>
      <c r="I28" s="566">
        <v>76.503</v>
      </c>
      <c r="J28" s="567">
        <v>-79.300356047926996</v>
      </c>
      <c r="K28" s="570">
        <v>0.45010423253199999</v>
      </c>
    </row>
    <row r="29" spans="1:11" ht="14.4" customHeight="1" thickBot="1" x14ac:dyDescent="0.35">
      <c r="A29" s="588" t="s">
        <v>332</v>
      </c>
      <c r="B29" s="566">
        <v>17.605757069342999</v>
      </c>
      <c r="C29" s="566">
        <v>20.39629</v>
      </c>
      <c r="D29" s="567">
        <v>2.7905329306560001</v>
      </c>
      <c r="E29" s="568">
        <v>1.1585011607090001</v>
      </c>
      <c r="F29" s="566">
        <v>19.996926055149</v>
      </c>
      <c r="G29" s="567">
        <v>18.330515550552999</v>
      </c>
      <c r="H29" s="569">
        <v>0.98978999999999995</v>
      </c>
      <c r="I29" s="566">
        <v>9.5498399999999997</v>
      </c>
      <c r="J29" s="567">
        <v>-8.7806755505529992</v>
      </c>
      <c r="K29" s="570">
        <v>0.47756540048500001</v>
      </c>
    </row>
    <row r="30" spans="1:11" ht="14.4" customHeight="1" thickBot="1" x14ac:dyDescent="0.35">
      <c r="A30" s="588" t="s">
        <v>333</v>
      </c>
      <c r="B30" s="566">
        <v>26.878079302730001</v>
      </c>
      <c r="C30" s="566">
        <v>24.346779999999999</v>
      </c>
      <c r="D30" s="567">
        <v>-2.5312993027299999</v>
      </c>
      <c r="E30" s="568">
        <v>0.90582290965699996</v>
      </c>
      <c r="F30" s="566">
        <v>17.848147985781001</v>
      </c>
      <c r="G30" s="567">
        <v>16.360802320299999</v>
      </c>
      <c r="H30" s="569">
        <v>1.1639999999999999</v>
      </c>
      <c r="I30" s="566">
        <v>16.674769999999999</v>
      </c>
      <c r="J30" s="567">
        <v>0.3139676797</v>
      </c>
      <c r="K30" s="570">
        <v>0.93425771756700005</v>
      </c>
    </row>
    <row r="31" spans="1:11" ht="14.4" customHeight="1" thickBot="1" x14ac:dyDescent="0.35">
      <c r="A31" s="588" t="s">
        <v>334</v>
      </c>
      <c r="B31" s="566">
        <v>171.78704753045201</v>
      </c>
      <c r="C31" s="566">
        <v>179.51747</v>
      </c>
      <c r="D31" s="567">
        <v>7.7304224695470003</v>
      </c>
      <c r="E31" s="568">
        <v>1.0450000310300001</v>
      </c>
      <c r="F31" s="566">
        <v>166.84043106968701</v>
      </c>
      <c r="G31" s="567">
        <v>152.93706181388001</v>
      </c>
      <c r="H31" s="569">
        <v>16.6724</v>
      </c>
      <c r="I31" s="566">
        <v>152.99114</v>
      </c>
      <c r="J31" s="567">
        <v>5.4078186118999998E-2</v>
      </c>
      <c r="K31" s="570">
        <v>0.91699079784799997</v>
      </c>
    </row>
    <row r="32" spans="1:11" ht="14.4" customHeight="1" thickBot="1" x14ac:dyDescent="0.35">
      <c r="A32" s="588" t="s">
        <v>335</v>
      </c>
      <c r="B32" s="566">
        <v>133.91229611386601</v>
      </c>
      <c r="C32" s="566">
        <v>184.24444</v>
      </c>
      <c r="D32" s="567">
        <v>50.332143886132997</v>
      </c>
      <c r="E32" s="568">
        <v>1.3758590162869999</v>
      </c>
      <c r="F32" s="566">
        <v>170.594468383888</v>
      </c>
      <c r="G32" s="567">
        <v>156.37826268523099</v>
      </c>
      <c r="H32" s="569">
        <v>10.11173</v>
      </c>
      <c r="I32" s="566">
        <v>140.18046000000001</v>
      </c>
      <c r="J32" s="567">
        <v>-16.197802685229998</v>
      </c>
      <c r="K32" s="570">
        <v>0.82171749956399998</v>
      </c>
    </row>
    <row r="33" spans="1:11" ht="14.4" customHeight="1" thickBot="1" x14ac:dyDescent="0.35">
      <c r="A33" s="588" t="s">
        <v>336</v>
      </c>
      <c r="B33" s="566">
        <v>1</v>
      </c>
      <c r="C33" s="566">
        <v>3.0585</v>
      </c>
      <c r="D33" s="567">
        <v>2.0585</v>
      </c>
      <c r="E33" s="568">
        <v>3.0585</v>
      </c>
      <c r="F33" s="566">
        <v>3.1230996769389998</v>
      </c>
      <c r="G33" s="567">
        <v>2.8628413705279998</v>
      </c>
      <c r="H33" s="569">
        <v>0.28310000000000002</v>
      </c>
      <c r="I33" s="566">
        <v>3.2844899999999999</v>
      </c>
      <c r="J33" s="567">
        <v>0.42164862947100001</v>
      </c>
      <c r="K33" s="570">
        <v>1.0516763279279999</v>
      </c>
    </row>
    <row r="34" spans="1:11" ht="14.4" customHeight="1" thickBot="1" x14ac:dyDescent="0.35">
      <c r="A34" s="587" t="s">
        <v>337</v>
      </c>
      <c r="B34" s="571">
        <v>55.002182034937</v>
      </c>
      <c r="C34" s="571">
        <v>58.44106</v>
      </c>
      <c r="D34" s="572">
        <v>3.4388779650619998</v>
      </c>
      <c r="E34" s="578">
        <v>1.062522573429</v>
      </c>
      <c r="F34" s="571">
        <v>57.999795446105999</v>
      </c>
      <c r="G34" s="572">
        <v>53.166479158930002</v>
      </c>
      <c r="H34" s="574">
        <v>5.7679600000000004</v>
      </c>
      <c r="I34" s="571">
        <v>54.506309999999999</v>
      </c>
      <c r="J34" s="572">
        <v>1.3398308410690001</v>
      </c>
      <c r="K34" s="579">
        <v>0.93976727987999997</v>
      </c>
    </row>
    <row r="35" spans="1:11" ht="14.4" customHeight="1" thickBot="1" x14ac:dyDescent="0.35">
      <c r="A35" s="588" t="s">
        <v>338</v>
      </c>
      <c r="B35" s="566">
        <v>40.002701039649999</v>
      </c>
      <c r="C35" s="566">
        <v>44.691609999999997</v>
      </c>
      <c r="D35" s="567">
        <v>4.688908960349</v>
      </c>
      <c r="E35" s="568">
        <v>1.117214808962</v>
      </c>
      <c r="F35" s="566">
        <v>37.999865981931002</v>
      </c>
      <c r="G35" s="567">
        <v>34.833210483437</v>
      </c>
      <c r="H35" s="569">
        <v>4.5798899999999998</v>
      </c>
      <c r="I35" s="566">
        <v>43.646230000000003</v>
      </c>
      <c r="J35" s="567">
        <v>8.8130195165620009</v>
      </c>
      <c r="K35" s="570">
        <v>1.1485890508329999</v>
      </c>
    </row>
    <row r="36" spans="1:11" ht="14.4" customHeight="1" thickBot="1" x14ac:dyDescent="0.35">
      <c r="A36" s="588" t="s">
        <v>339</v>
      </c>
      <c r="B36" s="566">
        <v>14.999480995287</v>
      </c>
      <c r="C36" s="566">
        <v>13.74945</v>
      </c>
      <c r="D36" s="567">
        <v>-1.2500309952869999</v>
      </c>
      <c r="E36" s="568">
        <v>0.91666171678300001</v>
      </c>
      <c r="F36" s="566">
        <v>19.999929464173999</v>
      </c>
      <c r="G36" s="567">
        <v>18.333268675492999</v>
      </c>
      <c r="H36" s="569">
        <v>1.18807</v>
      </c>
      <c r="I36" s="566">
        <v>10.86008</v>
      </c>
      <c r="J36" s="567">
        <v>-7.4731886754929997</v>
      </c>
      <c r="K36" s="570">
        <v>0.543005915068</v>
      </c>
    </row>
    <row r="37" spans="1:11" ht="14.4" customHeight="1" thickBot="1" x14ac:dyDescent="0.35">
      <c r="A37" s="587" t="s">
        <v>340</v>
      </c>
      <c r="B37" s="571">
        <v>270.86943004891901</v>
      </c>
      <c r="C37" s="571">
        <v>337.91016000000002</v>
      </c>
      <c r="D37" s="572">
        <v>67.040729951081005</v>
      </c>
      <c r="E37" s="578">
        <v>1.247502015782</v>
      </c>
      <c r="F37" s="571">
        <v>323.210944503203</v>
      </c>
      <c r="G37" s="572">
        <v>296.27669912793601</v>
      </c>
      <c r="H37" s="574">
        <v>23.453340000000001</v>
      </c>
      <c r="I37" s="571">
        <v>309.46514000000002</v>
      </c>
      <c r="J37" s="572">
        <v>13.188440872063</v>
      </c>
      <c r="K37" s="579">
        <v>0.95747110443799999</v>
      </c>
    </row>
    <row r="38" spans="1:11" ht="14.4" customHeight="1" thickBot="1" x14ac:dyDescent="0.35">
      <c r="A38" s="588" t="s">
        <v>341</v>
      </c>
      <c r="B38" s="566">
        <v>64.827605943910996</v>
      </c>
      <c r="C38" s="566">
        <v>1.6493</v>
      </c>
      <c r="D38" s="567">
        <v>-63.178305943910999</v>
      </c>
      <c r="E38" s="568">
        <v>2.5441322041000001E-2</v>
      </c>
      <c r="F38" s="566">
        <v>1.9034656814069999</v>
      </c>
      <c r="G38" s="567">
        <v>1.7448435412900001</v>
      </c>
      <c r="H38" s="569">
        <v>4.9406564584124654E-324</v>
      </c>
      <c r="I38" s="566">
        <v>4.4465908125712189E-323</v>
      </c>
      <c r="J38" s="567">
        <v>-1.7448435412900001</v>
      </c>
      <c r="K38" s="570">
        <v>2.4703282292062327E-323</v>
      </c>
    </row>
    <row r="39" spans="1:11" ht="14.4" customHeight="1" thickBot="1" x14ac:dyDescent="0.35">
      <c r="A39" s="588" t="s">
        <v>342</v>
      </c>
      <c r="B39" s="566">
        <v>3.4696875352990002</v>
      </c>
      <c r="C39" s="566">
        <v>5.2730199999999998</v>
      </c>
      <c r="D39" s="567">
        <v>1.8033324647</v>
      </c>
      <c r="E39" s="568">
        <v>1.519739154132</v>
      </c>
      <c r="F39" s="566">
        <v>5.3076004336900002</v>
      </c>
      <c r="G39" s="567">
        <v>4.8653003975490003</v>
      </c>
      <c r="H39" s="569">
        <v>0.47782999999999998</v>
      </c>
      <c r="I39" s="566">
        <v>4.6034100000000002</v>
      </c>
      <c r="J39" s="567">
        <v>-0.26189039754900001</v>
      </c>
      <c r="K39" s="570">
        <v>0.867324143464</v>
      </c>
    </row>
    <row r="40" spans="1:11" ht="14.4" customHeight="1" thickBot="1" x14ac:dyDescent="0.35">
      <c r="A40" s="588" t="s">
        <v>343</v>
      </c>
      <c r="B40" s="566">
        <v>127.38805109333001</v>
      </c>
      <c r="C40" s="566">
        <v>169.89512999999999</v>
      </c>
      <c r="D40" s="567">
        <v>42.507078906669001</v>
      </c>
      <c r="E40" s="568">
        <v>1.3336818370470001</v>
      </c>
      <c r="F40" s="566">
        <v>174.76231130044499</v>
      </c>
      <c r="G40" s="567">
        <v>160.19878535874099</v>
      </c>
      <c r="H40" s="569">
        <v>10.595689999999999</v>
      </c>
      <c r="I40" s="566">
        <v>178.97698</v>
      </c>
      <c r="J40" s="567">
        <v>18.778194641258001</v>
      </c>
      <c r="K40" s="570">
        <v>1.0241165767839999</v>
      </c>
    </row>
    <row r="41" spans="1:11" ht="14.4" customHeight="1" thickBot="1" x14ac:dyDescent="0.35">
      <c r="A41" s="588" t="s">
        <v>344</v>
      </c>
      <c r="B41" s="566">
        <v>44.774924083598997</v>
      </c>
      <c r="C41" s="566">
        <v>50.555059999999997</v>
      </c>
      <c r="D41" s="567">
        <v>5.7801359163999999</v>
      </c>
      <c r="E41" s="568">
        <v>1.1290931483340001</v>
      </c>
      <c r="F41" s="566">
        <v>55.483672243809998</v>
      </c>
      <c r="G41" s="567">
        <v>50.860032890159999</v>
      </c>
      <c r="H41" s="569">
        <v>4.1199399999999997</v>
      </c>
      <c r="I41" s="566">
        <v>32.98939</v>
      </c>
      <c r="J41" s="567">
        <v>-17.870642890159001</v>
      </c>
      <c r="K41" s="570">
        <v>0.59457834468899995</v>
      </c>
    </row>
    <row r="42" spans="1:11" ht="14.4" customHeight="1" thickBot="1" x14ac:dyDescent="0.35">
      <c r="A42" s="588" t="s">
        <v>345</v>
      </c>
      <c r="B42" s="566">
        <v>1.398466479651</v>
      </c>
      <c r="C42" s="566">
        <v>5.4623699999999999</v>
      </c>
      <c r="D42" s="567">
        <v>4.0639035203480001</v>
      </c>
      <c r="E42" s="568">
        <v>3.90597134753</v>
      </c>
      <c r="F42" s="566">
        <v>2.9997569216720001</v>
      </c>
      <c r="G42" s="567">
        <v>2.7497771781989999</v>
      </c>
      <c r="H42" s="569">
        <v>0.5171</v>
      </c>
      <c r="I42" s="566">
        <v>0.5171</v>
      </c>
      <c r="J42" s="567">
        <v>-2.2326771781989998</v>
      </c>
      <c r="K42" s="570">
        <v>0.17238063399799999</v>
      </c>
    </row>
    <row r="43" spans="1:11" ht="14.4" customHeight="1" thickBot="1" x14ac:dyDescent="0.35">
      <c r="A43" s="588" t="s">
        <v>346</v>
      </c>
      <c r="B43" s="566">
        <v>4.9406564584124654E-324</v>
      </c>
      <c r="C43" s="566">
        <v>1.7999999999999999E-2</v>
      </c>
      <c r="D43" s="567">
        <v>1.7999999999999999E-2</v>
      </c>
      <c r="E43" s="576" t="s">
        <v>312</v>
      </c>
      <c r="F43" s="566">
        <v>3.1257664639000003E-2</v>
      </c>
      <c r="G43" s="567">
        <v>2.8652859252999999E-2</v>
      </c>
      <c r="H43" s="569">
        <v>4.9406564584124654E-324</v>
      </c>
      <c r="I43" s="566">
        <v>5.434722104253712E-323</v>
      </c>
      <c r="J43" s="567">
        <v>-2.8652859252999999E-2</v>
      </c>
      <c r="K43" s="570">
        <v>1.7391110733611878E-321</v>
      </c>
    </row>
    <row r="44" spans="1:11" ht="14.4" customHeight="1" thickBot="1" x14ac:dyDescent="0.35">
      <c r="A44" s="588" t="s">
        <v>347</v>
      </c>
      <c r="B44" s="566">
        <v>15.58604926292</v>
      </c>
      <c r="C44" s="566">
        <v>27.580690000000001</v>
      </c>
      <c r="D44" s="567">
        <v>11.994640737078999</v>
      </c>
      <c r="E44" s="568">
        <v>1.7695754411360001</v>
      </c>
      <c r="F44" s="566">
        <v>15.39611544922</v>
      </c>
      <c r="G44" s="567">
        <v>14.113105828451999</v>
      </c>
      <c r="H44" s="569">
        <v>2.0762700000000001</v>
      </c>
      <c r="I44" s="566">
        <v>26.198810000000002</v>
      </c>
      <c r="J44" s="567">
        <v>12.085704171547</v>
      </c>
      <c r="K44" s="570">
        <v>1.7016506589860001</v>
      </c>
    </row>
    <row r="45" spans="1:11" ht="14.4" customHeight="1" thickBot="1" x14ac:dyDescent="0.35">
      <c r="A45" s="588" t="s">
        <v>348</v>
      </c>
      <c r="B45" s="566">
        <v>12.425198657939999</v>
      </c>
      <c r="C45" s="566">
        <v>14.22838</v>
      </c>
      <c r="D45" s="567">
        <v>1.8031813420589999</v>
      </c>
      <c r="E45" s="568">
        <v>1.1451229386099999</v>
      </c>
      <c r="F45" s="566">
        <v>15.908621742915001</v>
      </c>
      <c r="G45" s="567">
        <v>14.582903264339</v>
      </c>
      <c r="H45" s="569">
        <v>4.9406564584124654E-324</v>
      </c>
      <c r="I45" s="566">
        <v>7.32883</v>
      </c>
      <c r="J45" s="567">
        <v>-7.2540732643389996</v>
      </c>
      <c r="K45" s="570">
        <v>0.46068290002899998</v>
      </c>
    </row>
    <row r="46" spans="1:11" ht="14.4" customHeight="1" thickBot="1" x14ac:dyDescent="0.35">
      <c r="A46" s="588" t="s">
        <v>349</v>
      </c>
      <c r="B46" s="566">
        <v>4.9406564584124654E-324</v>
      </c>
      <c r="C46" s="566">
        <v>2.97</v>
      </c>
      <c r="D46" s="567">
        <v>2.97</v>
      </c>
      <c r="E46" s="576" t="s">
        <v>312</v>
      </c>
      <c r="F46" s="566">
        <v>0</v>
      </c>
      <c r="G46" s="567">
        <v>0</v>
      </c>
      <c r="H46" s="569">
        <v>4.9406564584124654E-324</v>
      </c>
      <c r="I46" s="566">
        <v>5.434722104253712E-323</v>
      </c>
      <c r="J46" s="567">
        <v>5.434722104253712E-323</v>
      </c>
      <c r="K46" s="577" t="s">
        <v>306</v>
      </c>
    </row>
    <row r="47" spans="1:11" ht="14.4" customHeight="1" thickBot="1" x14ac:dyDescent="0.35">
      <c r="A47" s="588" t="s">
        <v>350</v>
      </c>
      <c r="B47" s="566">
        <v>4.9406564584124654E-324</v>
      </c>
      <c r="C47" s="566">
        <v>0.12139999999999999</v>
      </c>
      <c r="D47" s="567">
        <v>0.12139999999999999</v>
      </c>
      <c r="E47" s="576" t="s">
        <v>312</v>
      </c>
      <c r="F47" s="566">
        <v>0.12345064811299999</v>
      </c>
      <c r="G47" s="567">
        <v>0.113163094103</v>
      </c>
      <c r="H47" s="569">
        <v>4.9406564584124654E-324</v>
      </c>
      <c r="I47" s="566">
        <v>1.589</v>
      </c>
      <c r="J47" s="567">
        <v>1.4758369058959999</v>
      </c>
      <c r="K47" s="570">
        <v>12.871540362752</v>
      </c>
    </row>
    <row r="48" spans="1:11" ht="14.4" customHeight="1" thickBot="1" x14ac:dyDescent="0.35">
      <c r="A48" s="588" t="s">
        <v>351</v>
      </c>
      <c r="B48" s="566">
        <v>4.9406564584124654E-324</v>
      </c>
      <c r="C48" s="566">
        <v>57.935009999999998</v>
      </c>
      <c r="D48" s="567">
        <v>57.935009999999998</v>
      </c>
      <c r="E48" s="576" t="s">
        <v>312</v>
      </c>
      <c r="F48" s="566">
        <v>48.881140920988003</v>
      </c>
      <c r="G48" s="567">
        <v>44.807712510906001</v>
      </c>
      <c r="H48" s="569">
        <v>5.6665099999999997</v>
      </c>
      <c r="I48" s="566">
        <v>57.261620000000001</v>
      </c>
      <c r="J48" s="567">
        <v>12.453907489093</v>
      </c>
      <c r="K48" s="570">
        <v>1.171446061223</v>
      </c>
    </row>
    <row r="49" spans="1:11" ht="14.4" customHeight="1" thickBot="1" x14ac:dyDescent="0.35">
      <c r="A49" s="588" t="s">
        <v>352</v>
      </c>
      <c r="B49" s="566">
        <v>0.999446992265</v>
      </c>
      <c r="C49" s="566">
        <v>2.2218</v>
      </c>
      <c r="D49" s="567">
        <v>1.2223530077339999</v>
      </c>
      <c r="E49" s="568">
        <v>2.2230293524259999</v>
      </c>
      <c r="F49" s="566">
        <v>2.4135514962990001</v>
      </c>
      <c r="G49" s="567">
        <v>2.2124222049409998</v>
      </c>
      <c r="H49" s="569">
        <v>4.9406564584124654E-324</v>
      </c>
      <c r="I49" s="566">
        <v>5.434722104253712E-323</v>
      </c>
      <c r="J49" s="567">
        <v>-2.2124222049409998</v>
      </c>
      <c r="K49" s="570">
        <v>2.4703282292062327E-323</v>
      </c>
    </row>
    <row r="50" spans="1:11" ht="14.4" customHeight="1" thickBot="1" x14ac:dyDescent="0.35">
      <c r="A50" s="587" t="s">
        <v>353</v>
      </c>
      <c r="B50" s="571">
        <v>267.303611409187</v>
      </c>
      <c r="C50" s="571">
        <v>84.74136</v>
      </c>
      <c r="D50" s="572">
        <v>-182.56225140918701</v>
      </c>
      <c r="E50" s="578">
        <v>0.31702287729299999</v>
      </c>
      <c r="F50" s="571">
        <v>59.436186645969997</v>
      </c>
      <c r="G50" s="572">
        <v>54.483171092139003</v>
      </c>
      <c r="H50" s="574">
        <v>4.9406564584124654E-324</v>
      </c>
      <c r="I50" s="571">
        <v>172.62299999999999</v>
      </c>
      <c r="J50" s="572">
        <v>118.139828907861</v>
      </c>
      <c r="K50" s="579">
        <v>2.904341777984</v>
      </c>
    </row>
    <row r="51" spans="1:11" ht="14.4" customHeight="1" thickBot="1" x14ac:dyDescent="0.35">
      <c r="A51" s="588" t="s">
        <v>354</v>
      </c>
      <c r="B51" s="566">
        <v>0</v>
      </c>
      <c r="C51" s="566">
        <v>4.9406564584124654E-324</v>
      </c>
      <c r="D51" s="567">
        <v>4.9406564584124654E-324</v>
      </c>
      <c r="E51" s="576" t="s">
        <v>306</v>
      </c>
      <c r="F51" s="566">
        <v>4.9406564584124654E-324</v>
      </c>
      <c r="G51" s="567">
        <v>0</v>
      </c>
      <c r="H51" s="569">
        <v>4.9406564584124654E-324</v>
      </c>
      <c r="I51" s="566">
        <v>0.25307000000000002</v>
      </c>
      <c r="J51" s="567">
        <v>0.25307000000000002</v>
      </c>
      <c r="K51" s="577" t="s">
        <v>312</v>
      </c>
    </row>
    <row r="52" spans="1:11" ht="14.4" customHeight="1" thickBot="1" x14ac:dyDescent="0.35">
      <c r="A52" s="588" t="s">
        <v>355</v>
      </c>
      <c r="B52" s="566">
        <v>0</v>
      </c>
      <c r="C52" s="566">
        <v>15.042999999999999</v>
      </c>
      <c r="D52" s="567">
        <v>15.042999999999999</v>
      </c>
      <c r="E52" s="576" t="s">
        <v>306</v>
      </c>
      <c r="F52" s="566">
        <v>12.185612237098001</v>
      </c>
      <c r="G52" s="567">
        <v>11.170144550673999</v>
      </c>
      <c r="H52" s="569">
        <v>4.9406564584124654E-324</v>
      </c>
      <c r="I52" s="566">
        <v>5.434722104253712E-323</v>
      </c>
      <c r="J52" s="567">
        <v>-11.170144550673999</v>
      </c>
      <c r="K52" s="570">
        <v>4.9406564584124654E-324</v>
      </c>
    </row>
    <row r="53" spans="1:11" ht="14.4" customHeight="1" thickBot="1" x14ac:dyDescent="0.35">
      <c r="A53" s="588" t="s">
        <v>356</v>
      </c>
      <c r="B53" s="566">
        <v>264.51489095328299</v>
      </c>
      <c r="C53" s="566">
        <v>67.882900000000006</v>
      </c>
      <c r="D53" s="567">
        <v>-196.63199095328301</v>
      </c>
      <c r="E53" s="568">
        <v>0.25663167678499998</v>
      </c>
      <c r="F53" s="566">
        <v>45.250201412841001</v>
      </c>
      <c r="G53" s="567">
        <v>41.479351295104003</v>
      </c>
      <c r="H53" s="569">
        <v>4.9406564584124654E-324</v>
      </c>
      <c r="I53" s="566">
        <v>169.18595999999999</v>
      </c>
      <c r="J53" s="567">
        <v>127.706608704895</v>
      </c>
      <c r="K53" s="570">
        <v>3.738899600831</v>
      </c>
    </row>
    <row r="54" spans="1:11" ht="14.4" customHeight="1" thickBot="1" x14ac:dyDescent="0.35">
      <c r="A54" s="588" t="s">
        <v>357</v>
      </c>
      <c r="B54" s="566">
        <v>4.9406564584124654E-324</v>
      </c>
      <c r="C54" s="566">
        <v>4.9406564584124654E-324</v>
      </c>
      <c r="D54" s="567">
        <v>0</v>
      </c>
      <c r="E54" s="568">
        <v>1</v>
      </c>
      <c r="F54" s="566">
        <v>4.9406564584124654E-324</v>
      </c>
      <c r="G54" s="567">
        <v>0</v>
      </c>
      <c r="H54" s="569">
        <v>4.9406564584124654E-324</v>
      </c>
      <c r="I54" s="566">
        <v>0.84699999999999998</v>
      </c>
      <c r="J54" s="567">
        <v>0.84699999999999998</v>
      </c>
      <c r="K54" s="577" t="s">
        <v>312</v>
      </c>
    </row>
    <row r="55" spans="1:11" ht="14.4" customHeight="1" thickBot="1" x14ac:dyDescent="0.35">
      <c r="A55" s="588" t="s">
        <v>358</v>
      </c>
      <c r="B55" s="566">
        <v>2.7887204559029999</v>
      </c>
      <c r="C55" s="566">
        <v>1.8154600000000001</v>
      </c>
      <c r="D55" s="567">
        <v>-0.97326045590300003</v>
      </c>
      <c r="E55" s="568">
        <v>0.65100106974000005</v>
      </c>
      <c r="F55" s="566">
        <v>2.0003729960299999</v>
      </c>
      <c r="G55" s="567">
        <v>1.8336752463599999</v>
      </c>
      <c r="H55" s="569">
        <v>4.9406564584124654E-324</v>
      </c>
      <c r="I55" s="566">
        <v>2.33697</v>
      </c>
      <c r="J55" s="567">
        <v>0.503294753639</v>
      </c>
      <c r="K55" s="570">
        <v>1.168267120501</v>
      </c>
    </row>
    <row r="56" spans="1:11" ht="14.4" customHeight="1" thickBot="1" x14ac:dyDescent="0.35">
      <c r="A56" s="587" t="s">
        <v>359</v>
      </c>
      <c r="B56" s="571">
        <v>142.69670109671</v>
      </c>
      <c r="C56" s="571">
        <v>139.56711000000001</v>
      </c>
      <c r="D56" s="572">
        <v>-3.12959109671</v>
      </c>
      <c r="E56" s="578">
        <v>0.97806823092100004</v>
      </c>
      <c r="F56" s="571">
        <v>126.230395954993</v>
      </c>
      <c r="G56" s="572">
        <v>115.71119629207701</v>
      </c>
      <c r="H56" s="574">
        <v>6.5885300000000004</v>
      </c>
      <c r="I56" s="571">
        <v>108.68813</v>
      </c>
      <c r="J56" s="572">
        <v>-7.0230662920759999</v>
      </c>
      <c r="K56" s="579">
        <v>0.861029779537</v>
      </c>
    </row>
    <row r="57" spans="1:11" ht="14.4" customHeight="1" thickBot="1" x14ac:dyDescent="0.35">
      <c r="A57" s="588" t="s">
        <v>360</v>
      </c>
      <c r="B57" s="566">
        <v>15.211462959817</v>
      </c>
      <c r="C57" s="566">
        <v>23.747309999999999</v>
      </c>
      <c r="D57" s="567">
        <v>8.5358470401820004</v>
      </c>
      <c r="E57" s="568">
        <v>1.5611457006289999</v>
      </c>
      <c r="F57" s="566">
        <v>21.242690568518</v>
      </c>
      <c r="G57" s="567">
        <v>19.472466354474999</v>
      </c>
      <c r="H57" s="569">
        <v>0.31219999999999998</v>
      </c>
      <c r="I57" s="566">
        <v>10.994300000000001</v>
      </c>
      <c r="J57" s="567">
        <v>-8.4781663544750003</v>
      </c>
      <c r="K57" s="570">
        <v>0.51755684923800005</v>
      </c>
    </row>
    <row r="58" spans="1:11" ht="14.4" customHeight="1" thickBot="1" x14ac:dyDescent="0.35">
      <c r="A58" s="588" t="s">
        <v>361</v>
      </c>
      <c r="B58" s="566">
        <v>1.0782963312880001</v>
      </c>
      <c r="C58" s="566">
        <v>2.7842099999999999</v>
      </c>
      <c r="D58" s="567">
        <v>1.7059136687109999</v>
      </c>
      <c r="E58" s="568">
        <v>2.5820453239169998</v>
      </c>
      <c r="F58" s="566">
        <v>0</v>
      </c>
      <c r="G58" s="567">
        <v>0</v>
      </c>
      <c r="H58" s="569">
        <v>0.34484999999999999</v>
      </c>
      <c r="I58" s="566">
        <v>4.3269599999999997</v>
      </c>
      <c r="J58" s="567">
        <v>4.3269599999999997</v>
      </c>
      <c r="K58" s="577" t="s">
        <v>306</v>
      </c>
    </row>
    <row r="59" spans="1:11" ht="14.4" customHeight="1" thickBot="1" x14ac:dyDescent="0.35">
      <c r="A59" s="588" t="s">
        <v>362</v>
      </c>
      <c r="B59" s="566">
        <v>4.1458153478790001</v>
      </c>
      <c r="C59" s="566">
        <v>4.6787400000000003</v>
      </c>
      <c r="D59" s="567">
        <v>0.53292465211999995</v>
      </c>
      <c r="E59" s="568">
        <v>1.128545197362</v>
      </c>
      <c r="F59" s="566">
        <v>0</v>
      </c>
      <c r="G59" s="567">
        <v>0</v>
      </c>
      <c r="H59" s="569">
        <v>4.9406564584124654E-324</v>
      </c>
      <c r="I59" s="566">
        <v>1.5331999999999999</v>
      </c>
      <c r="J59" s="567">
        <v>1.5331999999999999</v>
      </c>
      <c r="K59" s="577" t="s">
        <v>306</v>
      </c>
    </row>
    <row r="60" spans="1:11" ht="14.4" customHeight="1" thickBot="1" x14ac:dyDescent="0.35">
      <c r="A60" s="588" t="s">
        <v>363</v>
      </c>
      <c r="B60" s="566">
        <v>122.261126457725</v>
      </c>
      <c r="C60" s="566">
        <v>108.35684999999999</v>
      </c>
      <c r="D60" s="567">
        <v>-13.904276457725</v>
      </c>
      <c r="E60" s="568">
        <v>0.88627393791800002</v>
      </c>
      <c r="F60" s="566">
        <v>0</v>
      </c>
      <c r="G60" s="567">
        <v>0</v>
      </c>
      <c r="H60" s="569">
        <v>4.9406564584124654E-324</v>
      </c>
      <c r="I60" s="566">
        <v>5.434722104253712E-323</v>
      </c>
      <c r="J60" s="567">
        <v>5.434722104253712E-323</v>
      </c>
      <c r="K60" s="577" t="s">
        <v>306</v>
      </c>
    </row>
    <row r="61" spans="1:11" ht="14.4" customHeight="1" thickBot="1" x14ac:dyDescent="0.35">
      <c r="A61" s="588" t="s">
        <v>364</v>
      </c>
      <c r="B61" s="566">
        <v>4.9406564584124654E-324</v>
      </c>
      <c r="C61" s="566">
        <v>4.9406564584124654E-324</v>
      </c>
      <c r="D61" s="567">
        <v>0</v>
      </c>
      <c r="E61" s="568">
        <v>1</v>
      </c>
      <c r="F61" s="566">
        <v>5.0004809702859996</v>
      </c>
      <c r="G61" s="567">
        <v>4.583774222762</v>
      </c>
      <c r="H61" s="569">
        <v>0.33676</v>
      </c>
      <c r="I61" s="566">
        <v>6.08406</v>
      </c>
      <c r="J61" s="567">
        <v>1.500285777237</v>
      </c>
      <c r="K61" s="570">
        <v>1.216694961175</v>
      </c>
    </row>
    <row r="62" spans="1:11" ht="14.4" customHeight="1" thickBot="1" x14ac:dyDescent="0.35">
      <c r="A62" s="588" t="s">
        <v>365</v>
      </c>
      <c r="B62" s="566">
        <v>4.9406564584124654E-324</v>
      </c>
      <c r="C62" s="566">
        <v>4.9406564584124654E-324</v>
      </c>
      <c r="D62" s="567">
        <v>0</v>
      </c>
      <c r="E62" s="568">
        <v>1</v>
      </c>
      <c r="F62" s="566">
        <v>6.9998640777560004</v>
      </c>
      <c r="G62" s="567">
        <v>6.416542071276</v>
      </c>
      <c r="H62" s="569">
        <v>4.9406564584124654E-324</v>
      </c>
      <c r="I62" s="566">
        <v>1.5780000000000001</v>
      </c>
      <c r="J62" s="567">
        <v>-4.8385420712759997</v>
      </c>
      <c r="K62" s="570">
        <v>0.225432948764</v>
      </c>
    </row>
    <row r="63" spans="1:11" ht="14.4" customHeight="1" thickBot="1" x14ac:dyDescent="0.35">
      <c r="A63" s="588" t="s">
        <v>366</v>
      </c>
      <c r="B63" s="566">
        <v>4.9406564584124654E-324</v>
      </c>
      <c r="C63" s="566">
        <v>4.9406564584124654E-324</v>
      </c>
      <c r="D63" s="567">
        <v>0</v>
      </c>
      <c r="E63" s="568">
        <v>1</v>
      </c>
      <c r="F63" s="566">
        <v>92.987360338431003</v>
      </c>
      <c r="G63" s="567">
        <v>85.238413643561998</v>
      </c>
      <c r="H63" s="569">
        <v>5.5947199999999997</v>
      </c>
      <c r="I63" s="566">
        <v>84.171610000000001</v>
      </c>
      <c r="J63" s="567">
        <v>-1.0668036435620001</v>
      </c>
      <c r="K63" s="570">
        <v>0.90519410050600002</v>
      </c>
    </row>
    <row r="64" spans="1:11" ht="14.4" customHeight="1" thickBot="1" x14ac:dyDescent="0.35">
      <c r="A64" s="586" t="s">
        <v>29</v>
      </c>
      <c r="B64" s="566">
        <v>347.59181330673999</v>
      </c>
      <c r="C64" s="566">
        <v>338.80599999999998</v>
      </c>
      <c r="D64" s="567">
        <v>-8.7858133067399997</v>
      </c>
      <c r="E64" s="568">
        <v>0.97472376226799995</v>
      </c>
      <c r="F64" s="566">
        <v>322.77884899141998</v>
      </c>
      <c r="G64" s="567">
        <v>295.88061157546798</v>
      </c>
      <c r="H64" s="569">
        <v>27.559000000000001</v>
      </c>
      <c r="I64" s="566">
        <v>254.489</v>
      </c>
      <c r="J64" s="567">
        <v>-41.391611575467003</v>
      </c>
      <c r="K64" s="570">
        <v>0.78843146257899999</v>
      </c>
    </row>
    <row r="65" spans="1:11" ht="14.4" customHeight="1" thickBot="1" x14ac:dyDescent="0.35">
      <c r="A65" s="587" t="s">
        <v>367</v>
      </c>
      <c r="B65" s="571">
        <v>347.59181330673999</v>
      </c>
      <c r="C65" s="571">
        <v>338.80599999999998</v>
      </c>
      <c r="D65" s="572">
        <v>-8.7858133067399997</v>
      </c>
      <c r="E65" s="578">
        <v>0.97472376226799995</v>
      </c>
      <c r="F65" s="571">
        <v>322.77884899141998</v>
      </c>
      <c r="G65" s="572">
        <v>295.88061157546798</v>
      </c>
      <c r="H65" s="574">
        <v>27.559000000000001</v>
      </c>
      <c r="I65" s="571">
        <v>254.489</v>
      </c>
      <c r="J65" s="572">
        <v>-41.391611575467003</v>
      </c>
      <c r="K65" s="579">
        <v>0.78843146257899999</v>
      </c>
    </row>
    <row r="66" spans="1:11" ht="14.4" customHeight="1" thickBot="1" x14ac:dyDescent="0.35">
      <c r="A66" s="588" t="s">
        <v>368</v>
      </c>
      <c r="B66" s="566">
        <v>122.575603571641</v>
      </c>
      <c r="C66" s="566">
        <v>123.93300000000001</v>
      </c>
      <c r="D66" s="567">
        <v>1.357396428358</v>
      </c>
      <c r="E66" s="568">
        <v>1.011073952636</v>
      </c>
      <c r="F66" s="566">
        <v>123.006750964783</v>
      </c>
      <c r="G66" s="567">
        <v>112.756188384385</v>
      </c>
      <c r="H66" s="569">
        <v>8.3510000000000009</v>
      </c>
      <c r="I66" s="566">
        <v>94.444999999999993</v>
      </c>
      <c r="J66" s="567">
        <v>-18.311188384384</v>
      </c>
      <c r="K66" s="570">
        <v>0.76780338688100003</v>
      </c>
    </row>
    <row r="67" spans="1:11" ht="14.4" customHeight="1" thickBot="1" x14ac:dyDescent="0.35">
      <c r="A67" s="588" t="s">
        <v>369</v>
      </c>
      <c r="B67" s="566">
        <v>30.001289398349002</v>
      </c>
      <c r="C67" s="566">
        <v>29.372</v>
      </c>
      <c r="D67" s="567">
        <v>-0.629289398349</v>
      </c>
      <c r="E67" s="568">
        <v>0.97902458824299998</v>
      </c>
      <c r="F67" s="566">
        <v>30.006244685898</v>
      </c>
      <c r="G67" s="567">
        <v>27.505724295406999</v>
      </c>
      <c r="H67" s="569">
        <v>2.0720000000000001</v>
      </c>
      <c r="I67" s="566">
        <v>25.600999999999999</v>
      </c>
      <c r="J67" s="567">
        <v>-1.904724295406</v>
      </c>
      <c r="K67" s="570">
        <v>0.85318907007400002</v>
      </c>
    </row>
    <row r="68" spans="1:11" ht="14.4" customHeight="1" thickBot="1" x14ac:dyDescent="0.35">
      <c r="A68" s="588" t="s">
        <v>370</v>
      </c>
      <c r="B68" s="566">
        <v>195.01492033675001</v>
      </c>
      <c r="C68" s="566">
        <v>185.501</v>
      </c>
      <c r="D68" s="567">
        <v>-9.5139203367490008</v>
      </c>
      <c r="E68" s="568">
        <v>0.95121439774799998</v>
      </c>
      <c r="F68" s="566">
        <v>169.765853340738</v>
      </c>
      <c r="G68" s="567">
        <v>155.618698895676</v>
      </c>
      <c r="H68" s="569">
        <v>17.135999999999999</v>
      </c>
      <c r="I68" s="566">
        <v>134.44300000000001</v>
      </c>
      <c r="J68" s="567">
        <v>-21.175698895676</v>
      </c>
      <c r="K68" s="570">
        <v>0.79193193068099998</v>
      </c>
    </row>
    <row r="69" spans="1:11" ht="14.4" customHeight="1" thickBot="1" x14ac:dyDescent="0.35">
      <c r="A69" s="589" t="s">
        <v>371</v>
      </c>
      <c r="B69" s="571">
        <v>1311.49161688803</v>
      </c>
      <c r="C69" s="571">
        <v>1468.4956999999999</v>
      </c>
      <c r="D69" s="572">
        <v>157.00408311196799</v>
      </c>
      <c r="E69" s="578">
        <v>1.1197141339600001</v>
      </c>
      <c r="F69" s="571">
        <v>1243.1577507889101</v>
      </c>
      <c r="G69" s="572">
        <v>1139.5612715565001</v>
      </c>
      <c r="H69" s="574">
        <v>107.59094</v>
      </c>
      <c r="I69" s="571">
        <v>1320.49505</v>
      </c>
      <c r="J69" s="572">
        <v>180.93377844349999</v>
      </c>
      <c r="K69" s="579">
        <v>1.062210366433</v>
      </c>
    </row>
    <row r="70" spans="1:11" ht="14.4" customHeight="1" thickBot="1" x14ac:dyDescent="0.35">
      <c r="A70" s="586" t="s">
        <v>32</v>
      </c>
      <c r="B70" s="566">
        <v>369.147707294209</v>
      </c>
      <c r="C70" s="566">
        <v>502.8886</v>
      </c>
      <c r="D70" s="567">
        <v>133.740892705791</v>
      </c>
      <c r="E70" s="568">
        <v>1.362296419734</v>
      </c>
      <c r="F70" s="566">
        <v>351.66175781058598</v>
      </c>
      <c r="G70" s="567">
        <v>322.35661132637102</v>
      </c>
      <c r="H70" s="569">
        <v>50.10848</v>
      </c>
      <c r="I70" s="566">
        <v>504.00178</v>
      </c>
      <c r="J70" s="567">
        <v>181.645168673629</v>
      </c>
      <c r="K70" s="570">
        <v>1.433200422866</v>
      </c>
    </row>
    <row r="71" spans="1:11" ht="14.4" customHeight="1" thickBot="1" x14ac:dyDescent="0.35">
      <c r="A71" s="590" t="s">
        <v>372</v>
      </c>
      <c r="B71" s="566">
        <v>369.147707294209</v>
      </c>
      <c r="C71" s="566">
        <v>502.8886</v>
      </c>
      <c r="D71" s="567">
        <v>133.740892705791</v>
      </c>
      <c r="E71" s="568">
        <v>1.362296419734</v>
      </c>
      <c r="F71" s="566">
        <v>351.66175781058598</v>
      </c>
      <c r="G71" s="567">
        <v>322.35661132637102</v>
      </c>
      <c r="H71" s="569">
        <v>50.10848</v>
      </c>
      <c r="I71" s="566">
        <v>504.00178</v>
      </c>
      <c r="J71" s="567">
        <v>181.645168673629</v>
      </c>
      <c r="K71" s="570">
        <v>1.433200422866</v>
      </c>
    </row>
    <row r="72" spans="1:11" ht="14.4" customHeight="1" thickBot="1" x14ac:dyDescent="0.35">
      <c r="A72" s="588" t="s">
        <v>373</v>
      </c>
      <c r="B72" s="566">
        <v>293.654558718224</v>
      </c>
      <c r="C72" s="566">
        <v>306.10527000000002</v>
      </c>
      <c r="D72" s="567">
        <v>12.450711281776</v>
      </c>
      <c r="E72" s="568">
        <v>1.042399175875</v>
      </c>
      <c r="F72" s="566">
        <v>282.27187136280099</v>
      </c>
      <c r="G72" s="567">
        <v>258.74921541590101</v>
      </c>
      <c r="H72" s="569">
        <v>43.097560000000001</v>
      </c>
      <c r="I72" s="566">
        <v>457.22406999999998</v>
      </c>
      <c r="J72" s="567">
        <v>198.47485458409901</v>
      </c>
      <c r="K72" s="570">
        <v>1.619800328642</v>
      </c>
    </row>
    <row r="73" spans="1:11" ht="14.4" customHeight="1" thickBot="1" x14ac:dyDescent="0.35">
      <c r="A73" s="588" t="s">
        <v>374</v>
      </c>
      <c r="B73" s="566">
        <v>4.9406564584124654E-324</v>
      </c>
      <c r="C73" s="566">
        <v>4.0540000000000003</v>
      </c>
      <c r="D73" s="567">
        <v>4.0540000000000003</v>
      </c>
      <c r="E73" s="576" t="s">
        <v>312</v>
      </c>
      <c r="F73" s="566">
        <v>0</v>
      </c>
      <c r="G73" s="567">
        <v>0</v>
      </c>
      <c r="H73" s="569">
        <v>4.9406564584124654E-324</v>
      </c>
      <c r="I73" s="566">
        <v>5.434722104253712E-323</v>
      </c>
      <c r="J73" s="567">
        <v>5.434722104253712E-323</v>
      </c>
      <c r="K73" s="577" t="s">
        <v>306</v>
      </c>
    </row>
    <row r="74" spans="1:11" ht="14.4" customHeight="1" thickBot="1" x14ac:dyDescent="0.35">
      <c r="A74" s="588" t="s">
        <v>375</v>
      </c>
      <c r="B74" s="566">
        <v>0.49899020546400003</v>
      </c>
      <c r="C74" s="566">
        <v>5.6252000000000004</v>
      </c>
      <c r="D74" s="567">
        <v>5.1262097945349998</v>
      </c>
      <c r="E74" s="568">
        <v>11.273167165208999</v>
      </c>
      <c r="F74" s="566">
        <v>6.54334379314</v>
      </c>
      <c r="G74" s="567">
        <v>5.998065143711</v>
      </c>
      <c r="H74" s="569">
        <v>4.9406564584124654E-324</v>
      </c>
      <c r="I74" s="566">
        <v>1.5790500000000001</v>
      </c>
      <c r="J74" s="567">
        <v>-4.4190151437110003</v>
      </c>
      <c r="K74" s="570">
        <v>0.241321570426</v>
      </c>
    </row>
    <row r="75" spans="1:11" ht="14.4" customHeight="1" thickBot="1" x14ac:dyDescent="0.35">
      <c r="A75" s="588" t="s">
        <v>376</v>
      </c>
      <c r="B75" s="566">
        <v>44.996371158099997</v>
      </c>
      <c r="C75" s="566">
        <v>166.51021</v>
      </c>
      <c r="D75" s="567">
        <v>121.5138388419</v>
      </c>
      <c r="E75" s="568">
        <v>3.7005253026939999</v>
      </c>
      <c r="F75" s="566">
        <v>44.999924026344999</v>
      </c>
      <c r="G75" s="567">
        <v>41.249930357483002</v>
      </c>
      <c r="H75" s="569">
        <v>2.0509499999999998</v>
      </c>
      <c r="I75" s="566">
        <v>27.56345</v>
      </c>
      <c r="J75" s="567">
        <v>-13.686480357482999</v>
      </c>
      <c r="K75" s="570">
        <v>0.61252214523399995</v>
      </c>
    </row>
    <row r="76" spans="1:11" ht="14.4" customHeight="1" thickBot="1" x14ac:dyDescent="0.35">
      <c r="A76" s="588" t="s">
        <v>377</v>
      </c>
      <c r="B76" s="566">
        <v>29.997787212420999</v>
      </c>
      <c r="C76" s="566">
        <v>20.593920000000001</v>
      </c>
      <c r="D76" s="567">
        <v>-9.4038672124209999</v>
      </c>
      <c r="E76" s="568">
        <v>0.68651463703500004</v>
      </c>
      <c r="F76" s="566">
        <v>17.846618628299002</v>
      </c>
      <c r="G76" s="567">
        <v>16.359400409273999</v>
      </c>
      <c r="H76" s="569">
        <v>4.9599700000000002</v>
      </c>
      <c r="I76" s="566">
        <v>17.635210000000001</v>
      </c>
      <c r="J76" s="567">
        <v>1.275809590725</v>
      </c>
      <c r="K76" s="570">
        <v>0.98815413537399999</v>
      </c>
    </row>
    <row r="77" spans="1:11" ht="14.4" customHeight="1" thickBot="1" x14ac:dyDescent="0.35">
      <c r="A77" s="591" t="s">
        <v>33</v>
      </c>
      <c r="B77" s="571">
        <v>0</v>
      </c>
      <c r="C77" s="571">
        <v>57.143999999999998</v>
      </c>
      <c r="D77" s="572">
        <v>57.143999999999998</v>
      </c>
      <c r="E77" s="573" t="s">
        <v>306</v>
      </c>
      <c r="F77" s="571">
        <v>0</v>
      </c>
      <c r="G77" s="572">
        <v>0</v>
      </c>
      <c r="H77" s="574">
        <v>0.23499999999999999</v>
      </c>
      <c r="I77" s="571">
        <v>86.718130000000002</v>
      </c>
      <c r="J77" s="572">
        <v>86.718130000000002</v>
      </c>
      <c r="K77" s="575" t="s">
        <v>306</v>
      </c>
    </row>
    <row r="78" spans="1:11" ht="14.4" customHeight="1" thickBot="1" x14ac:dyDescent="0.35">
      <c r="A78" s="587" t="s">
        <v>378</v>
      </c>
      <c r="B78" s="571">
        <v>0</v>
      </c>
      <c r="C78" s="571">
        <v>57.143999999999998</v>
      </c>
      <c r="D78" s="572">
        <v>57.143999999999998</v>
      </c>
      <c r="E78" s="573" t="s">
        <v>306</v>
      </c>
      <c r="F78" s="571">
        <v>0</v>
      </c>
      <c r="G78" s="572">
        <v>0</v>
      </c>
      <c r="H78" s="574">
        <v>0.23499999999999999</v>
      </c>
      <c r="I78" s="571">
        <v>29.981999999999999</v>
      </c>
      <c r="J78" s="572">
        <v>29.981999999999999</v>
      </c>
      <c r="K78" s="575" t="s">
        <v>306</v>
      </c>
    </row>
    <row r="79" spans="1:11" ht="14.4" customHeight="1" thickBot="1" x14ac:dyDescent="0.35">
      <c r="A79" s="588" t="s">
        <v>379</v>
      </c>
      <c r="B79" s="566">
        <v>0</v>
      </c>
      <c r="C79" s="566">
        <v>26.224</v>
      </c>
      <c r="D79" s="567">
        <v>26.224</v>
      </c>
      <c r="E79" s="576" t="s">
        <v>306</v>
      </c>
      <c r="F79" s="566">
        <v>0</v>
      </c>
      <c r="G79" s="567">
        <v>0</v>
      </c>
      <c r="H79" s="569">
        <v>0.23499999999999999</v>
      </c>
      <c r="I79" s="566">
        <v>23.821999999999999</v>
      </c>
      <c r="J79" s="567">
        <v>23.821999999999999</v>
      </c>
      <c r="K79" s="577" t="s">
        <v>306</v>
      </c>
    </row>
    <row r="80" spans="1:11" ht="14.4" customHeight="1" thickBot="1" x14ac:dyDescent="0.35">
      <c r="A80" s="588" t="s">
        <v>380</v>
      </c>
      <c r="B80" s="566">
        <v>0</v>
      </c>
      <c r="C80" s="566">
        <v>30.92</v>
      </c>
      <c r="D80" s="567">
        <v>30.92</v>
      </c>
      <c r="E80" s="576" t="s">
        <v>306</v>
      </c>
      <c r="F80" s="566">
        <v>0</v>
      </c>
      <c r="G80" s="567">
        <v>0</v>
      </c>
      <c r="H80" s="569">
        <v>4.9406564584124654E-324</v>
      </c>
      <c r="I80" s="566">
        <v>6.16</v>
      </c>
      <c r="J80" s="567">
        <v>6.16</v>
      </c>
      <c r="K80" s="577" t="s">
        <v>306</v>
      </c>
    </row>
    <row r="81" spans="1:11" ht="14.4" customHeight="1" thickBot="1" x14ac:dyDescent="0.35">
      <c r="A81" s="587" t="s">
        <v>381</v>
      </c>
      <c r="B81" s="571">
        <v>4.9406564584124654E-324</v>
      </c>
      <c r="C81" s="571">
        <v>4.9406564584124654E-324</v>
      </c>
      <c r="D81" s="572">
        <v>0</v>
      </c>
      <c r="E81" s="578">
        <v>1</v>
      </c>
      <c r="F81" s="571">
        <v>4.9406564584124654E-324</v>
      </c>
      <c r="G81" s="572">
        <v>0</v>
      </c>
      <c r="H81" s="574">
        <v>4.9406564584124654E-324</v>
      </c>
      <c r="I81" s="571">
        <v>56.736130000000003</v>
      </c>
      <c r="J81" s="572">
        <v>56.736130000000003</v>
      </c>
      <c r="K81" s="575" t="s">
        <v>312</v>
      </c>
    </row>
    <row r="82" spans="1:11" ht="14.4" customHeight="1" thickBot="1" x14ac:dyDescent="0.35">
      <c r="A82" s="588" t="s">
        <v>382</v>
      </c>
      <c r="B82" s="566">
        <v>4.9406564584124654E-324</v>
      </c>
      <c r="C82" s="566">
        <v>4.9406564584124654E-324</v>
      </c>
      <c r="D82" s="567">
        <v>0</v>
      </c>
      <c r="E82" s="568">
        <v>1</v>
      </c>
      <c r="F82" s="566">
        <v>4.9406564584124654E-324</v>
      </c>
      <c r="G82" s="567">
        <v>0</v>
      </c>
      <c r="H82" s="569">
        <v>4.9406564584124654E-324</v>
      </c>
      <c r="I82" s="566">
        <v>56.736130000000003</v>
      </c>
      <c r="J82" s="567">
        <v>56.736130000000003</v>
      </c>
      <c r="K82" s="577" t="s">
        <v>312</v>
      </c>
    </row>
    <row r="83" spans="1:11" ht="14.4" customHeight="1" thickBot="1" x14ac:dyDescent="0.35">
      <c r="A83" s="586" t="s">
        <v>34</v>
      </c>
      <c r="B83" s="566">
        <v>942.34390959382301</v>
      </c>
      <c r="C83" s="566">
        <v>908.46310000000096</v>
      </c>
      <c r="D83" s="567">
        <v>-33.880809593822001</v>
      </c>
      <c r="E83" s="568">
        <v>0.96404623699500003</v>
      </c>
      <c r="F83" s="566">
        <v>891.49599297832299</v>
      </c>
      <c r="G83" s="567">
        <v>817.20466023013</v>
      </c>
      <c r="H83" s="569">
        <v>57.247459999999997</v>
      </c>
      <c r="I83" s="566">
        <v>729.77513999999996</v>
      </c>
      <c r="J83" s="567">
        <v>-87.429520230129</v>
      </c>
      <c r="K83" s="570">
        <v>0.81859609661499999</v>
      </c>
    </row>
    <row r="84" spans="1:11" ht="14.4" customHeight="1" thickBot="1" x14ac:dyDescent="0.35">
      <c r="A84" s="587" t="s">
        <v>383</v>
      </c>
      <c r="B84" s="571">
        <v>11.284946544835</v>
      </c>
      <c r="C84" s="571">
        <v>0.51800000000000002</v>
      </c>
      <c r="D84" s="572">
        <v>-10.766946544834999</v>
      </c>
      <c r="E84" s="578">
        <v>4.5901856773000002E-2</v>
      </c>
      <c r="F84" s="571">
        <v>0.20704397083500001</v>
      </c>
      <c r="G84" s="572">
        <v>0.18979030659900001</v>
      </c>
      <c r="H84" s="574">
        <v>0.10299999999999999</v>
      </c>
      <c r="I84" s="571">
        <v>6.8</v>
      </c>
      <c r="J84" s="572">
        <v>6.6102096933999999</v>
      </c>
      <c r="K84" s="579">
        <v>32.843264996138998</v>
      </c>
    </row>
    <row r="85" spans="1:11" ht="14.4" customHeight="1" thickBot="1" x14ac:dyDescent="0.35">
      <c r="A85" s="588" t="s">
        <v>384</v>
      </c>
      <c r="B85" s="566">
        <v>11.284946544835</v>
      </c>
      <c r="C85" s="566">
        <v>0.51800000000000002</v>
      </c>
      <c r="D85" s="567">
        <v>-10.766946544834999</v>
      </c>
      <c r="E85" s="568">
        <v>4.5901856773000002E-2</v>
      </c>
      <c r="F85" s="566">
        <v>0.20704397083500001</v>
      </c>
      <c r="G85" s="567">
        <v>0.18979030659900001</v>
      </c>
      <c r="H85" s="569">
        <v>0.10299999999999999</v>
      </c>
      <c r="I85" s="566">
        <v>6.8</v>
      </c>
      <c r="J85" s="567">
        <v>6.6102096933999999</v>
      </c>
      <c r="K85" s="570">
        <v>32.843264996138998</v>
      </c>
    </row>
    <row r="86" spans="1:11" ht="14.4" customHeight="1" thickBot="1" x14ac:dyDescent="0.35">
      <c r="A86" s="587" t="s">
        <v>385</v>
      </c>
      <c r="B86" s="571">
        <v>6.4491310371879997</v>
      </c>
      <c r="C86" s="571">
        <v>7.03878</v>
      </c>
      <c r="D86" s="572">
        <v>0.58964896281099999</v>
      </c>
      <c r="E86" s="578">
        <v>1.0914307616650001</v>
      </c>
      <c r="F86" s="571">
        <v>6.7003989996410001</v>
      </c>
      <c r="G86" s="572">
        <v>6.1420324163369999</v>
      </c>
      <c r="H86" s="574">
        <v>0.49865999999999999</v>
      </c>
      <c r="I86" s="571">
        <v>5.53118</v>
      </c>
      <c r="J86" s="572">
        <v>-0.61085241633700005</v>
      </c>
      <c r="K86" s="579">
        <v>0.82550009339599995</v>
      </c>
    </row>
    <row r="87" spans="1:11" ht="14.4" customHeight="1" thickBot="1" x14ac:dyDescent="0.35">
      <c r="A87" s="588" t="s">
        <v>386</v>
      </c>
      <c r="B87" s="566">
        <v>1.60928824368</v>
      </c>
      <c r="C87" s="566">
        <v>1.0697000000000001</v>
      </c>
      <c r="D87" s="567">
        <v>-0.53958824368000002</v>
      </c>
      <c r="E87" s="568">
        <v>0.66470379324499995</v>
      </c>
      <c r="F87" s="566">
        <v>1.0942883678140001</v>
      </c>
      <c r="G87" s="567">
        <v>1.003097670496</v>
      </c>
      <c r="H87" s="569">
        <v>0.11020000000000001</v>
      </c>
      <c r="I87" s="566">
        <v>1.2102999999999999</v>
      </c>
      <c r="J87" s="567">
        <v>0.20720232950299999</v>
      </c>
      <c r="K87" s="570">
        <v>1.106015594789</v>
      </c>
    </row>
    <row r="88" spans="1:11" ht="14.4" customHeight="1" thickBot="1" x14ac:dyDescent="0.35">
      <c r="A88" s="588" t="s">
        <v>387</v>
      </c>
      <c r="B88" s="566">
        <v>4.8398427935079997</v>
      </c>
      <c r="C88" s="566">
        <v>5.9690799999999999</v>
      </c>
      <c r="D88" s="567">
        <v>1.1292372064909999</v>
      </c>
      <c r="E88" s="568">
        <v>1.2333210508420001</v>
      </c>
      <c r="F88" s="566">
        <v>5.6061106318259997</v>
      </c>
      <c r="G88" s="567">
        <v>5.1389347458410004</v>
      </c>
      <c r="H88" s="569">
        <v>0.38846000000000003</v>
      </c>
      <c r="I88" s="566">
        <v>4.3208799999999998</v>
      </c>
      <c r="J88" s="567">
        <v>-0.81805474584100002</v>
      </c>
      <c r="K88" s="570">
        <v>0.77074468981499999</v>
      </c>
    </row>
    <row r="89" spans="1:11" ht="14.4" customHeight="1" thickBot="1" x14ac:dyDescent="0.35">
      <c r="A89" s="587" t="s">
        <v>388</v>
      </c>
      <c r="B89" s="571">
        <v>26.288204153319999</v>
      </c>
      <c r="C89" s="571">
        <v>32.188769999999998</v>
      </c>
      <c r="D89" s="572">
        <v>5.9005658466790001</v>
      </c>
      <c r="E89" s="578">
        <v>1.224456787244</v>
      </c>
      <c r="F89" s="571">
        <v>30.480234060506</v>
      </c>
      <c r="G89" s="572">
        <v>27.940214555463999</v>
      </c>
      <c r="H89" s="574">
        <v>3.6525699999999999</v>
      </c>
      <c r="I89" s="571">
        <v>34.876489999999997</v>
      </c>
      <c r="J89" s="572">
        <v>6.9362754445350001</v>
      </c>
      <c r="K89" s="579">
        <v>1.144233011162</v>
      </c>
    </row>
    <row r="90" spans="1:11" ht="14.4" customHeight="1" thickBot="1" x14ac:dyDescent="0.35">
      <c r="A90" s="588" t="s">
        <v>389</v>
      </c>
      <c r="B90" s="566">
        <v>13.996366320678</v>
      </c>
      <c r="C90" s="566">
        <v>13.095000000000001</v>
      </c>
      <c r="D90" s="567">
        <v>-0.90136632067800004</v>
      </c>
      <c r="E90" s="568">
        <v>0.93559997644899995</v>
      </c>
      <c r="F90" s="566">
        <v>13.001786673335999</v>
      </c>
      <c r="G90" s="567">
        <v>11.918304450558001</v>
      </c>
      <c r="H90" s="569">
        <v>4.9406564584124654E-324</v>
      </c>
      <c r="I90" s="566">
        <v>12.96</v>
      </c>
      <c r="J90" s="567">
        <v>1.0416955494419999</v>
      </c>
      <c r="K90" s="570">
        <v>0.99678608222099996</v>
      </c>
    </row>
    <row r="91" spans="1:11" ht="14.4" customHeight="1" thickBot="1" x14ac:dyDescent="0.35">
      <c r="A91" s="588" t="s">
        <v>390</v>
      </c>
      <c r="B91" s="566">
        <v>12.291837832642001</v>
      </c>
      <c r="C91" s="566">
        <v>19.093769999999999</v>
      </c>
      <c r="D91" s="567">
        <v>6.8019321673570001</v>
      </c>
      <c r="E91" s="568">
        <v>1.5533698263810001</v>
      </c>
      <c r="F91" s="566">
        <v>17.47844738717</v>
      </c>
      <c r="G91" s="567">
        <v>16.021910104905999</v>
      </c>
      <c r="H91" s="569">
        <v>3.6525699999999999</v>
      </c>
      <c r="I91" s="566">
        <v>21.91649</v>
      </c>
      <c r="J91" s="567">
        <v>5.894579895093</v>
      </c>
      <c r="K91" s="570">
        <v>1.2539151513010001</v>
      </c>
    </row>
    <row r="92" spans="1:11" ht="14.4" customHeight="1" thickBot="1" x14ac:dyDescent="0.35">
      <c r="A92" s="587" t="s">
        <v>391</v>
      </c>
      <c r="B92" s="571">
        <v>409.00041530669603</v>
      </c>
      <c r="C92" s="571">
        <v>436.35645</v>
      </c>
      <c r="D92" s="572">
        <v>27.356034693304</v>
      </c>
      <c r="E92" s="578">
        <v>1.0668851024820001</v>
      </c>
      <c r="F92" s="571">
        <v>439.79805378141299</v>
      </c>
      <c r="G92" s="572">
        <v>403.14821596629503</v>
      </c>
      <c r="H92" s="574">
        <v>34.20928</v>
      </c>
      <c r="I92" s="571">
        <v>402.65404000000001</v>
      </c>
      <c r="J92" s="572">
        <v>-0.49417596629400001</v>
      </c>
      <c r="K92" s="579">
        <v>0.91554302375300001</v>
      </c>
    </row>
    <row r="93" spans="1:11" ht="14.4" customHeight="1" thickBot="1" x14ac:dyDescent="0.35">
      <c r="A93" s="588" t="s">
        <v>392</v>
      </c>
      <c r="B93" s="566">
        <v>409.00041530669603</v>
      </c>
      <c r="C93" s="566">
        <v>436.35645</v>
      </c>
      <c r="D93" s="567">
        <v>27.356034693304</v>
      </c>
      <c r="E93" s="568">
        <v>1.0668851024820001</v>
      </c>
      <c r="F93" s="566">
        <v>439.79805378141299</v>
      </c>
      <c r="G93" s="567">
        <v>403.14821596629503</v>
      </c>
      <c r="H93" s="569">
        <v>34.20928</v>
      </c>
      <c r="I93" s="566">
        <v>402.65404000000001</v>
      </c>
      <c r="J93" s="567">
        <v>-0.49417596629400001</v>
      </c>
      <c r="K93" s="570">
        <v>0.91554302375300001</v>
      </c>
    </row>
    <row r="94" spans="1:11" ht="14.4" customHeight="1" thickBot="1" x14ac:dyDescent="0.35">
      <c r="A94" s="587" t="s">
        <v>393</v>
      </c>
      <c r="B94" s="571">
        <v>489.32121255178299</v>
      </c>
      <c r="C94" s="571">
        <v>417.16210000000001</v>
      </c>
      <c r="D94" s="572">
        <v>-72.159112551782002</v>
      </c>
      <c r="E94" s="578">
        <v>0.85253222075599999</v>
      </c>
      <c r="F94" s="571">
        <v>414.31026216592699</v>
      </c>
      <c r="G94" s="572">
        <v>379.78440698543301</v>
      </c>
      <c r="H94" s="574">
        <v>18.783950000000001</v>
      </c>
      <c r="I94" s="571">
        <v>279.91343000000001</v>
      </c>
      <c r="J94" s="572">
        <v>-99.870976985433003</v>
      </c>
      <c r="K94" s="579">
        <v>0.67561307445399998</v>
      </c>
    </row>
    <row r="95" spans="1:11" ht="14.4" customHeight="1" thickBot="1" x14ac:dyDescent="0.35">
      <c r="A95" s="588" t="s">
        <v>394</v>
      </c>
      <c r="B95" s="566">
        <v>1.001306779394</v>
      </c>
      <c r="C95" s="566">
        <v>14.260999999999999</v>
      </c>
      <c r="D95" s="567">
        <v>13.259693220605</v>
      </c>
      <c r="E95" s="568">
        <v>14.242388340392999</v>
      </c>
      <c r="F95" s="566">
        <v>14.636300222075</v>
      </c>
      <c r="G95" s="567">
        <v>13.416608536902</v>
      </c>
      <c r="H95" s="569">
        <v>4.9406564584124654E-324</v>
      </c>
      <c r="I95" s="566">
        <v>5.434722104253712E-323</v>
      </c>
      <c r="J95" s="567">
        <v>-13.416608536902</v>
      </c>
      <c r="K95" s="570">
        <v>4.9406564584124654E-324</v>
      </c>
    </row>
    <row r="96" spans="1:11" ht="14.4" customHeight="1" thickBot="1" x14ac:dyDescent="0.35">
      <c r="A96" s="588" t="s">
        <v>395</v>
      </c>
      <c r="B96" s="566">
        <v>331.99047281781702</v>
      </c>
      <c r="C96" s="566">
        <v>336.57229999999998</v>
      </c>
      <c r="D96" s="567">
        <v>4.5818271821829999</v>
      </c>
      <c r="E96" s="568">
        <v>1.0138010803240001</v>
      </c>
      <c r="F96" s="566">
        <v>332.75676696885898</v>
      </c>
      <c r="G96" s="567">
        <v>305.02703638812102</v>
      </c>
      <c r="H96" s="569">
        <v>14.40699</v>
      </c>
      <c r="I96" s="566">
        <v>227.36873</v>
      </c>
      <c r="J96" s="567">
        <v>-77.658306388121005</v>
      </c>
      <c r="K96" s="570">
        <v>0.68328807275900005</v>
      </c>
    </row>
    <row r="97" spans="1:11" ht="14.4" customHeight="1" thickBot="1" x14ac:dyDescent="0.35">
      <c r="A97" s="588" t="s">
        <v>396</v>
      </c>
      <c r="B97" s="566">
        <v>8.9953601129309995</v>
      </c>
      <c r="C97" s="566">
        <v>9.9930000000000003</v>
      </c>
      <c r="D97" s="567">
        <v>0.997639887068</v>
      </c>
      <c r="E97" s="568">
        <v>1.110906053181</v>
      </c>
      <c r="F97" s="566">
        <v>1.0003644167400001</v>
      </c>
      <c r="G97" s="567">
        <v>0.91700071534500005</v>
      </c>
      <c r="H97" s="569">
        <v>4.9406564584124654E-324</v>
      </c>
      <c r="I97" s="566">
        <v>1.742</v>
      </c>
      <c r="J97" s="567">
        <v>0.82499928465399996</v>
      </c>
      <c r="K97" s="570">
        <v>1.7413654172899999</v>
      </c>
    </row>
    <row r="98" spans="1:11" ht="14.4" customHeight="1" thickBot="1" x14ac:dyDescent="0.35">
      <c r="A98" s="588" t="s">
        <v>397</v>
      </c>
      <c r="B98" s="566">
        <v>4.9146522645899999</v>
      </c>
      <c r="C98" s="566">
        <v>4.9406564584124654E-324</v>
      </c>
      <c r="D98" s="567">
        <v>-4.9146522645899999</v>
      </c>
      <c r="E98" s="568">
        <v>0</v>
      </c>
      <c r="F98" s="566">
        <v>4.9406564584124654E-324</v>
      </c>
      <c r="G98" s="567">
        <v>0</v>
      </c>
      <c r="H98" s="569">
        <v>4.9406564584124654E-324</v>
      </c>
      <c r="I98" s="566">
        <v>1.1979</v>
      </c>
      <c r="J98" s="567">
        <v>1.1979</v>
      </c>
      <c r="K98" s="577" t="s">
        <v>312</v>
      </c>
    </row>
    <row r="99" spans="1:11" ht="14.4" customHeight="1" thickBot="1" x14ac:dyDescent="0.35">
      <c r="A99" s="588" t="s">
        <v>398</v>
      </c>
      <c r="B99" s="566">
        <v>142.41942057705</v>
      </c>
      <c r="C99" s="566">
        <v>56.335799999999999</v>
      </c>
      <c r="D99" s="567">
        <v>-86.083620577049004</v>
      </c>
      <c r="E99" s="568">
        <v>0.39556262602199999</v>
      </c>
      <c r="F99" s="566">
        <v>65.916830558252002</v>
      </c>
      <c r="G99" s="567">
        <v>60.423761345064001</v>
      </c>
      <c r="H99" s="569">
        <v>4.3769600000000004</v>
      </c>
      <c r="I99" s="566">
        <v>49.604799999999997</v>
      </c>
      <c r="J99" s="567">
        <v>-10.818961345064</v>
      </c>
      <c r="K99" s="570">
        <v>0.75253618203200001</v>
      </c>
    </row>
    <row r="100" spans="1:11" ht="14.4" customHeight="1" thickBot="1" x14ac:dyDescent="0.35">
      <c r="A100" s="587" t="s">
        <v>399</v>
      </c>
      <c r="B100" s="571">
        <v>0</v>
      </c>
      <c r="C100" s="571">
        <v>15.199</v>
      </c>
      <c r="D100" s="572">
        <v>15.199</v>
      </c>
      <c r="E100" s="573" t="s">
        <v>306</v>
      </c>
      <c r="F100" s="571">
        <v>0</v>
      </c>
      <c r="G100" s="572">
        <v>0</v>
      </c>
      <c r="H100" s="574">
        <v>4.9406564584124654E-324</v>
      </c>
      <c r="I100" s="571">
        <v>5.434722104253712E-323</v>
      </c>
      <c r="J100" s="572">
        <v>5.434722104253712E-323</v>
      </c>
      <c r="K100" s="575" t="s">
        <v>306</v>
      </c>
    </row>
    <row r="101" spans="1:11" ht="14.4" customHeight="1" thickBot="1" x14ac:dyDescent="0.35">
      <c r="A101" s="588" t="s">
        <v>400</v>
      </c>
      <c r="B101" s="566">
        <v>4.9406564584124654E-324</v>
      </c>
      <c r="C101" s="566">
        <v>15.199</v>
      </c>
      <c r="D101" s="567">
        <v>15.199</v>
      </c>
      <c r="E101" s="576" t="s">
        <v>312</v>
      </c>
      <c r="F101" s="566">
        <v>0</v>
      </c>
      <c r="G101" s="567">
        <v>0</v>
      </c>
      <c r="H101" s="569">
        <v>4.9406564584124654E-324</v>
      </c>
      <c r="I101" s="566">
        <v>5.434722104253712E-323</v>
      </c>
      <c r="J101" s="567">
        <v>5.434722104253712E-323</v>
      </c>
      <c r="K101" s="577" t="s">
        <v>306</v>
      </c>
    </row>
    <row r="102" spans="1:11" ht="14.4" customHeight="1" thickBot="1" x14ac:dyDescent="0.35">
      <c r="A102" s="585" t="s">
        <v>35</v>
      </c>
      <c r="B102" s="566">
        <v>29946.159363661998</v>
      </c>
      <c r="C102" s="566">
        <v>32314.10053</v>
      </c>
      <c r="D102" s="567">
        <v>2367.9411663379601</v>
      </c>
      <c r="E102" s="568">
        <v>1.0790732840749999</v>
      </c>
      <c r="F102" s="566">
        <v>30448.149869839501</v>
      </c>
      <c r="G102" s="567">
        <v>27910.8040473529</v>
      </c>
      <c r="H102" s="569">
        <v>3984.7219300000002</v>
      </c>
      <c r="I102" s="566">
        <v>30313.894420000001</v>
      </c>
      <c r="J102" s="567">
        <v>2403.0903726471001</v>
      </c>
      <c r="K102" s="570">
        <v>0.99559068612000001</v>
      </c>
    </row>
    <row r="103" spans="1:11" ht="14.4" customHeight="1" thickBot="1" x14ac:dyDescent="0.35">
      <c r="A103" s="591" t="s">
        <v>401</v>
      </c>
      <c r="B103" s="571">
        <v>22282.749999998901</v>
      </c>
      <c r="C103" s="571">
        <v>23999.949000000001</v>
      </c>
      <c r="D103" s="572">
        <v>1717.1990000011399</v>
      </c>
      <c r="E103" s="578">
        <v>1.0770640517879999</v>
      </c>
      <c r="F103" s="571">
        <v>22610.9999999996</v>
      </c>
      <c r="G103" s="572">
        <v>20726.7499999996</v>
      </c>
      <c r="H103" s="574">
        <v>2976.8159999999998</v>
      </c>
      <c r="I103" s="571">
        <v>22494.059000000001</v>
      </c>
      <c r="J103" s="572">
        <v>1767.3090000003799</v>
      </c>
      <c r="K103" s="579">
        <v>0.99482813674699999</v>
      </c>
    </row>
    <row r="104" spans="1:11" ht="14.4" customHeight="1" thickBot="1" x14ac:dyDescent="0.35">
      <c r="A104" s="587" t="s">
        <v>402</v>
      </c>
      <c r="B104" s="571">
        <v>21896.749999998901</v>
      </c>
      <c r="C104" s="571">
        <v>23698.026999999998</v>
      </c>
      <c r="D104" s="572">
        <v>1801.2770000011201</v>
      </c>
      <c r="E104" s="578">
        <v>1.0822622991990001</v>
      </c>
      <c r="F104" s="571">
        <v>22392.9999999996</v>
      </c>
      <c r="G104" s="572">
        <v>20526.9166666663</v>
      </c>
      <c r="H104" s="574">
        <v>2974.2429999999999</v>
      </c>
      <c r="I104" s="571">
        <v>22329.063999999998</v>
      </c>
      <c r="J104" s="572">
        <v>1802.1473333337101</v>
      </c>
      <c r="K104" s="579">
        <v>0.99714482204199995</v>
      </c>
    </row>
    <row r="105" spans="1:11" ht="14.4" customHeight="1" thickBot="1" x14ac:dyDescent="0.35">
      <c r="A105" s="588" t="s">
        <v>403</v>
      </c>
      <c r="B105" s="566">
        <v>21896.749999998901</v>
      </c>
      <c r="C105" s="566">
        <v>23698.026999999998</v>
      </c>
      <c r="D105" s="567">
        <v>1801.2770000011201</v>
      </c>
      <c r="E105" s="568">
        <v>1.0822622991990001</v>
      </c>
      <c r="F105" s="566">
        <v>22392.9999999996</v>
      </c>
      <c r="G105" s="567">
        <v>20526.9166666663</v>
      </c>
      <c r="H105" s="569">
        <v>2974.2429999999999</v>
      </c>
      <c r="I105" s="566">
        <v>22329.063999999998</v>
      </c>
      <c r="J105" s="567">
        <v>1802.1473333337101</v>
      </c>
      <c r="K105" s="570">
        <v>0.99714482204199995</v>
      </c>
    </row>
    <row r="106" spans="1:11" ht="14.4" customHeight="1" thickBot="1" x14ac:dyDescent="0.35">
      <c r="A106" s="587" t="s">
        <v>404</v>
      </c>
      <c r="B106" s="571">
        <v>385.99999999997902</v>
      </c>
      <c r="C106" s="571">
        <v>236</v>
      </c>
      <c r="D106" s="572">
        <v>-149.999999999979</v>
      </c>
      <c r="E106" s="578">
        <v>0.61139896373000002</v>
      </c>
      <c r="F106" s="571">
        <v>141.99999999999699</v>
      </c>
      <c r="G106" s="572">
        <v>130.16666666666401</v>
      </c>
      <c r="H106" s="574">
        <v>4.9406564584124654E-324</v>
      </c>
      <c r="I106" s="571">
        <v>109.2</v>
      </c>
      <c r="J106" s="572">
        <v>-20.966666666664</v>
      </c>
      <c r="K106" s="579">
        <v>0.76901408450700004</v>
      </c>
    </row>
    <row r="107" spans="1:11" ht="14.4" customHeight="1" thickBot="1" x14ac:dyDescent="0.35">
      <c r="A107" s="588" t="s">
        <v>405</v>
      </c>
      <c r="B107" s="566">
        <v>385.99999999997902</v>
      </c>
      <c r="C107" s="566">
        <v>236</v>
      </c>
      <c r="D107" s="567">
        <v>-149.999999999979</v>
      </c>
      <c r="E107" s="568">
        <v>0.61139896373000002</v>
      </c>
      <c r="F107" s="566">
        <v>141.99999999999699</v>
      </c>
      <c r="G107" s="567">
        <v>130.16666666666401</v>
      </c>
      <c r="H107" s="569">
        <v>4.9406564584124654E-324</v>
      </c>
      <c r="I107" s="566">
        <v>109.2</v>
      </c>
      <c r="J107" s="567">
        <v>-20.966666666664</v>
      </c>
      <c r="K107" s="570">
        <v>0.76901408450700004</v>
      </c>
    </row>
    <row r="108" spans="1:11" ht="14.4" customHeight="1" thickBot="1" x14ac:dyDescent="0.35">
      <c r="A108" s="587" t="s">
        <v>406</v>
      </c>
      <c r="B108" s="571">
        <v>0</v>
      </c>
      <c r="C108" s="571">
        <v>65.921999999999997</v>
      </c>
      <c r="D108" s="572">
        <v>65.921999999999997</v>
      </c>
      <c r="E108" s="573" t="s">
        <v>306</v>
      </c>
      <c r="F108" s="571">
        <v>75.999999999997996</v>
      </c>
      <c r="G108" s="572">
        <v>69.666666666664995</v>
      </c>
      <c r="H108" s="574">
        <v>2.573</v>
      </c>
      <c r="I108" s="571">
        <v>55.795000000000002</v>
      </c>
      <c r="J108" s="572">
        <v>-13.871666666665</v>
      </c>
      <c r="K108" s="579">
        <v>0.73414473684199999</v>
      </c>
    </row>
    <row r="109" spans="1:11" ht="14.4" customHeight="1" thickBot="1" x14ac:dyDescent="0.35">
      <c r="A109" s="588" t="s">
        <v>407</v>
      </c>
      <c r="B109" s="566">
        <v>0</v>
      </c>
      <c r="C109" s="566">
        <v>65.921999999999997</v>
      </c>
      <c r="D109" s="567">
        <v>65.921999999999997</v>
      </c>
      <c r="E109" s="576" t="s">
        <v>306</v>
      </c>
      <c r="F109" s="566">
        <v>75.999999999997996</v>
      </c>
      <c r="G109" s="567">
        <v>69.666666666664995</v>
      </c>
      <c r="H109" s="569">
        <v>2.573</v>
      </c>
      <c r="I109" s="566">
        <v>55.795000000000002</v>
      </c>
      <c r="J109" s="567">
        <v>-13.871666666665</v>
      </c>
      <c r="K109" s="570">
        <v>0.73414473684199999</v>
      </c>
    </row>
    <row r="110" spans="1:11" ht="14.4" customHeight="1" thickBot="1" x14ac:dyDescent="0.35">
      <c r="A110" s="586" t="s">
        <v>408</v>
      </c>
      <c r="B110" s="566">
        <v>7445.4093636631897</v>
      </c>
      <c r="C110" s="566">
        <v>8076.5103799999997</v>
      </c>
      <c r="D110" s="567">
        <v>631.10101633681597</v>
      </c>
      <c r="E110" s="568">
        <v>1.084763776645</v>
      </c>
      <c r="F110" s="566">
        <v>7613.14986983995</v>
      </c>
      <c r="G110" s="567">
        <v>6978.7207140199498</v>
      </c>
      <c r="H110" s="569">
        <v>978.13774999999998</v>
      </c>
      <c r="I110" s="566">
        <v>7595.89</v>
      </c>
      <c r="J110" s="567">
        <v>617.16928598005404</v>
      </c>
      <c r="K110" s="570">
        <v>0.99773288715700004</v>
      </c>
    </row>
    <row r="111" spans="1:11" ht="14.4" customHeight="1" thickBot="1" x14ac:dyDescent="0.35">
      <c r="A111" s="587" t="s">
        <v>409</v>
      </c>
      <c r="B111" s="571">
        <v>1971.2499861359299</v>
      </c>
      <c r="C111" s="571">
        <v>2154.0570400000001</v>
      </c>
      <c r="D111" s="572">
        <v>182.80705386407399</v>
      </c>
      <c r="E111" s="578">
        <v>1.092736616436</v>
      </c>
      <c r="F111" s="571">
        <v>2015.1498698400601</v>
      </c>
      <c r="G111" s="572">
        <v>1847.2207140200501</v>
      </c>
      <c r="H111" s="574">
        <v>267.68099999999998</v>
      </c>
      <c r="I111" s="571">
        <v>2019.4280000000001</v>
      </c>
      <c r="J111" s="572">
        <v>172.20728597994801</v>
      </c>
      <c r="K111" s="579">
        <v>1.002122983617</v>
      </c>
    </row>
    <row r="112" spans="1:11" ht="14.4" customHeight="1" thickBot="1" x14ac:dyDescent="0.35">
      <c r="A112" s="588" t="s">
        <v>410</v>
      </c>
      <c r="B112" s="566">
        <v>1971.2499861359299</v>
      </c>
      <c r="C112" s="566">
        <v>2154.0570400000001</v>
      </c>
      <c r="D112" s="567">
        <v>182.80705386407399</v>
      </c>
      <c r="E112" s="568">
        <v>1.092736616436</v>
      </c>
      <c r="F112" s="566">
        <v>2015.1498698400601</v>
      </c>
      <c r="G112" s="567">
        <v>1847.2207140200501</v>
      </c>
      <c r="H112" s="569">
        <v>267.68099999999998</v>
      </c>
      <c r="I112" s="566">
        <v>2019.4280000000001</v>
      </c>
      <c r="J112" s="567">
        <v>172.20728597994801</v>
      </c>
      <c r="K112" s="570">
        <v>1.002122983617</v>
      </c>
    </row>
    <row r="113" spans="1:11" ht="14.4" customHeight="1" thickBot="1" x14ac:dyDescent="0.35">
      <c r="A113" s="587" t="s">
        <v>411</v>
      </c>
      <c r="B113" s="571">
        <v>5474.1593775272604</v>
      </c>
      <c r="C113" s="571">
        <v>5922.45334</v>
      </c>
      <c r="D113" s="572">
        <v>448.29396247274298</v>
      </c>
      <c r="E113" s="578">
        <v>1.081892749471</v>
      </c>
      <c r="F113" s="571">
        <v>5597.99999999989</v>
      </c>
      <c r="G113" s="572">
        <v>5131.4999999999</v>
      </c>
      <c r="H113" s="574">
        <v>710.45675000000006</v>
      </c>
      <c r="I113" s="571">
        <v>5576.4620000000004</v>
      </c>
      <c r="J113" s="572">
        <v>444.962000000106</v>
      </c>
      <c r="K113" s="579">
        <v>0.996152554483</v>
      </c>
    </row>
    <row r="114" spans="1:11" ht="14.4" customHeight="1" thickBot="1" x14ac:dyDescent="0.35">
      <c r="A114" s="588" t="s">
        <v>412</v>
      </c>
      <c r="B114" s="566">
        <v>5474.1593775272604</v>
      </c>
      <c r="C114" s="566">
        <v>5922.45334</v>
      </c>
      <c r="D114" s="567">
        <v>448.29396247274298</v>
      </c>
      <c r="E114" s="568">
        <v>1.081892749471</v>
      </c>
      <c r="F114" s="566">
        <v>5597.99999999989</v>
      </c>
      <c r="G114" s="567">
        <v>5131.4999999999</v>
      </c>
      <c r="H114" s="569">
        <v>710.45675000000006</v>
      </c>
      <c r="I114" s="566">
        <v>5576.4620000000004</v>
      </c>
      <c r="J114" s="567">
        <v>444.962000000106</v>
      </c>
      <c r="K114" s="570">
        <v>0.996152554483</v>
      </c>
    </row>
    <row r="115" spans="1:11" ht="14.4" customHeight="1" thickBot="1" x14ac:dyDescent="0.35">
      <c r="A115" s="586" t="s">
        <v>413</v>
      </c>
      <c r="B115" s="566">
        <v>217.99999999998801</v>
      </c>
      <c r="C115" s="566">
        <v>237.64115000000001</v>
      </c>
      <c r="D115" s="567">
        <v>19.641150000010999</v>
      </c>
      <c r="E115" s="568">
        <v>1.0900970183480001</v>
      </c>
      <c r="F115" s="566">
        <v>223.99999999999599</v>
      </c>
      <c r="G115" s="567">
        <v>205.33333333332899</v>
      </c>
      <c r="H115" s="569">
        <v>29.768180000000001</v>
      </c>
      <c r="I115" s="566">
        <v>223.94542000000001</v>
      </c>
      <c r="J115" s="567">
        <v>18.612086666669999</v>
      </c>
      <c r="K115" s="570">
        <v>0.99975633928499996</v>
      </c>
    </row>
    <row r="116" spans="1:11" ht="14.4" customHeight="1" thickBot="1" x14ac:dyDescent="0.35">
      <c r="A116" s="587" t="s">
        <v>414</v>
      </c>
      <c r="B116" s="571">
        <v>217.99999999998801</v>
      </c>
      <c r="C116" s="571">
        <v>237.64115000000001</v>
      </c>
      <c r="D116" s="572">
        <v>19.641150000010999</v>
      </c>
      <c r="E116" s="578">
        <v>1.0900970183480001</v>
      </c>
      <c r="F116" s="571">
        <v>223.99999999999599</v>
      </c>
      <c r="G116" s="572">
        <v>205.33333333332899</v>
      </c>
      <c r="H116" s="574">
        <v>29.768180000000001</v>
      </c>
      <c r="I116" s="571">
        <v>223.94542000000001</v>
      </c>
      <c r="J116" s="572">
        <v>18.612086666669999</v>
      </c>
      <c r="K116" s="579">
        <v>0.99975633928499996</v>
      </c>
    </row>
    <row r="117" spans="1:11" ht="14.4" customHeight="1" thickBot="1" x14ac:dyDescent="0.35">
      <c r="A117" s="588" t="s">
        <v>415</v>
      </c>
      <c r="B117" s="566">
        <v>217.99999999998801</v>
      </c>
      <c r="C117" s="566">
        <v>237.64115000000001</v>
      </c>
      <c r="D117" s="567">
        <v>19.641150000010999</v>
      </c>
      <c r="E117" s="568">
        <v>1.0900970183480001</v>
      </c>
      <c r="F117" s="566">
        <v>223.99999999999599</v>
      </c>
      <c r="G117" s="567">
        <v>205.33333333332899</v>
      </c>
      <c r="H117" s="569">
        <v>29.768180000000001</v>
      </c>
      <c r="I117" s="566">
        <v>223.94542000000001</v>
      </c>
      <c r="J117" s="567">
        <v>18.612086666669999</v>
      </c>
      <c r="K117" s="570">
        <v>0.99975633928499996</v>
      </c>
    </row>
    <row r="118" spans="1:11" ht="14.4" customHeight="1" thickBot="1" x14ac:dyDescent="0.35">
      <c r="A118" s="585" t="s">
        <v>416</v>
      </c>
      <c r="B118" s="566">
        <v>0</v>
      </c>
      <c r="C118" s="566">
        <v>429.02379999999999</v>
      </c>
      <c r="D118" s="567">
        <v>429.02379999999999</v>
      </c>
      <c r="E118" s="576" t="s">
        <v>306</v>
      </c>
      <c r="F118" s="566">
        <v>0</v>
      </c>
      <c r="G118" s="567">
        <v>0</v>
      </c>
      <c r="H118" s="569">
        <v>2.2999999999999998</v>
      </c>
      <c r="I118" s="566">
        <v>92.690899999999999</v>
      </c>
      <c r="J118" s="567">
        <v>92.690899999999999</v>
      </c>
      <c r="K118" s="577" t="s">
        <v>306</v>
      </c>
    </row>
    <row r="119" spans="1:11" ht="14.4" customHeight="1" thickBot="1" x14ac:dyDescent="0.35">
      <c r="A119" s="586" t="s">
        <v>417</v>
      </c>
      <c r="B119" s="566">
        <v>0</v>
      </c>
      <c r="C119" s="566">
        <v>194.18799999999999</v>
      </c>
      <c r="D119" s="567">
        <v>194.18799999999999</v>
      </c>
      <c r="E119" s="576" t="s">
        <v>306</v>
      </c>
      <c r="F119" s="566">
        <v>0</v>
      </c>
      <c r="G119" s="567">
        <v>0</v>
      </c>
      <c r="H119" s="569">
        <v>4.9406564584124654E-324</v>
      </c>
      <c r="I119" s="566">
        <v>5.434722104253712E-323</v>
      </c>
      <c r="J119" s="567">
        <v>5.434722104253712E-323</v>
      </c>
      <c r="K119" s="577" t="s">
        <v>306</v>
      </c>
    </row>
    <row r="120" spans="1:11" ht="14.4" customHeight="1" thickBot="1" x14ac:dyDescent="0.35">
      <c r="A120" s="587" t="s">
        <v>418</v>
      </c>
      <c r="B120" s="571">
        <v>0</v>
      </c>
      <c r="C120" s="571">
        <v>194.18799999999999</v>
      </c>
      <c r="D120" s="572">
        <v>194.18799999999999</v>
      </c>
      <c r="E120" s="573" t="s">
        <v>306</v>
      </c>
      <c r="F120" s="571">
        <v>0</v>
      </c>
      <c r="G120" s="572">
        <v>0</v>
      </c>
      <c r="H120" s="574">
        <v>4.9406564584124654E-324</v>
      </c>
      <c r="I120" s="571">
        <v>5.434722104253712E-323</v>
      </c>
      <c r="J120" s="572">
        <v>5.434722104253712E-323</v>
      </c>
      <c r="K120" s="575" t="s">
        <v>306</v>
      </c>
    </row>
    <row r="121" spans="1:11" ht="14.4" customHeight="1" thickBot="1" x14ac:dyDescent="0.35">
      <c r="A121" s="588" t="s">
        <v>419</v>
      </c>
      <c r="B121" s="566">
        <v>0</v>
      </c>
      <c r="C121" s="566">
        <v>194.18799999999999</v>
      </c>
      <c r="D121" s="567">
        <v>194.18799999999999</v>
      </c>
      <c r="E121" s="576" t="s">
        <v>306</v>
      </c>
      <c r="F121" s="566">
        <v>0</v>
      </c>
      <c r="G121" s="567">
        <v>0</v>
      </c>
      <c r="H121" s="569">
        <v>4.9406564584124654E-324</v>
      </c>
      <c r="I121" s="566">
        <v>5.434722104253712E-323</v>
      </c>
      <c r="J121" s="567">
        <v>5.434722104253712E-323</v>
      </c>
      <c r="K121" s="577" t="s">
        <v>306</v>
      </c>
    </row>
    <row r="122" spans="1:11" ht="14.4" customHeight="1" thickBot="1" x14ac:dyDescent="0.35">
      <c r="A122" s="586" t="s">
        <v>420</v>
      </c>
      <c r="B122" s="566">
        <v>0</v>
      </c>
      <c r="C122" s="566">
        <v>234.83580000000001</v>
      </c>
      <c r="D122" s="567">
        <v>234.83580000000001</v>
      </c>
      <c r="E122" s="576" t="s">
        <v>306</v>
      </c>
      <c r="F122" s="566">
        <v>0</v>
      </c>
      <c r="G122" s="567">
        <v>0</v>
      </c>
      <c r="H122" s="569">
        <v>2.2999999999999998</v>
      </c>
      <c r="I122" s="566">
        <v>92.690899999999999</v>
      </c>
      <c r="J122" s="567">
        <v>92.690899999999999</v>
      </c>
      <c r="K122" s="577" t="s">
        <v>306</v>
      </c>
    </row>
    <row r="123" spans="1:11" ht="14.4" customHeight="1" thickBot="1" x14ac:dyDescent="0.35">
      <c r="A123" s="587" t="s">
        <v>421</v>
      </c>
      <c r="B123" s="571">
        <v>0</v>
      </c>
      <c r="C123" s="571">
        <v>215.46180000000001</v>
      </c>
      <c r="D123" s="572">
        <v>215.46180000000001</v>
      </c>
      <c r="E123" s="573" t="s">
        <v>306</v>
      </c>
      <c r="F123" s="571">
        <v>0</v>
      </c>
      <c r="G123" s="572">
        <v>0</v>
      </c>
      <c r="H123" s="574">
        <v>4.9406564584124654E-324</v>
      </c>
      <c r="I123" s="571">
        <v>37.23122</v>
      </c>
      <c r="J123" s="572">
        <v>37.23122</v>
      </c>
      <c r="K123" s="575" t="s">
        <v>306</v>
      </c>
    </row>
    <row r="124" spans="1:11" ht="14.4" customHeight="1" thickBot="1" x14ac:dyDescent="0.35">
      <c r="A124" s="588" t="s">
        <v>422</v>
      </c>
      <c r="B124" s="566">
        <v>4.9406564584124654E-324</v>
      </c>
      <c r="C124" s="566">
        <v>4.1420000000000003</v>
      </c>
      <c r="D124" s="567">
        <v>4.1420000000000003</v>
      </c>
      <c r="E124" s="576" t="s">
        <v>312</v>
      </c>
      <c r="F124" s="566">
        <v>0</v>
      </c>
      <c r="G124" s="567">
        <v>0</v>
      </c>
      <c r="H124" s="569">
        <v>4.9406564584124654E-324</v>
      </c>
      <c r="I124" s="566">
        <v>1.3991</v>
      </c>
      <c r="J124" s="567">
        <v>1.3991</v>
      </c>
      <c r="K124" s="577" t="s">
        <v>306</v>
      </c>
    </row>
    <row r="125" spans="1:11" ht="14.4" customHeight="1" thickBot="1" x14ac:dyDescent="0.35">
      <c r="A125" s="588" t="s">
        <v>423</v>
      </c>
      <c r="B125" s="566">
        <v>4.9406564584124654E-324</v>
      </c>
      <c r="C125" s="566">
        <v>4.9406564584124654E-324</v>
      </c>
      <c r="D125" s="567">
        <v>0</v>
      </c>
      <c r="E125" s="568">
        <v>1</v>
      </c>
      <c r="F125" s="566">
        <v>4.9406564584124654E-324</v>
      </c>
      <c r="G125" s="567">
        <v>0</v>
      </c>
      <c r="H125" s="569">
        <v>4.9406564584124654E-324</v>
      </c>
      <c r="I125" s="566">
        <v>18.910119999999999</v>
      </c>
      <c r="J125" s="567">
        <v>18.910119999999999</v>
      </c>
      <c r="K125" s="577" t="s">
        <v>312</v>
      </c>
    </row>
    <row r="126" spans="1:11" ht="14.4" customHeight="1" thickBot="1" x14ac:dyDescent="0.35">
      <c r="A126" s="588" t="s">
        <v>424</v>
      </c>
      <c r="B126" s="566">
        <v>0</v>
      </c>
      <c r="C126" s="566">
        <v>211.21979999999999</v>
      </c>
      <c r="D126" s="567">
        <v>211.21979999999999</v>
      </c>
      <c r="E126" s="576" t="s">
        <v>306</v>
      </c>
      <c r="F126" s="566">
        <v>0</v>
      </c>
      <c r="G126" s="567">
        <v>0</v>
      </c>
      <c r="H126" s="569">
        <v>4.9406564584124654E-324</v>
      </c>
      <c r="I126" s="566">
        <v>16.922000000000001</v>
      </c>
      <c r="J126" s="567">
        <v>16.922000000000001</v>
      </c>
      <c r="K126" s="577" t="s">
        <v>306</v>
      </c>
    </row>
    <row r="127" spans="1:11" ht="14.4" customHeight="1" thickBot="1" x14ac:dyDescent="0.35">
      <c r="A127" s="588" t="s">
        <v>425</v>
      </c>
      <c r="B127" s="566">
        <v>4.9406564584124654E-324</v>
      </c>
      <c r="C127" s="566">
        <v>9.9999999999E-2</v>
      </c>
      <c r="D127" s="567">
        <v>9.9999999999E-2</v>
      </c>
      <c r="E127" s="576" t="s">
        <v>312</v>
      </c>
      <c r="F127" s="566">
        <v>0</v>
      </c>
      <c r="G127" s="567">
        <v>0</v>
      </c>
      <c r="H127" s="569">
        <v>4.9406564584124654E-324</v>
      </c>
      <c r="I127" s="566">
        <v>5.434722104253712E-323</v>
      </c>
      <c r="J127" s="567">
        <v>5.434722104253712E-323</v>
      </c>
      <c r="K127" s="577" t="s">
        <v>306</v>
      </c>
    </row>
    <row r="128" spans="1:11" ht="14.4" customHeight="1" thickBot="1" x14ac:dyDescent="0.35">
      <c r="A128" s="587" t="s">
        <v>426</v>
      </c>
      <c r="B128" s="571">
        <v>4.9406564584124654E-324</v>
      </c>
      <c r="C128" s="571">
        <v>1.48</v>
      </c>
      <c r="D128" s="572">
        <v>1.48</v>
      </c>
      <c r="E128" s="573" t="s">
        <v>312</v>
      </c>
      <c r="F128" s="571">
        <v>0</v>
      </c>
      <c r="G128" s="572">
        <v>0</v>
      </c>
      <c r="H128" s="574">
        <v>4.9406564584124654E-324</v>
      </c>
      <c r="I128" s="571">
        <v>2.6</v>
      </c>
      <c r="J128" s="572">
        <v>2.6</v>
      </c>
      <c r="K128" s="575" t="s">
        <v>306</v>
      </c>
    </row>
    <row r="129" spans="1:11" ht="14.4" customHeight="1" thickBot="1" x14ac:dyDescent="0.35">
      <c r="A129" s="588" t="s">
        <v>427</v>
      </c>
      <c r="B129" s="566">
        <v>4.9406564584124654E-324</v>
      </c>
      <c r="C129" s="566">
        <v>1.48</v>
      </c>
      <c r="D129" s="567">
        <v>1.48</v>
      </c>
      <c r="E129" s="576" t="s">
        <v>312</v>
      </c>
      <c r="F129" s="566">
        <v>0</v>
      </c>
      <c r="G129" s="567">
        <v>0</v>
      </c>
      <c r="H129" s="569">
        <v>4.9406564584124654E-324</v>
      </c>
      <c r="I129" s="566">
        <v>2.6</v>
      </c>
      <c r="J129" s="567">
        <v>2.6</v>
      </c>
      <c r="K129" s="577" t="s">
        <v>306</v>
      </c>
    </row>
    <row r="130" spans="1:11" ht="14.4" customHeight="1" thickBot="1" x14ac:dyDescent="0.35">
      <c r="A130" s="590" t="s">
        <v>428</v>
      </c>
      <c r="B130" s="566">
        <v>4.9406564584124654E-324</v>
      </c>
      <c r="C130" s="566">
        <v>14.394</v>
      </c>
      <c r="D130" s="567">
        <v>14.394</v>
      </c>
      <c r="E130" s="576" t="s">
        <v>312</v>
      </c>
      <c r="F130" s="566">
        <v>0</v>
      </c>
      <c r="G130" s="567">
        <v>0</v>
      </c>
      <c r="H130" s="569">
        <v>4.9406564584124654E-324</v>
      </c>
      <c r="I130" s="566">
        <v>21.611999999999998</v>
      </c>
      <c r="J130" s="567">
        <v>21.611999999999998</v>
      </c>
      <c r="K130" s="577" t="s">
        <v>306</v>
      </c>
    </row>
    <row r="131" spans="1:11" ht="14.4" customHeight="1" thickBot="1" x14ac:dyDescent="0.35">
      <c r="A131" s="588" t="s">
        <v>429</v>
      </c>
      <c r="B131" s="566">
        <v>4.9406564584124654E-324</v>
      </c>
      <c r="C131" s="566">
        <v>14.394</v>
      </c>
      <c r="D131" s="567">
        <v>14.394</v>
      </c>
      <c r="E131" s="576" t="s">
        <v>312</v>
      </c>
      <c r="F131" s="566">
        <v>0</v>
      </c>
      <c r="G131" s="567">
        <v>0</v>
      </c>
      <c r="H131" s="569">
        <v>4.9406564584124654E-324</v>
      </c>
      <c r="I131" s="566">
        <v>21.611999999999998</v>
      </c>
      <c r="J131" s="567">
        <v>21.611999999999998</v>
      </c>
      <c r="K131" s="577" t="s">
        <v>306</v>
      </c>
    </row>
    <row r="132" spans="1:11" ht="14.4" customHeight="1" thickBot="1" x14ac:dyDescent="0.35">
      <c r="A132" s="587" t="s">
        <v>430</v>
      </c>
      <c r="B132" s="571">
        <v>4.9406564584124654E-324</v>
      </c>
      <c r="C132" s="571">
        <v>4.9406564584124654E-324</v>
      </c>
      <c r="D132" s="572">
        <v>0</v>
      </c>
      <c r="E132" s="578">
        <v>1</v>
      </c>
      <c r="F132" s="571">
        <v>4.9406564584124654E-324</v>
      </c>
      <c r="G132" s="572">
        <v>0</v>
      </c>
      <c r="H132" s="574">
        <v>4.9406564584124654E-324</v>
      </c>
      <c r="I132" s="571">
        <v>0.94767999999999997</v>
      </c>
      <c r="J132" s="572">
        <v>0.94767999999999997</v>
      </c>
      <c r="K132" s="575" t="s">
        <v>312</v>
      </c>
    </row>
    <row r="133" spans="1:11" ht="14.4" customHeight="1" thickBot="1" x14ac:dyDescent="0.35">
      <c r="A133" s="588" t="s">
        <v>431</v>
      </c>
      <c r="B133" s="566">
        <v>4.9406564584124654E-324</v>
      </c>
      <c r="C133" s="566">
        <v>4.9406564584124654E-324</v>
      </c>
      <c r="D133" s="567">
        <v>0</v>
      </c>
      <c r="E133" s="568">
        <v>1</v>
      </c>
      <c r="F133" s="566">
        <v>4.9406564584124654E-324</v>
      </c>
      <c r="G133" s="567">
        <v>0</v>
      </c>
      <c r="H133" s="569">
        <v>4.9406564584124654E-324</v>
      </c>
      <c r="I133" s="566">
        <v>0.94767999999999997</v>
      </c>
      <c r="J133" s="567">
        <v>0.94767999999999997</v>
      </c>
      <c r="K133" s="577" t="s">
        <v>312</v>
      </c>
    </row>
    <row r="134" spans="1:11" ht="14.4" customHeight="1" thickBot="1" x14ac:dyDescent="0.35">
      <c r="A134" s="590" t="s">
        <v>432</v>
      </c>
      <c r="B134" s="566">
        <v>0</v>
      </c>
      <c r="C134" s="566">
        <v>3.5</v>
      </c>
      <c r="D134" s="567">
        <v>3.5</v>
      </c>
      <c r="E134" s="576" t="s">
        <v>306</v>
      </c>
      <c r="F134" s="566">
        <v>0</v>
      </c>
      <c r="G134" s="567">
        <v>0</v>
      </c>
      <c r="H134" s="569">
        <v>2.2999999999999998</v>
      </c>
      <c r="I134" s="566">
        <v>30.3</v>
      </c>
      <c r="J134" s="567">
        <v>30.3</v>
      </c>
      <c r="K134" s="577" t="s">
        <v>306</v>
      </c>
    </row>
    <row r="135" spans="1:11" ht="14.4" customHeight="1" thickBot="1" x14ac:dyDescent="0.35">
      <c r="A135" s="588" t="s">
        <v>433</v>
      </c>
      <c r="B135" s="566">
        <v>0</v>
      </c>
      <c r="C135" s="566">
        <v>3.5</v>
      </c>
      <c r="D135" s="567">
        <v>3.5</v>
      </c>
      <c r="E135" s="576" t="s">
        <v>306</v>
      </c>
      <c r="F135" s="566">
        <v>0</v>
      </c>
      <c r="G135" s="567">
        <v>0</v>
      </c>
      <c r="H135" s="569">
        <v>2.2999999999999998</v>
      </c>
      <c r="I135" s="566">
        <v>30.3</v>
      </c>
      <c r="J135" s="567">
        <v>30.3</v>
      </c>
      <c r="K135" s="577" t="s">
        <v>306</v>
      </c>
    </row>
    <row r="136" spans="1:11" ht="14.4" customHeight="1" thickBot="1" x14ac:dyDescent="0.35">
      <c r="A136" s="585" t="s">
        <v>434</v>
      </c>
      <c r="B136" s="566">
        <v>1799.9999999999</v>
      </c>
      <c r="C136" s="566">
        <v>1919.134</v>
      </c>
      <c r="D136" s="567">
        <v>119.1340000001</v>
      </c>
      <c r="E136" s="568">
        <v>1.0661855555549999</v>
      </c>
      <c r="F136" s="566">
        <v>1811.98979524115</v>
      </c>
      <c r="G136" s="567">
        <v>1660.99064563772</v>
      </c>
      <c r="H136" s="569">
        <v>139.44900000000001</v>
      </c>
      <c r="I136" s="566">
        <v>1718.941</v>
      </c>
      <c r="J136" s="567">
        <v>57.950354362279</v>
      </c>
      <c r="K136" s="570">
        <v>0.94864827854599998</v>
      </c>
    </row>
    <row r="137" spans="1:11" ht="14.4" customHeight="1" thickBot="1" x14ac:dyDescent="0.35">
      <c r="A137" s="586" t="s">
        <v>435</v>
      </c>
      <c r="B137" s="566">
        <v>1799.9999999999</v>
      </c>
      <c r="C137" s="566">
        <v>1803.848</v>
      </c>
      <c r="D137" s="567">
        <v>3.8480000000989998</v>
      </c>
      <c r="E137" s="568">
        <v>1.002137777777</v>
      </c>
      <c r="F137" s="566">
        <v>1811.98979524115</v>
      </c>
      <c r="G137" s="567">
        <v>1660.99064563772</v>
      </c>
      <c r="H137" s="569">
        <v>139.44900000000001</v>
      </c>
      <c r="I137" s="566">
        <v>1683.972</v>
      </c>
      <c r="J137" s="567">
        <v>22.981354362278999</v>
      </c>
      <c r="K137" s="570">
        <v>0.92934960473899997</v>
      </c>
    </row>
    <row r="138" spans="1:11" ht="14.4" customHeight="1" thickBot="1" x14ac:dyDescent="0.35">
      <c r="A138" s="587" t="s">
        <v>436</v>
      </c>
      <c r="B138" s="571">
        <v>1799.9999999999</v>
      </c>
      <c r="C138" s="571">
        <v>1790.5429999999999</v>
      </c>
      <c r="D138" s="572">
        <v>-9.4569999999000007</v>
      </c>
      <c r="E138" s="578">
        <v>0.99474611111099998</v>
      </c>
      <c r="F138" s="571">
        <v>1811.98979524115</v>
      </c>
      <c r="G138" s="572">
        <v>1660.99064563772</v>
      </c>
      <c r="H138" s="574">
        <v>139.44900000000001</v>
      </c>
      <c r="I138" s="571">
        <v>1670.8150000000001</v>
      </c>
      <c r="J138" s="572">
        <v>9.8243543622789993</v>
      </c>
      <c r="K138" s="579">
        <v>0.92208852631899996</v>
      </c>
    </row>
    <row r="139" spans="1:11" ht="14.4" customHeight="1" thickBot="1" x14ac:dyDescent="0.35">
      <c r="A139" s="588" t="s">
        <v>437</v>
      </c>
      <c r="B139" s="566">
        <v>65.999999999996007</v>
      </c>
      <c r="C139" s="566">
        <v>70.944999999999993</v>
      </c>
      <c r="D139" s="567">
        <v>4.9450000000029997</v>
      </c>
      <c r="E139" s="568">
        <v>1.074924242424</v>
      </c>
      <c r="F139" s="566">
        <v>72.997099726174</v>
      </c>
      <c r="G139" s="567">
        <v>66.914008082326006</v>
      </c>
      <c r="H139" s="569">
        <v>6.0460000000000003</v>
      </c>
      <c r="I139" s="566">
        <v>66.506</v>
      </c>
      <c r="J139" s="567">
        <v>-0.408008082326</v>
      </c>
      <c r="K139" s="570">
        <v>0.91107729278899996</v>
      </c>
    </row>
    <row r="140" spans="1:11" ht="14.4" customHeight="1" thickBot="1" x14ac:dyDescent="0.35">
      <c r="A140" s="588" t="s">
        <v>438</v>
      </c>
      <c r="B140" s="566">
        <v>871.99999999995202</v>
      </c>
      <c r="C140" s="566">
        <v>821.20399999999995</v>
      </c>
      <c r="D140" s="567">
        <v>-50.795999999951</v>
      </c>
      <c r="E140" s="568">
        <v>0.94174770642200001</v>
      </c>
      <c r="F140" s="566">
        <v>860.99999999998397</v>
      </c>
      <c r="G140" s="567">
        <v>789.24999999998602</v>
      </c>
      <c r="H140" s="569">
        <v>68.912000000000006</v>
      </c>
      <c r="I140" s="566">
        <v>792.46299999999997</v>
      </c>
      <c r="J140" s="567">
        <v>3.213000000014</v>
      </c>
      <c r="K140" s="570">
        <v>0.92039837398299995</v>
      </c>
    </row>
    <row r="141" spans="1:11" ht="14.4" customHeight="1" thickBot="1" x14ac:dyDescent="0.35">
      <c r="A141" s="588" t="s">
        <v>439</v>
      </c>
      <c r="B141" s="566">
        <v>548.99999999996999</v>
      </c>
      <c r="C141" s="566">
        <v>581.81600000000003</v>
      </c>
      <c r="D141" s="567">
        <v>32.816000000030002</v>
      </c>
      <c r="E141" s="568">
        <v>1.05977413479</v>
      </c>
      <c r="F141" s="566">
        <v>592.99269551499697</v>
      </c>
      <c r="G141" s="567">
        <v>543.57663755541398</v>
      </c>
      <c r="H141" s="569">
        <v>49.387</v>
      </c>
      <c r="I141" s="566">
        <v>543.25699999999995</v>
      </c>
      <c r="J141" s="567">
        <v>-0.31963755541299999</v>
      </c>
      <c r="K141" s="570">
        <v>0.91612764222700005</v>
      </c>
    </row>
    <row r="142" spans="1:11" ht="14.4" customHeight="1" thickBot="1" x14ac:dyDescent="0.35">
      <c r="A142" s="588" t="s">
        <v>440</v>
      </c>
      <c r="B142" s="566">
        <v>312.999999999983</v>
      </c>
      <c r="C142" s="566">
        <v>316.57799999999997</v>
      </c>
      <c r="D142" s="567">
        <v>3.578000000017</v>
      </c>
      <c r="E142" s="568">
        <v>1.011431309904</v>
      </c>
      <c r="F142" s="566">
        <v>284.999999999995</v>
      </c>
      <c r="G142" s="567">
        <v>261.249999999995</v>
      </c>
      <c r="H142" s="569">
        <v>15.103999999999999</v>
      </c>
      <c r="I142" s="566">
        <v>268.589</v>
      </c>
      <c r="J142" s="567">
        <v>7.3390000000039999</v>
      </c>
      <c r="K142" s="570">
        <v>0.94241754385900001</v>
      </c>
    </row>
    <row r="143" spans="1:11" ht="14.4" customHeight="1" thickBot="1" x14ac:dyDescent="0.35">
      <c r="A143" s="587" t="s">
        <v>441</v>
      </c>
      <c r="B143" s="571">
        <v>0</v>
      </c>
      <c r="C143" s="571">
        <v>13.305</v>
      </c>
      <c r="D143" s="572">
        <v>13.305</v>
      </c>
      <c r="E143" s="573" t="s">
        <v>306</v>
      </c>
      <c r="F143" s="571">
        <v>0</v>
      </c>
      <c r="G143" s="572">
        <v>0</v>
      </c>
      <c r="H143" s="574">
        <v>4.9406564584124654E-324</v>
      </c>
      <c r="I143" s="571">
        <v>13.157</v>
      </c>
      <c r="J143" s="572">
        <v>13.157</v>
      </c>
      <c r="K143" s="575" t="s">
        <v>306</v>
      </c>
    </row>
    <row r="144" spans="1:11" ht="14.4" customHeight="1" thickBot="1" x14ac:dyDescent="0.35">
      <c r="A144" s="588" t="s">
        <v>442</v>
      </c>
      <c r="B144" s="566">
        <v>0</v>
      </c>
      <c r="C144" s="566">
        <v>13.305</v>
      </c>
      <c r="D144" s="567">
        <v>13.305</v>
      </c>
      <c r="E144" s="576" t="s">
        <v>306</v>
      </c>
      <c r="F144" s="566">
        <v>0</v>
      </c>
      <c r="G144" s="567">
        <v>0</v>
      </c>
      <c r="H144" s="569">
        <v>4.9406564584124654E-324</v>
      </c>
      <c r="I144" s="566">
        <v>13.157</v>
      </c>
      <c r="J144" s="567">
        <v>13.157</v>
      </c>
      <c r="K144" s="577" t="s">
        <v>306</v>
      </c>
    </row>
    <row r="145" spans="1:11" ht="14.4" customHeight="1" thickBot="1" x14ac:dyDescent="0.35">
      <c r="A145" s="586" t="s">
        <v>443</v>
      </c>
      <c r="B145" s="566">
        <v>0</v>
      </c>
      <c r="C145" s="566">
        <v>115.286</v>
      </c>
      <c r="D145" s="567">
        <v>115.286</v>
      </c>
      <c r="E145" s="576" t="s">
        <v>306</v>
      </c>
      <c r="F145" s="566">
        <v>0</v>
      </c>
      <c r="G145" s="567">
        <v>0</v>
      </c>
      <c r="H145" s="569">
        <v>4.9406564584124654E-324</v>
      </c>
      <c r="I145" s="566">
        <v>34.969000000000001</v>
      </c>
      <c r="J145" s="567">
        <v>34.969000000000001</v>
      </c>
      <c r="K145" s="577" t="s">
        <v>306</v>
      </c>
    </row>
    <row r="146" spans="1:11" ht="14.4" customHeight="1" thickBot="1" x14ac:dyDescent="0.35">
      <c r="A146" s="587" t="s">
        <v>444</v>
      </c>
      <c r="B146" s="571">
        <v>0</v>
      </c>
      <c r="C146" s="571">
        <v>111.55200000000001</v>
      </c>
      <c r="D146" s="572">
        <v>111.55200000000001</v>
      </c>
      <c r="E146" s="573" t="s">
        <v>306</v>
      </c>
      <c r="F146" s="571">
        <v>0</v>
      </c>
      <c r="G146" s="572">
        <v>0</v>
      </c>
      <c r="H146" s="574">
        <v>4.9406564584124654E-324</v>
      </c>
      <c r="I146" s="571">
        <v>30.855</v>
      </c>
      <c r="J146" s="572">
        <v>30.855</v>
      </c>
      <c r="K146" s="575" t="s">
        <v>306</v>
      </c>
    </row>
    <row r="147" spans="1:11" ht="14.4" customHeight="1" thickBot="1" x14ac:dyDescent="0.35">
      <c r="A147" s="588" t="s">
        <v>445</v>
      </c>
      <c r="B147" s="566">
        <v>0</v>
      </c>
      <c r="C147" s="566">
        <v>5.79</v>
      </c>
      <c r="D147" s="567">
        <v>5.79</v>
      </c>
      <c r="E147" s="576" t="s">
        <v>306</v>
      </c>
      <c r="F147" s="566">
        <v>0</v>
      </c>
      <c r="G147" s="567">
        <v>0</v>
      </c>
      <c r="H147" s="569">
        <v>4.9406564584124654E-324</v>
      </c>
      <c r="I147" s="566">
        <v>30.855</v>
      </c>
      <c r="J147" s="567">
        <v>30.855</v>
      </c>
      <c r="K147" s="577" t="s">
        <v>306</v>
      </c>
    </row>
    <row r="148" spans="1:11" ht="14.4" customHeight="1" thickBot="1" x14ac:dyDescent="0.35">
      <c r="A148" s="588" t="s">
        <v>446</v>
      </c>
      <c r="B148" s="566">
        <v>4.9406564584124654E-324</v>
      </c>
      <c r="C148" s="566">
        <v>105.762</v>
      </c>
      <c r="D148" s="567">
        <v>105.762</v>
      </c>
      <c r="E148" s="576" t="s">
        <v>312</v>
      </c>
      <c r="F148" s="566">
        <v>0</v>
      </c>
      <c r="G148" s="567">
        <v>0</v>
      </c>
      <c r="H148" s="569">
        <v>4.9406564584124654E-324</v>
      </c>
      <c r="I148" s="566">
        <v>5.434722104253712E-323</v>
      </c>
      <c r="J148" s="567">
        <v>5.434722104253712E-323</v>
      </c>
      <c r="K148" s="577" t="s">
        <v>306</v>
      </c>
    </row>
    <row r="149" spans="1:11" ht="14.4" customHeight="1" thickBot="1" x14ac:dyDescent="0.35">
      <c r="A149" s="587" t="s">
        <v>447</v>
      </c>
      <c r="B149" s="571">
        <v>0</v>
      </c>
      <c r="C149" s="571">
        <v>3.734</v>
      </c>
      <c r="D149" s="572">
        <v>3.734</v>
      </c>
      <c r="E149" s="573" t="s">
        <v>306</v>
      </c>
      <c r="F149" s="571">
        <v>0</v>
      </c>
      <c r="G149" s="572">
        <v>0</v>
      </c>
      <c r="H149" s="574">
        <v>4.9406564584124654E-324</v>
      </c>
      <c r="I149" s="571">
        <v>4.9406564584124654E-323</v>
      </c>
      <c r="J149" s="572">
        <v>4.9406564584124654E-323</v>
      </c>
      <c r="K149" s="575" t="s">
        <v>306</v>
      </c>
    </row>
    <row r="150" spans="1:11" ht="14.4" customHeight="1" thickBot="1" x14ac:dyDescent="0.35">
      <c r="A150" s="588" t="s">
        <v>448</v>
      </c>
      <c r="B150" s="566">
        <v>0</v>
      </c>
      <c r="C150" s="566">
        <v>3.734</v>
      </c>
      <c r="D150" s="567">
        <v>3.734</v>
      </c>
      <c r="E150" s="576" t="s">
        <v>306</v>
      </c>
      <c r="F150" s="566">
        <v>0</v>
      </c>
      <c r="G150" s="567">
        <v>0</v>
      </c>
      <c r="H150" s="569">
        <v>4.9406564584124654E-324</v>
      </c>
      <c r="I150" s="566">
        <v>5.434722104253712E-323</v>
      </c>
      <c r="J150" s="567">
        <v>5.434722104253712E-323</v>
      </c>
      <c r="K150" s="577" t="s">
        <v>306</v>
      </c>
    </row>
    <row r="151" spans="1:11" ht="14.4" customHeight="1" thickBot="1" x14ac:dyDescent="0.35">
      <c r="A151" s="587" t="s">
        <v>449</v>
      </c>
      <c r="B151" s="571">
        <v>4.9406564584124654E-324</v>
      </c>
      <c r="C151" s="571">
        <v>4.9406564584124654E-324</v>
      </c>
      <c r="D151" s="572">
        <v>0</v>
      </c>
      <c r="E151" s="578">
        <v>1</v>
      </c>
      <c r="F151" s="571">
        <v>4.9406564584124654E-324</v>
      </c>
      <c r="G151" s="572">
        <v>0</v>
      </c>
      <c r="H151" s="574">
        <v>4.9406564584124654E-324</v>
      </c>
      <c r="I151" s="571">
        <v>4.1139999999999999</v>
      </c>
      <c r="J151" s="572">
        <v>4.1139999999999999</v>
      </c>
      <c r="K151" s="575" t="s">
        <v>312</v>
      </c>
    </row>
    <row r="152" spans="1:11" ht="14.4" customHeight="1" thickBot="1" x14ac:dyDescent="0.35">
      <c r="A152" s="588" t="s">
        <v>450</v>
      </c>
      <c r="B152" s="566">
        <v>4.9406564584124654E-324</v>
      </c>
      <c r="C152" s="566">
        <v>4.9406564584124654E-324</v>
      </c>
      <c r="D152" s="567">
        <v>0</v>
      </c>
      <c r="E152" s="568">
        <v>1</v>
      </c>
      <c r="F152" s="566">
        <v>4.9406564584124654E-324</v>
      </c>
      <c r="G152" s="567">
        <v>0</v>
      </c>
      <c r="H152" s="569">
        <v>4.9406564584124654E-324</v>
      </c>
      <c r="I152" s="566">
        <v>4.1139999999999999</v>
      </c>
      <c r="J152" s="567">
        <v>4.1139999999999999</v>
      </c>
      <c r="K152" s="577" t="s">
        <v>312</v>
      </c>
    </row>
    <row r="153" spans="1:11" ht="14.4" customHeight="1" thickBot="1" x14ac:dyDescent="0.35">
      <c r="A153" s="585" t="s">
        <v>451</v>
      </c>
      <c r="B153" s="566">
        <v>4.9406564584124654E-324</v>
      </c>
      <c r="C153" s="566">
        <v>4.9406564584124654E-324</v>
      </c>
      <c r="D153" s="567">
        <v>0</v>
      </c>
      <c r="E153" s="568">
        <v>1</v>
      </c>
      <c r="F153" s="566">
        <v>4.9406564584124654E-324</v>
      </c>
      <c r="G153" s="567">
        <v>0</v>
      </c>
      <c r="H153" s="569">
        <v>4.9406564584124654E-324</v>
      </c>
      <c r="I153" s="566">
        <v>1.2502800000000001</v>
      </c>
      <c r="J153" s="567">
        <v>1.2502800000000001</v>
      </c>
      <c r="K153" s="577" t="s">
        <v>312</v>
      </c>
    </row>
    <row r="154" spans="1:11" ht="14.4" customHeight="1" thickBot="1" x14ac:dyDescent="0.35">
      <c r="A154" s="586" t="s">
        <v>452</v>
      </c>
      <c r="B154" s="566">
        <v>4.9406564584124654E-324</v>
      </c>
      <c r="C154" s="566">
        <v>4.9406564584124654E-324</v>
      </c>
      <c r="D154" s="567">
        <v>0</v>
      </c>
      <c r="E154" s="568">
        <v>1</v>
      </c>
      <c r="F154" s="566">
        <v>4.9406564584124654E-324</v>
      </c>
      <c r="G154" s="567">
        <v>0</v>
      </c>
      <c r="H154" s="569">
        <v>4.9406564584124654E-324</v>
      </c>
      <c r="I154" s="566">
        <v>1.2502800000000001</v>
      </c>
      <c r="J154" s="567">
        <v>1.2502800000000001</v>
      </c>
      <c r="K154" s="577" t="s">
        <v>312</v>
      </c>
    </row>
    <row r="155" spans="1:11" ht="14.4" customHeight="1" thickBot="1" x14ac:dyDescent="0.35">
      <c r="A155" s="587" t="s">
        <v>453</v>
      </c>
      <c r="B155" s="571">
        <v>4.9406564584124654E-324</v>
      </c>
      <c r="C155" s="571">
        <v>4.9406564584124654E-324</v>
      </c>
      <c r="D155" s="572">
        <v>0</v>
      </c>
      <c r="E155" s="578">
        <v>1</v>
      </c>
      <c r="F155" s="571">
        <v>4.9406564584124654E-324</v>
      </c>
      <c r="G155" s="572">
        <v>0</v>
      </c>
      <c r="H155" s="574">
        <v>4.9406564584124654E-324</v>
      </c>
      <c r="I155" s="571">
        <v>1.2502800000000001</v>
      </c>
      <c r="J155" s="572">
        <v>1.2502800000000001</v>
      </c>
      <c r="K155" s="575" t="s">
        <v>312</v>
      </c>
    </row>
    <row r="156" spans="1:11" ht="14.4" customHeight="1" thickBot="1" x14ac:dyDescent="0.35">
      <c r="A156" s="588" t="s">
        <v>454</v>
      </c>
      <c r="B156" s="566">
        <v>4.9406564584124654E-324</v>
      </c>
      <c r="C156" s="566">
        <v>4.9406564584124654E-324</v>
      </c>
      <c r="D156" s="567">
        <v>0</v>
      </c>
      <c r="E156" s="568">
        <v>1</v>
      </c>
      <c r="F156" s="566">
        <v>4.9406564584124654E-324</v>
      </c>
      <c r="G156" s="567">
        <v>0</v>
      </c>
      <c r="H156" s="569">
        <v>4.9406564584124654E-324</v>
      </c>
      <c r="I156" s="566">
        <v>1.2502800000000001</v>
      </c>
      <c r="J156" s="567">
        <v>1.2502800000000001</v>
      </c>
      <c r="K156" s="577" t="s">
        <v>312</v>
      </c>
    </row>
    <row r="157" spans="1:11" ht="14.4" customHeight="1" thickBot="1" x14ac:dyDescent="0.35">
      <c r="A157" s="584" t="s">
        <v>455</v>
      </c>
      <c r="B157" s="566">
        <v>47539.789909440799</v>
      </c>
      <c r="C157" s="566">
        <v>51891.531589999999</v>
      </c>
      <c r="D157" s="567">
        <v>4351.7416805591602</v>
      </c>
      <c r="E157" s="568">
        <v>1.0915389337820001</v>
      </c>
      <c r="F157" s="566">
        <v>46797.731861497399</v>
      </c>
      <c r="G157" s="567">
        <v>42897.9208730393</v>
      </c>
      <c r="H157" s="569">
        <v>6102.5463600000003</v>
      </c>
      <c r="I157" s="566">
        <v>49258.088880000003</v>
      </c>
      <c r="J157" s="567">
        <v>6360.1680069607</v>
      </c>
      <c r="K157" s="570">
        <v>1.0525742791499999</v>
      </c>
    </row>
    <row r="158" spans="1:11" ht="14.4" customHeight="1" thickBot="1" x14ac:dyDescent="0.35">
      <c r="A158" s="585" t="s">
        <v>456</v>
      </c>
      <c r="B158" s="566">
        <v>47170.656048515899</v>
      </c>
      <c r="C158" s="566">
        <v>51324.227209999997</v>
      </c>
      <c r="D158" s="567">
        <v>4153.5711614840602</v>
      </c>
      <c r="E158" s="568">
        <v>1.088054131729</v>
      </c>
      <c r="F158" s="566">
        <v>46797.731861497399</v>
      </c>
      <c r="G158" s="567">
        <v>42897.9208730393</v>
      </c>
      <c r="H158" s="569">
        <v>6102.4113600000001</v>
      </c>
      <c r="I158" s="566">
        <v>49232.996429999999</v>
      </c>
      <c r="J158" s="567">
        <v>6335.0755569606899</v>
      </c>
      <c r="K158" s="570">
        <v>1.0520380897020001</v>
      </c>
    </row>
    <row r="159" spans="1:11" ht="14.4" customHeight="1" thickBot="1" x14ac:dyDescent="0.35">
      <c r="A159" s="586" t="s">
        <v>457</v>
      </c>
      <c r="B159" s="566">
        <v>47170.656048515899</v>
      </c>
      <c r="C159" s="566">
        <v>51324.227209999997</v>
      </c>
      <c r="D159" s="567">
        <v>4153.5711614840602</v>
      </c>
      <c r="E159" s="568">
        <v>1.088054131729</v>
      </c>
      <c r="F159" s="566">
        <v>46797.731861497399</v>
      </c>
      <c r="G159" s="567">
        <v>42897.9208730393</v>
      </c>
      <c r="H159" s="569">
        <v>6102.4113600000001</v>
      </c>
      <c r="I159" s="566">
        <v>49232.996429999999</v>
      </c>
      <c r="J159" s="567">
        <v>6335.0755569606899</v>
      </c>
      <c r="K159" s="570">
        <v>1.0520380897020001</v>
      </c>
    </row>
    <row r="160" spans="1:11" ht="14.4" customHeight="1" thickBot="1" x14ac:dyDescent="0.35">
      <c r="A160" s="587" t="s">
        <v>458</v>
      </c>
      <c r="B160" s="571">
        <v>0.65494229075800003</v>
      </c>
      <c r="C160" s="571">
        <v>330.09640000000002</v>
      </c>
      <c r="D160" s="572">
        <v>329.441457709242</v>
      </c>
      <c r="E160" s="578">
        <v>504.00837548266202</v>
      </c>
      <c r="F160" s="571">
        <v>0.73186149742499995</v>
      </c>
      <c r="G160" s="572">
        <v>0.67087303930599995</v>
      </c>
      <c r="H160" s="574">
        <v>4.9406564584124654E-324</v>
      </c>
      <c r="I160" s="571">
        <v>0.64134999999999998</v>
      </c>
      <c r="J160" s="572">
        <v>-2.9523039306000001E-2</v>
      </c>
      <c r="K160" s="579">
        <v>0.87632701304299998</v>
      </c>
    </row>
    <row r="161" spans="1:11" ht="14.4" customHeight="1" thickBot="1" x14ac:dyDescent="0.35">
      <c r="A161" s="588" t="s">
        <v>459</v>
      </c>
      <c r="B161" s="566">
        <v>0.33163004944300001</v>
      </c>
      <c r="C161" s="566">
        <v>4.9406564584124654E-324</v>
      </c>
      <c r="D161" s="567">
        <v>-0.33163004944300001</v>
      </c>
      <c r="E161" s="568">
        <v>1.4821969375237396E-323</v>
      </c>
      <c r="F161" s="566">
        <v>4.9406564584124654E-324</v>
      </c>
      <c r="G161" s="567">
        <v>0</v>
      </c>
      <c r="H161" s="569">
        <v>4.9406564584124654E-324</v>
      </c>
      <c r="I161" s="566">
        <v>0.59175999999999995</v>
      </c>
      <c r="J161" s="567">
        <v>0.59175999999999995</v>
      </c>
      <c r="K161" s="577" t="s">
        <v>312</v>
      </c>
    </row>
    <row r="162" spans="1:11" ht="14.4" customHeight="1" thickBot="1" x14ac:dyDescent="0.35">
      <c r="A162" s="588" t="s">
        <v>460</v>
      </c>
      <c r="B162" s="566">
        <v>6.1190644598999998E-2</v>
      </c>
      <c r="C162" s="566">
        <v>0.308</v>
      </c>
      <c r="D162" s="567">
        <v>0.24680935540000001</v>
      </c>
      <c r="E162" s="568">
        <v>5.03344918188</v>
      </c>
      <c r="F162" s="566">
        <v>0.32732594891900002</v>
      </c>
      <c r="G162" s="567">
        <v>0.30004878650900002</v>
      </c>
      <c r="H162" s="569">
        <v>4.9406564584124654E-324</v>
      </c>
      <c r="I162" s="566">
        <v>5.434722104253712E-323</v>
      </c>
      <c r="J162" s="567">
        <v>-0.30004878650900002</v>
      </c>
      <c r="K162" s="570">
        <v>1.6798231958602383E-322</v>
      </c>
    </row>
    <row r="163" spans="1:11" ht="14.4" customHeight="1" thickBot="1" x14ac:dyDescent="0.35">
      <c r="A163" s="588" t="s">
        <v>461</v>
      </c>
      <c r="B163" s="566">
        <v>4.9406564584124654E-324</v>
      </c>
      <c r="C163" s="566">
        <v>329.41568000000001</v>
      </c>
      <c r="D163" s="567">
        <v>329.41568000000001</v>
      </c>
      <c r="E163" s="576" t="s">
        <v>312</v>
      </c>
      <c r="F163" s="566">
        <v>4.9406564584124654E-324</v>
      </c>
      <c r="G163" s="567">
        <v>0</v>
      </c>
      <c r="H163" s="569">
        <v>4.9406564584124654E-324</v>
      </c>
      <c r="I163" s="566">
        <v>5.434722104253712E-323</v>
      </c>
      <c r="J163" s="567">
        <v>5.434722104253712E-323</v>
      </c>
      <c r="K163" s="570">
        <v>11</v>
      </c>
    </row>
    <row r="164" spans="1:11" ht="14.4" customHeight="1" thickBot="1" x14ac:dyDescent="0.35">
      <c r="A164" s="588" t="s">
        <v>462</v>
      </c>
      <c r="B164" s="566">
        <v>0.26212159671500002</v>
      </c>
      <c r="C164" s="566">
        <v>0.37272</v>
      </c>
      <c r="D164" s="567">
        <v>0.110598403284</v>
      </c>
      <c r="E164" s="568">
        <v>1.421935485938</v>
      </c>
      <c r="F164" s="566">
        <v>0.40453554850500001</v>
      </c>
      <c r="G164" s="567">
        <v>0.37082425279699999</v>
      </c>
      <c r="H164" s="569">
        <v>4.9406564584124654E-324</v>
      </c>
      <c r="I164" s="566">
        <v>4.9590000000000002E-2</v>
      </c>
      <c r="J164" s="567">
        <v>-0.32123425279700002</v>
      </c>
      <c r="K164" s="570">
        <v>0.12258502419099999</v>
      </c>
    </row>
    <row r="165" spans="1:11" ht="14.4" customHeight="1" thickBot="1" x14ac:dyDescent="0.35">
      <c r="A165" s="587" t="s">
        <v>463</v>
      </c>
      <c r="B165" s="571">
        <v>556.00775513628002</v>
      </c>
      <c r="C165" s="571">
        <v>12.8344</v>
      </c>
      <c r="D165" s="572">
        <v>-543.17335513628097</v>
      </c>
      <c r="E165" s="578">
        <v>2.3083131271E-2</v>
      </c>
      <c r="F165" s="571">
        <v>0</v>
      </c>
      <c r="G165" s="572">
        <v>0</v>
      </c>
      <c r="H165" s="574">
        <v>0.371</v>
      </c>
      <c r="I165" s="571">
        <v>12.972099999999999</v>
      </c>
      <c r="J165" s="572">
        <v>12.972099999999999</v>
      </c>
      <c r="K165" s="575" t="s">
        <v>306</v>
      </c>
    </row>
    <row r="166" spans="1:11" ht="14.4" customHeight="1" thickBot="1" x14ac:dyDescent="0.35">
      <c r="A166" s="588" t="s">
        <v>464</v>
      </c>
      <c r="B166" s="566">
        <v>556.00775513628002</v>
      </c>
      <c r="C166" s="566">
        <v>12.8344</v>
      </c>
      <c r="D166" s="567">
        <v>-543.17335513628097</v>
      </c>
      <c r="E166" s="568">
        <v>2.3083131271E-2</v>
      </c>
      <c r="F166" s="566">
        <v>0</v>
      </c>
      <c r="G166" s="567">
        <v>0</v>
      </c>
      <c r="H166" s="569">
        <v>0.371</v>
      </c>
      <c r="I166" s="566">
        <v>12.972099999999999</v>
      </c>
      <c r="J166" s="567">
        <v>12.972099999999999</v>
      </c>
      <c r="K166" s="577" t="s">
        <v>306</v>
      </c>
    </row>
    <row r="167" spans="1:11" ht="14.4" customHeight="1" thickBot="1" x14ac:dyDescent="0.35">
      <c r="A167" s="587" t="s">
        <v>465</v>
      </c>
      <c r="B167" s="571">
        <v>191.993505072403</v>
      </c>
      <c r="C167" s="571">
        <v>4.9406564584124654E-324</v>
      </c>
      <c r="D167" s="572">
        <v>-191.993505072403</v>
      </c>
      <c r="E167" s="578">
        <v>0</v>
      </c>
      <c r="F167" s="571">
        <v>4.9406564584124654E-324</v>
      </c>
      <c r="G167" s="572">
        <v>0</v>
      </c>
      <c r="H167" s="574">
        <v>4.9406564584124654E-324</v>
      </c>
      <c r="I167" s="571">
        <v>210.43907999999999</v>
      </c>
      <c r="J167" s="572">
        <v>210.43907999999999</v>
      </c>
      <c r="K167" s="575" t="s">
        <v>312</v>
      </c>
    </row>
    <row r="168" spans="1:11" ht="14.4" customHeight="1" thickBot="1" x14ac:dyDescent="0.35">
      <c r="A168" s="588" t="s">
        <v>466</v>
      </c>
      <c r="B168" s="566">
        <v>4.9406564584124654E-324</v>
      </c>
      <c r="C168" s="566">
        <v>4.9406564584124654E-324</v>
      </c>
      <c r="D168" s="567">
        <v>0</v>
      </c>
      <c r="E168" s="568">
        <v>1</v>
      </c>
      <c r="F168" s="566">
        <v>4.9406564584124654E-324</v>
      </c>
      <c r="G168" s="567">
        <v>0</v>
      </c>
      <c r="H168" s="569">
        <v>4.9406564584124654E-324</v>
      </c>
      <c r="I168" s="566">
        <v>210.43907999999999</v>
      </c>
      <c r="J168" s="567">
        <v>210.43907999999999</v>
      </c>
      <c r="K168" s="577" t="s">
        <v>312</v>
      </c>
    </row>
    <row r="169" spans="1:11" ht="14.4" customHeight="1" thickBot="1" x14ac:dyDescent="0.35">
      <c r="A169" s="587" t="s">
        <v>467</v>
      </c>
      <c r="B169" s="571">
        <v>4.9406564584124654E-324</v>
      </c>
      <c r="C169" s="571">
        <v>-1.32321</v>
      </c>
      <c r="D169" s="572">
        <v>-1.32321</v>
      </c>
      <c r="E169" s="573" t="s">
        <v>312</v>
      </c>
      <c r="F169" s="571">
        <v>0</v>
      </c>
      <c r="G169" s="572">
        <v>0</v>
      </c>
      <c r="H169" s="574">
        <v>4.9406564584124654E-324</v>
      </c>
      <c r="I169" s="571">
        <v>5.434722104253712E-323</v>
      </c>
      <c r="J169" s="572">
        <v>5.434722104253712E-323</v>
      </c>
      <c r="K169" s="575" t="s">
        <v>306</v>
      </c>
    </row>
    <row r="170" spans="1:11" ht="14.4" customHeight="1" thickBot="1" x14ac:dyDescent="0.35">
      <c r="A170" s="588" t="s">
        <v>468</v>
      </c>
      <c r="B170" s="566">
        <v>4.9406564584124654E-324</v>
      </c>
      <c r="C170" s="566">
        <v>-1.32321</v>
      </c>
      <c r="D170" s="567">
        <v>-1.32321</v>
      </c>
      <c r="E170" s="576" t="s">
        <v>312</v>
      </c>
      <c r="F170" s="566">
        <v>0</v>
      </c>
      <c r="G170" s="567">
        <v>0</v>
      </c>
      <c r="H170" s="569">
        <v>4.9406564584124654E-324</v>
      </c>
      <c r="I170" s="566">
        <v>5.434722104253712E-323</v>
      </c>
      <c r="J170" s="567">
        <v>5.434722104253712E-323</v>
      </c>
      <c r="K170" s="577" t="s">
        <v>306</v>
      </c>
    </row>
    <row r="171" spans="1:11" ht="14.4" customHeight="1" thickBot="1" x14ac:dyDescent="0.35">
      <c r="A171" s="587" t="s">
        <v>469</v>
      </c>
      <c r="B171" s="571">
        <v>46421.999846016501</v>
      </c>
      <c r="C171" s="571">
        <v>48500.482600000003</v>
      </c>
      <c r="D171" s="572">
        <v>2078.4827539835201</v>
      </c>
      <c r="E171" s="578">
        <v>1.0447736581980001</v>
      </c>
      <c r="F171" s="571">
        <v>46797</v>
      </c>
      <c r="G171" s="572">
        <v>42897.25</v>
      </c>
      <c r="H171" s="574">
        <v>5334.7393499999998</v>
      </c>
      <c r="I171" s="571">
        <v>45641.198940000002</v>
      </c>
      <c r="J171" s="572">
        <v>2743.9489399999902</v>
      </c>
      <c r="K171" s="579">
        <v>0.97530181293600005</v>
      </c>
    </row>
    <row r="172" spans="1:11" ht="14.4" customHeight="1" thickBot="1" x14ac:dyDescent="0.35">
      <c r="A172" s="588" t="s">
        <v>470</v>
      </c>
      <c r="B172" s="566">
        <v>23345.999929617599</v>
      </c>
      <c r="C172" s="566">
        <v>24709.30932</v>
      </c>
      <c r="D172" s="567">
        <v>1363.3093903824199</v>
      </c>
      <c r="E172" s="568">
        <v>1.058395844876</v>
      </c>
      <c r="F172" s="566">
        <v>25542</v>
      </c>
      <c r="G172" s="567">
        <v>23413.5</v>
      </c>
      <c r="H172" s="569">
        <v>2444.1892699999999</v>
      </c>
      <c r="I172" s="566">
        <v>21723.602360000001</v>
      </c>
      <c r="J172" s="567">
        <v>-1689.8976400000099</v>
      </c>
      <c r="K172" s="570">
        <v>0.85050514290099999</v>
      </c>
    </row>
    <row r="173" spans="1:11" ht="14.4" customHeight="1" thickBot="1" x14ac:dyDescent="0.35">
      <c r="A173" s="588" t="s">
        <v>471</v>
      </c>
      <c r="B173" s="566">
        <v>23075.999916398901</v>
      </c>
      <c r="C173" s="566">
        <v>23791.173279999999</v>
      </c>
      <c r="D173" s="567">
        <v>715.17336360110096</v>
      </c>
      <c r="E173" s="568">
        <v>1.030992085551</v>
      </c>
      <c r="F173" s="566">
        <v>21255</v>
      </c>
      <c r="G173" s="567">
        <v>19483.75</v>
      </c>
      <c r="H173" s="569">
        <v>2890.55008</v>
      </c>
      <c r="I173" s="566">
        <v>23917.596580000001</v>
      </c>
      <c r="J173" s="567">
        <v>4433.8465800000004</v>
      </c>
      <c r="K173" s="570">
        <v>1.125269187485</v>
      </c>
    </row>
    <row r="174" spans="1:11" ht="14.4" customHeight="1" thickBot="1" x14ac:dyDescent="0.35">
      <c r="A174" s="587" t="s">
        <v>472</v>
      </c>
      <c r="B174" s="571">
        <v>0</v>
      </c>
      <c r="C174" s="571">
        <v>2482.1370200000001</v>
      </c>
      <c r="D174" s="572">
        <v>2482.1370200000001</v>
      </c>
      <c r="E174" s="573" t="s">
        <v>306</v>
      </c>
      <c r="F174" s="571">
        <v>0</v>
      </c>
      <c r="G174" s="572">
        <v>0</v>
      </c>
      <c r="H174" s="574">
        <v>767.30101000000002</v>
      </c>
      <c r="I174" s="571">
        <v>3367.74496</v>
      </c>
      <c r="J174" s="572">
        <v>3367.74496</v>
      </c>
      <c r="K174" s="575" t="s">
        <v>306</v>
      </c>
    </row>
    <row r="175" spans="1:11" ht="14.4" customHeight="1" thickBot="1" x14ac:dyDescent="0.35">
      <c r="A175" s="588" t="s">
        <v>473</v>
      </c>
      <c r="B175" s="566">
        <v>4.9406564584124654E-324</v>
      </c>
      <c r="C175" s="566">
        <v>1747.1069600000001</v>
      </c>
      <c r="D175" s="567">
        <v>1747.1069600000001</v>
      </c>
      <c r="E175" s="576" t="s">
        <v>312</v>
      </c>
      <c r="F175" s="566">
        <v>0</v>
      </c>
      <c r="G175" s="567">
        <v>0</v>
      </c>
      <c r="H175" s="569">
        <v>4.9406564584124654E-324</v>
      </c>
      <c r="I175" s="566">
        <v>162.67551</v>
      </c>
      <c r="J175" s="567">
        <v>162.67551</v>
      </c>
      <c r="K175" s="577" t="s">
        <v>306</v>
      </c>
    </row>
    <row r="176" spans="1:11" ht="14.4" customHeight="1" thickBot="1" x14ac:dyDescent="0.35">
      <c r="A176" s="588" t="s">
        <v>474</v>
      </c>
      <c r="B176" s="566">
        <v>0</v>
      </c>
      <c r="C176" s="566">
        <v>735.03006000000005</v>
      </c>
      <c r="D176" s="567">
        <v>735.03006000000005</v>
      </c>
      <c r="E176" s="576" t="s">
        <v>306</v>
      </c>
      <c r="F176" s="566">
        <v>0</v>
      </c>
      <c r="G176" s="567">
        <v>0</v>
      </c>
      <c r="H176" s="569">
        <v>767.30101000000002</v>
      </c>
      <c r="I176" s="566">
        <v>3205.06945</v>
      </c>
      <c r="J176" s="567">
        <v>3205.06945</v>
      </c>
      <c r="K176" s="577" t="s">
        <v>306</v>
      </c>
    </row>
    <row r="177" spans="1:11" ht="14.4" customHeight="1" thickBot="1" x14ac:dyDescent="0.35">
      <c r="A177" s="585" t="s">
        <v>475</v>
      </c>
      <c r="B177" s="566">
        <v>369.13386092489702</v>
      </c>
      <c r="C177" s="566">
        <v>567.30438000000004</v>
      </c>
      <c r="D177" s="567">
        <v>198.17051907510299</v>
      </c>
      <c r="E177" s="568">
        <v>1.536852724858</v>
      </c>
      <c r="F177" s="566">
        <v>0</v>
      </c>
      <c r="G177" s="567">
        <v>0</v>
      </c>
      <c r="H177" s="569">
        <v>0.13500000000000001</v>
      </c>
      <c r="I177" s="566">
        <v>24.812999999999999</v>
      </c>
      <c r="J177" s="567">
        <v>24.812999999999999</v>
      </c>
      <c r="K177" s="577" t="s">
        <v>306</v>
      </c>
    </row>
    <row r="178" spans="1:11" ht="14.4" customHeight="1" thickBot="1" x14ac:dyDescent="0.35">
      <c r="A178" s="586" t="s">
        <v>476</v>
      </c>
      <c r="B178" s="566">
        <v>369.13386092489702</v>
      </c>
      <c r="C178" s="566">
        <v>441.25544000000002</v>
      </c>
      <c r="D178" s="567">
        <v>72.121579075102005</v>
      </c>
      <c r="E178" s="568">
        <v>1.195380556241</v>
      </c>
      <c r="F178" s="566">
        <v>0</v>
      </c>
      <c r="G178" s="567">
        <v>0</v>
      </c>
      <c r="H178" s="569">
        <v>4.9406564584124654E-324</v>
      </c>
      <c r="I178" s="566">
        <v>5.434722104253712E-323</v>
      </c>
      <c r="J178" s="567">
        <v>5.434722104253712E-323</v>
      </c>
      <c r="K178" s="577" t="s">
        <v>306</v>
      </c>
    </row>
    <row r="179" spans="1:11" ht="14.4" customHeight="1" thickBot="1" x14ac:dyDescent="0.35">
      <c r="A179" s="587" t="s">
        <v>477</v>
      </c>
      <c r="B179" s="571">
        <v>369.13386092489702</v>
      </c>
      <c r="C179" s="571">
        <v>441.25544000000002</v>
      </c>
      <c r="D179" s="572">
        <v>72.121579075102005</v>
      </c>
      <c r="E179" s="578">
        <v>1.195380556241</v>
      </c>
      <c r="F179" s="571">
        <v>0</v>
      </c>
      <c r="G179" s="572">
        <v>0</v>
      </c>
      <c r="H179" s="574">
        <v>4.9406564584124654E-324</v>
      </c>
      <c r="I179" s="571">
        <v>5.434722104253712E-323</v>
      </c>
      <c r="J179" s="572">
        <v>5.434722104253712E-323</v>
      </c>
      <c r="K179" s="575" t="s">
        <v>306</v>
      </c>
    </row>
    <row r="180" spans="1:11" ht="14.4" customHeight="1" thickBot="1" x14ac:dyDescent="0.35">
      <c r="A180" s="588" t="s">
        <v>478</v>
      </c>
      <c r="B180" s="566">
        <v>0</v>
      </c>
      <c r="C180" s="566">
        <v>296.77427</v>
      </c>
      <c r="D180" s="567">
        <v>296.77427</v>
      </c>
      <c r="E180" s="576" t="s">
        <v>306</v>
      </c>
      <c r="F180" s="566">
        <v>0</v>
      </c>
      <c r="G180" s="567">
        <v>0</v>
      </c>
      <c r="H180" s="569">
        <v>4.9406564584124654E-324</v>
      </c>
      <c r="I180" s="566">
        <v>5.434722104253712E-323</v>
      </c>
      <c r="J180" s="567">
        <v>5.434722104253712E-323</v>
      </c>
      <c r="K180" s="577" t="s">
        <v>306</v>
      </c>
    </row>
    <row r="181" spans="1:11" ht="14.4" customHeight="1" thickBot="1" x14ac:dyDescent="0.35">
      <c r="A181" s="588" t="s">
        <v>479</v>
      </c>
      <c r="B181" s="566">
        <v>4.9406564584124654E-324</v>
      </c>
      <c r="C181" s="566">
        <v>4.0540000000000003</v>
      </c>
      <c r="D181" s="567">
        <v>4.0540000000000003</v>
      </c>
      <c r="E181" s="576" t="s">
        <v>312</v>
      </c>
      <c r="F181" s="566">
        <v>0</v>
      </c>
      <c r="G181" s="567">
        <v>0</v>
      </c>
      <c r="H181" s="569">
        <v>4.9406564584124654E-324</v>
      </c>
      <c r="I181" s="566">
        <v>5.434722104253712E-323</v>
      </c>
      <c r="J181" s="567">
        <v>5.434722104253712E-323</v>
      </c>
      <c r="K181" s="577" t="s">
        <v>306</v>
      </c>
    </row>
    <row r="182" spans="1:11" ht="14.4" customHeight="1" thickBot="1" x14ac:dyDescent="0.35">
      <c r="A182" s="588" t="s">
        <v>480</v>
      </c>
      <c r="B182" s="566">
        <v>0</v>
      </c>
      <c r="C182" s="566">
        <v>5.0321999999999996</v>
      </c>
      <c r="D182" s="567">
        <v>5.0321999999999996</v>
      </c>
      <c r="E182" s="576" t="s">
        <v>306</v>
      </c>
      <c r="F182" s="566">
        <v>0</v>
      </c>
      <c r="G182" s="567">
        <v>0</v>
      </c>
      <c r="H182" s="569">
        <v>4.9406564584124654E-324</v>
      </c>
      <c r="I182" s="566">
        <v>5.434722104253712E-323</v>
      </c>
      <c r="J182" s="567">
        <v>5.434722104253712E-323</v>
      </c>
      <c r="K182" s="577" t="s">
        <v>306</v>
      </c>
    </row>
    <row r="183" spans="1:11" ht="14.4" customHeight="1" thickBot="1" x14ac:dyDescent="0.35">
      <c r="A183" s="588" t="s">
        <v>481</v>
      </c>
      <c r="B183" s="566">
        <v>0</v>
      </c>
      <c r="C183" s="566">
        <v>119.05304</v>
      </c>
      <c r="D183" s="567">
        <v>119.05304</v>
      </c>
      <c r="E183" s="576" t="s">
        <v>306</v>
      </c>
      <c r="F183" s="566">
        <v>0</v>
      </c>
      <c r="G183" s="567">
        <v>0</v>
      </c>
      <c r="H183" s="569">
        <v>4.9406564584124654E-324</v>
      </c>
      <c r="I183" s="566">
        <v>5.434722104253712E-323</v>
      </c>
      <c r="J183" s="567">
        <v>5.434722104253712E-323</v>
      </c>
      <c r="K183" s="577" t="s">
        <v>306</v>
      </c>
    </row>
    <row r="184" spans="1:11" ht="14.4" customHeight="1" thickBot="1" x14ac:dyDescent="0.35">
      <c r="A184" s="588" t="s">
        <v>482</v>
      </c>
      <c r="B184" s="566">
        <v>0</v>
      </c>
      <c r="C184" s="566">
        <v>16.341930000000001</v>
      </c>
      <c r="D184" s="567">
        <v>16.341930000000001</v>
      </c>
      <c r="E184" s="576" t="s">
        <v>306</v>
      </c>
      <c r="F184" s="566">
        <v>0</v>
      </c>
      <c r="G184" s="567">
        <v>0</v>
      </c>
      <c r="H184" s="569">
        <v>4.9406564584124654E-324</v>
      </c>
      <c r="I184" s="566">
        <v>5.434722104253712E-323</v>
      </c>
      <c r="J184" s="567">
        <v>5.434722104253712E-323</v>
      </c>
      <c r="K184" s="577" t="s">
        <v>306</v>
      </c>
    </row>
    <row r="185" spans="1:11" ht="14.4" customHeight="1" thickBot="1" x14ac:dyDescent="0.35">
      <c r="A185" s="591" t="s">
        <v>483</v>
      </c>
      <c r="B185" s="571">
        <v>0</v>
      </c>
      <c r="C185" s="571">
        <v>126.04894</v>
      </c>
      <c r="D185" s="572">
        <v>126.04894</v>
      </c>
      <c r="E185" s="573" t="s">
        <v>306</v>
      </c>
      <c r="F185" s="571">
        <v>0</v>
      </c>
      <c r="G185" s="572">
        <v>0</v>
      </c>
      <c r="H185" s="574">
        <v>0.13500000000000001</v>
      </c>
      <c r="I185" s="571">
        <v>24.812999999999999</v>
      </c>
      <c r="J185" s="572">
        <v>24.812999999999999</v>
      </c>
      <c r="K185" s="575" t="s">
        <v>306</v>
      </c>
    </row>
    <row r="186" spans="1:11" ht="14.4" customHeight="1" thickBot="1" x14ac:dyDescent="0.35">
      <c r="A186" s="587" t="s">
        <v>484</v>
      </c>
      <c r="B186" s="571">
        <v>0</v>
      </c>
      <c r="C186" s="571">
        <v>15.873939999999999</v>
      </c>
      <c r="D186" s="572">
        <v>15.873939999999999</v>
      </c>
      <c r="E186" s="573" t="s">
        <v>306</v>
      </c>
      <c r="F186" s="571">
        <v>0</v>
      </c>
      <c r="G186" s="572">
        <v>0</v>
      </c>
      <c r="H186" s="574">
        <v>4.9406564584124654E-324</v>
      </c>
      <c r="I186" s="571">
        <v>24.212</v>
      </c>
      <c r="J186" s="572">
        <v>24.212</v>
      </c>
      <c r="K186" s="575" t="s">
        <v>306</v>
      </c>
    </row>
    <row r="187" spans="1:11" ht="14.4" customHeight="1" thickBot="1" x14ac:dyDescent="0.35">
      <c r="A187" s="588" t="s">
        <v>485</v>
      </c>
      <c r="B187" s="566">
        <v>0</v>
      </c>
      <c r="C187" s="566">
        <v>-6.0000000000000002E-5</v>
      </c>
      <c r="D187" s="567">
        <v>-6.0000000000000002E-5</v>
      </c>
      <c r="E187" s="576" t="s">
        <v>306</v>
      </c>
      <c r="F187" s="566">
        <v>0</v>
      </c>
      <c r="G187" s="567">
        <v>0</v>
      </c>
      <c r="H187" s="569">
        <v>4.9406564584124654E-324</v>
      </c>
      <c r="I187" s="566">
        <v>5.434722104253712E-323</v>
      </c>
      <c r="J187" s="567">
        <v>5.434722104253712E-323</v>
      </c>
      <c r="K187" s="577" t="s">
        <v>306</v>
      </c>
    </row>
    <row r="188" spans="1:11" ht="14.4" customHeight="1" thickBot="1" x14ac:dyDescent="0.35">
      <c r="A188" s="588" t="s">
        <v>486</v>
      </c>
      <c r="B188" s="566">
        <v>4.9406564584124654E-324</v>
      </c>
      <c r="C188" s="566">
        <v>15.874000000000001</v>
      </c>
      <c r="D188" s="567">
        <v>15.874000000000001</v>
      </c>
      <c r="E188" s="576" t="s">
        <v>312</v>
      </c>
      <c r="F188" s="566">
        <v>0</v>
      </c>
      <c r="G188" s="567">
        <v>0</v>
      </c>
      <c r="H188" s="569">
        <v>4.9406564584124654E-324</v>
      </c>
      <c r="I188" s="566">
        <v>24.212</v>
      </c>
      <c r="J188" s="567">
        <v>24.212</v>
      </c>
      <c r="K188" s="577" t="s">
        <v>306</v>
      </c>
    </row>
    <row r="189" spans="1:11" ht="14.4" customHeight="1" thickBot="1" x14ac:dyDescent="0.35">
      <c r="A189" s="587" t="s">
        <v>487</v>
      </c>
      <c r="B189" s="571">
        <v>0</v>
      </c>
      <c r="C189" s="571">
        <v>0.67900000000000005</v>
      </c>
      <c r="D189" s="572">
        <v>0.67900000000000005</v>
      </c>
      <c r="E189" s="573" t="s">
        <v>306</v>
      </c>
      <c r="F189" s="571">
        <v>0</v>
      </c>
      <c r="G189" s="572">
        <v>0</v>
      </c>
      <c r="H189" s="574">
        <v>0.13500000000000001</v>
      </c>
      <c r="I189" s="571">
        <v>0.60099999999999998</v>
      </c>
      <c r="J189" s="572">
        <v>0.60099999999999998</v>
      </c>
      <c r="K189" s="575" t="s">
        <v>306</v>
      </c>
    </row>
    <row r="190" spans="1:11" ht="14.4" customHeight="1" thickBot="1" x14ac:dyDescent="0.35">
      <c r="A190" s="588" t="s">
        <v>488</v>
      </c>
      <c r="B190" s="566">
        <v>0</v>
      </c>
      <c r="C190" s="566">
        <v>0.67900000000000005</v>
      </c>
      <c r="D190" s="567">
        <v>0.67900000000000005</v>
      </c>
      <c r="E190" s="576" t="s">
        <v>306</v>
      </c>
      <c r="F190" s="566">
        <v>0</v>
      </c>
      <c r="G190" s="567">
        <v>0</v>
      </c>
      <c r="H190" s="569">
        <v>0.13500000000000001</v>
      </c>
      <c r="I190" s="566">
        <v>0.60099999999999998</v>
      </c>
      <c r="J190" s="567">
        <v>0.60099999999999998</v>
      </c>
      <c r="K190" s="577" t="s">
        <v>306</v>
      </c>
    </row>
    <row r="191" spans="1:11" ht="14.4" customHeight="1" thickBot="1" x14ac:dyDescent="0.35">
      <c r="A191" s="587" t="s">
        <v>489</v>
      </c>
      <c r="B191" s="571">
        <v>0</v>
      </c>
      <c r="C191" s="571">
        <v>109.496</v>
      </c>
      <c r="D191" s="572">
        <v>109.496</v>
      </c>
      <c r="E191" s="573" t="s">
        <v>306</v>
      </c>
      <c r="F191" s="571">
        <v>0</v>
      </c>
      <c r="G191" s="572">
        <v>0</v>
      </c>
      <c r="H191" s="574">
        <v>4.9406564584124654E-324</v>
      </c>
      <c r="I191" s="571">
        <v>5.434722104253712E-323</v>
      </c>
      <c r="J191" s="572">
        <v>5.434722104253712E-323</v>
      </c>
      <c r="K191" s="575" t="s">
        <v>306</v>
      </c>
    </row>
    <row r="192" spans="1:11" ht="14.4" customHeight="1" thickBot="1" x14ac:dyDescent="0.35">
      <c r="A192" s="588" t="s">
        <v>490</v>
      </c>
      <c r="B192" s="566">
        <v>0</v>
      </c>
      <c r="C192" s="566">
        <v>109.496</v>
      </c>
      <c r="D192" s="567">
        <v>109.496</v>
      </c>
      <c r="E192" s="576" t="s">
        <v>306</v>
      </c>
      <c r="F192" s="566">
        <v>0</v>
      </c>
      <c r="G192" s="567">
        <v>0</v>
      </c>
      <c r="H192" s="569">
        <v>4.9406564584124654E-324</v>
      </c>
      <c r="I192" s="566">
        <v>5.434722104253712E-323</v>
      </c>
      <c r="J192" s="567">
        <v>5.434722104253712E-323</v>
      </c>
      <c r="K192" s="577" t="s">
        <v>306</v>
      </c>
    </row>
    <row r="193" spans="1:11" ht="14.4" customHeight="1" thickBot="1" x14ac:dyDescent="0.35">
      <c r="A193" s="585" t="s">
        <v>491</v>
      </c>
      <c r="B193" s="566">
        <v>4.9406564584124654E-324</v>
      </c>
      <c r="C193" s="566">
        <v>4.9406564584124654E-324</v>
      </c>
      <c r="D193" s="567">
        <v>0</v>
      </c>
      <c r="E193" s="568">
        <v>1</v>
      </c>
      <c r="F193" s="566">
        <v>4.9406564584124654E-324</v>
      </c>
      <c r="G193" s="567">
        <v>0</v>
      </c>
      <c r="H193" s="569">
        <v>4.9406564584124654E-324</v>
      </c>
      <c r="I193" s="566">
        <v>0.27944999999999998</v>
      </c>
      <c r="J193" s="567">
        <v>0.27944999999999998</v>
      </c>
      <c r="K193" s="577" t="s">
        <v>312</v>
      </c>
    </row>
    <row r="194" spans="1:11" ht="14.4" customHeight="1" thickBot="1" x14ac:dyDescent="0.35">
      <c r="A194" s="591" t="s">
        <v>492</v>
      </c>
      <c r="B194" s="571">
        <v>4.9406564584124654E-324</v>
      </c>
      <c r="C194" s="571">
        <v>4.9406564584124654E-324</v>
      </c>
      <c r="D194" s="572">
        <v>0</v>
      </c>
      <c r="E194" s="578">
        <v>1</v>
      </c>
      <c r="F194" s="571">
        <v>4.9406564584124654E-324</v>
      </c>
      <c r="G194" s="572">
        <v>0</v>
      </c>
      <c r="H194" s="574">
        <v>4.9406564584124654E-324</v>
      </c>
      <c r="I194" s="571">
        <v>0.27944999999999998</v>
      </c>
      <c r="J194" s="572">
        <v>0.27944999999999998</v>
      </c>
      <c r="K194" s="575" t="s">
        <v>312</v>
      </c>
    </row>
    <row r="195" spans="1:11" ht="14.4" customHeight="1" thickBot="1" x14ac:dyDescent="0.35">
      <c r="A195" s="587" t="s">
        <v>493</v>
      </c>
      <c r="B195" s="571">
        <v>4.9406564584124654E-324</v>
      </c>
      <c r="C195" s="571">
        <v>4.9406564584124654E-324</v>
      </c>
      <c r="D195" s="572">
        <v>0</v>
      </c>
      <c r="E195" s="578">
        <v>1</v>
      </c>
      <c r="F195" s="571">
        <v>4.9406564584124654E-324</v>
      </c>
      <c r="G195" s="572">
        <v>0</v>
      </c>
      <c r="H195" s="574">
        <v>4.9406564584124654E-324</v>
      </c>
      <c r="I195" s="571">
        <v>0.27944999999999998</v>
      </c>
      <c r="J195" s="572">
        <v>0.27944999999999998</v>
      </c>
      <c r="K195" s="575" t="s">
        <v>312</v>
      </c>
    </row>
    <row r="196" spans="1:11" ht="14.4" customHeight="1" thickBot="1" x14ac:dyDescent="0.35">
      <c r="A196" s="588" t="s">
        <v>494</v>
      </c>
      <c r="B196" s="566">
        <v>4.9406564584124654E-324</v>
      </c>
      <c r="C196" s="566">
        <v>4.9406564584124654E-324</v>
      </c>
      <c r="D196" s="567">
        <v>0</v>
      </c>
      <c r="E196" s="568">
        <v>1</v>
      </c>
      <c r="F196" s="566">
        <v>4.9406564584124654E-324</v>
      </c>
      <c r="G196" s="567">
        <v>0</v>
      </c>
      <c r="H196" s="569">
        <v>4.9406564584124654E-324</v>
      </c>
      <c r="I196" s="566">
        <v>0.27944999999999998</v>
      </c>
      <c r="J196" s="567">
        <v>0.27944999999999998</v>
      </c>
      <c r="K196" s="577" t="s">
        <v>312</v>
      </c>
    </row>
    <row r="197" spans="1:11" ht="14.4" customHeight="1" thickBot="1" x14ac:dyDescent="0.35">
      <c r="A197" s="584" t="s">
        <v>495</v>
      </c>
      <c r="B197" s="566">
        <v>4928.5239242703401</v>
      </c>
      <c r="C197" s="566">
        <v>5797.0298000000003</v>
      </c>
      <c r="D197" s="567">
        <v>868.50587572966197</v>
      </c>
      <c r="E197" s="568">
        <v>1.1762202819900001</v>
      </c>
      <c r="F197" s="566">
        <v>4619.0160192798403</v>
      </c>
      <c r="G197" s="567">
        <v>4234.09801767319</v>
      </c>
      <c r="H197" s="569">
        <v>615.53566000000001</v>
      </c>
      <c r="I197" s="566">
        <v>5625.7536700000001</v>
      </c>
      <c r="J197" s="567">
        <v>1391.65565232681</v>
      </c>
      <c r="K197" s="570">
        <v>1.2179550030820001</v>
      </c>
    </row>
    <row r="198" spans="1:11" ht="14.4" customHeight="1" thickBot="1" x14ac:dyDescent="0.35">
      <c r="A198" s="589" t="s">
        <v>496</v>
      </c>
      <c r="B198" s="571">
        <v>4928.5239242703401</v>
      </c>
      <c r="C198" s="571">
        <v>5797.0298000000003</v>
      </c>
      <c r="D198" s="572">
        <v>868.50587572966197</v>
      </c>
      <c r="E198" s="578">
        <v>1.1762202819900001</v>
      </c>
      <c r="F198" s="571">
        <v>4619.0160192798403</v>
      </c>
      <c r="G198" s="572">
        <v>4234.09801767319</v>
      </c>
      <c r="H198" s="574">
        <v>615.53566000000001</v>
      </c>
      <c r="I198" s="571">
        <v>5625.7536700000001</v>
      </c>
      <c r="J198" s="572">
        <v>1391.65565232681</v>
      </c>
      <c r="K198" s="579">
        <v>1.2179550030820001</v>
      </c>
    </row>
    <row r="199" spans="1:11" ht="14.4" customHeight="1" thickBot="1" x14ac:dyDescent="0.35">
      <c r="A199" s="591" t="s">
        <v>41</v>
      </c>
      <c r="B199" s="571">
        <v>4928.5239242703401</v>
      </c>
      <c r="C199" s="571">
        <v>5797.0298000000003</v>
      </c>
      <c r="D199" s="572">
        <v>868.50587572966197</v>
      </c>
      <c r="E199" s="578">
        <v>1.1762202819900001</v>
      </c>
      <c r="F199" s="571">
        <v>4619.0160192798403</v>
      </c>
      <c r="G199" s="572">
        <v>4234.09801767319</v>
      </c>
      <c r="H199" s="574">
        <v>615.53566000000001</v>
      </c>
      <c r="I199" s="571">
        <v>5625.7536700000001</v>
      </c>
      <c r="J199" s="572">
        <v>1391.65565232681</v>
      </c>
      <c r="K199" s="579">
        <v>1.2179550030820001</v>
      </c>
    </row>
    <row r="200" spans="1:11" ht="14.4" customHeight="1" thickBot="1" x14ac:dyDescent="0.35">
      <c r="A200" s="587" t="s">
        <v>497</v>
      </c>
      <c r="B200" s="571">
        <v>24.999999999999002</v>
      </c>
      <c r="C200" s="571">
        <v>52.566360000000003</v>
      </c>
      <c r="D200" s="572">
        <v>27.56636</v>
      </c>
      <c r="E200" s="578">
        <v>2.1026544</v>
      </c>
      <c r="F200" s="571">
        <v>25</v>
      </c>
      <c r="G200" s="572">
        <v>22.916666666666</v>
      </c>
      <c r="H200" s="574">
        <v>4.0655999999999999</v>
      </c>
      <c r="I200" s="571">
        <v>44.721600000000002</v>
      </c>
      <c r="J200" s="572">
        <v>21.804933333333</v>
      </c>
      <c r="K200" s="579">
        <v>1.788864</v>
      </c>
    </row>
    <row r="201" spans="1:11" ht="14.4" customHeight="1" thickBot="1" x14ac:dyDescent="0.35">
      <c r="A201" s="588" t="s">
        <v>498</v>
      </c>
      <c r="B201" s="566">
        <v>24.999999999999002</v>
      </c>
      <c r="C201" s="566">
        <v>52.566360000000003</v>
      </c>
      <c r="D201" s="567">
        <v>27.56636</v>
      </c>
      <c r="E201" s="568">
        <v>2.1026544</v>
      </c>
      <c r="F201" s="566">
        <v>25</v>
      </c>
      <c r="G201" s="567">
        <v>22.916666666666</v>
      </c>
      <c r="H201" s="569">
        <v>4.0655999999999999</v>
      </c>
      <c r="I201" s="566">
        <v>44.721600000000002</v>
      </c>
      <c r="J201" s="567">
        <v>21.804933333333</v>
      </c>
      <c r="K201" s="570">
        <v>1.788864</v>
      </c>
    </row>
    <row r="202" spans="1:11" ht="14.4" customHeight="1" thickBot="1" x14ac:dyDescent="0.35">
      <c r="A202" s="587" t="s">
        <v>499</v>
      </c>
      <c r="B202" s="571">
        <v>110.50354723422301</v>
      </c>
      <c r="C202" s="571">
        <v>100.67</v>
      </c>
      <c r="D202" s="572">
        <v>-9.8335472342219994</v>
      </c>
      <c r="E202" s="578">
        <v>0.91101147899400003</v>
      </c>
      <c r="F202" s="571">
        <v>113.016019279841</v>
      </c>
      <c r="G202" s="572">
        <v>103.598017673188</v>
      </c>
      <c r="H202" s="574">
        <v>10.6587</v>
      </c>
      <c r="I202" s="571">
        <v>108.23914000000001</v>
      </c>
      <c r="J202" s="572">
        <v>4.6411223268119999</v>
      </c>
      <c r="K202" s="579">
        <v>0.95773272399499998</v>
      </c>
    </row>
    <row r="203" spans="1:11" ht="14.4" customHeight="1" thickBot="1" x14ac:dyDescent="0.35">
      <c r="A203" s="588" t="s">
        <v>500</v>
      </c>
      <c r="B203" s="566">
        <v>110.50354723422301</v>
      </c>
      <c r="C203" s="566">
        <v>100.67</v>
      </c>
      <c r="D203" s="567">
        <v>-9.8335472342219994</v>
      </c>
      <c r="E203" s="568">
        <v>0.91101147899400003</v>
      </c>
      <c r="F203" s="566">
        <v>113.016019279841</v>
      </c>
      <c r="G203" s="567">
        <v>103.598017673188</v>
      </c>
      <c r="H203" s="569">
        <v>10.6587</v>
      </c>
      <c r="I203" s="566">
        <v>108.23914000000001</v>
      </c>
      <c r="J203" s="567">
        <v>4.6411223268119999</v>
      </c>
      <c r="K203" s="570">
        <v>0.95773272399499998</v>
      </c>
    </row>
    <row r="204" spans="1:11" ht="14.4" customHeight="1" thickBot="1" x14ac:dyDescent="0.35">
      <c r="A204" s="587" t="s">
        <v>501</v>
      </c>
      <c r="B204" s="571">
        <v>571.020377036171</v>
      </c>
      <c r="C204" s="571">
        <v>756.63189999999997</v>
      </c>
      <c r="D204" s="572">
        <v>185.611522963829</v>
      </c>
      <c r="E204" s="578">
        <v>1.3250523631519999</v>
      </c>
      <c r="F204" s="571">
        <v>826</v>
      </c>
      <c r="G204" s="572">
        <v>757.16666666666697</v>
      </c>
      <c r="H204" s="574">
        <v>65.13655</v>
      </c>
      <c r="I204" s="571">
        <v>715.29492000000005</v>
      </c>
      <c r="J204" s="572">
        <v>-41.871746666665999</v>
      </c>
      <c r="K204" s="579">
        <v>0.86597447941799999</v>
      </c>
    </row>
    <row r="205" spans="1:11" ht="14.4" customHeight="1" thickBot="1" x14ac:dyDescent="0.35">
      <c r="A205" s="588" t="s">
        <v>502</v>
      </c>
      <c r="B205" s="566">
        <v>571.020377036171</v>
      </c>
      <c r="C205" s="566">
        <v>756.63189999999997</v>
      </c>
      <c r="D205" s="567">
        <v>185.611522963829</v>
      </c>
      <c r="E205" s="568">
        <v>1.3250523631519999</v>
      </c>
      <c r="F205" s="566">
        <v>826</v>
      </c>
      <c r="G205" s="567">
        <v>757.16666666666697</v>
      </c>
      <c r="H205" s="569">
        <v>65.13655</v>
      </c>
      <c r="I205" s="566">
        <v>715.29492000000005</v>
      </c>
      <c r="J205" s="567">
        <v>-41.871746666665999</v>
      </c>
      <c r="K205" s="570">
        <v>0.86597447941799999</v>
      </c>
    </row>
    <row r="206" spans="1:11" ht="14.4" customHeight="1" thickBot="1" x14ac:dyDescent="0.35">
      <c r="A206" s="587" t="s">
        <v>503</v>
      </c>
      <c r="B206" s="571">
        <v>0</v>
      </c>
      <c r="C206" s="571">
        <v>5.22</v>
      </c>
      <c r="D206" s="572">
        <v>5.22</v>
      </c>
      <c r="E206" s="573" t="s">
        <v>306</v>
      </c>
      <c r="F206" s="571">
        <v>4.9406564584124654E-324</v>
      </c>
      <c r="G206" s="572">
        <v>0</v>
      </c>
      <c r="H206" s="574">
        <v>0.308</v>
      </c>
      <c r="I206" s="571">
        <v>2.8439999999999999</v>
      </c>
      <c r="J206" s="572">
        <v>2.8439999999999999</v>
      </c>
      <c r="K206" s="575" t="s">
        <v>312</v>
      </c>
    </row>
    <row r="207" spans="1:11" ht="14.4" customHeight="1" thickBot="1" x14ac:dyDescent="0.35">
      <c r="A207" s="588" t="s">
        <v>504</v>
      </c>
      <c r="B207" s="566">
        <v>0</v>
      </c>
      <c r="C207" s="566">
        <v>5.22</v>
      </c>
      <c r="D207" s="567">
        <v>5.22</v>
      </c>
      <c r="E207" s="576" t="s">
        <v>306</v>
      </c>
      <c r="F207" s="566">
        <v>4.9406564584124654E-324</v>
      </c>
      <c r="G207" s="567">
        <v>0</v>
      </c>
      <c r="H207" s="569">
        <v>0.308</v>
      </c>
      <c r="I207" s="566">
        <v>2.8439999999999999</v>
      </c>
      <c r="J207" s="567">
        <v>2.8439999999999999</v>
      </c>
      <c r="K207" s="577" t="s">
        <v>312</v>
      </c>
    </row>
    <row r="208" spans="1:11" ht="14.4" customHeight="1" thickBot="1" x14ac:dyDescent="0.35">
      <c r="A208" s="587" t="s">
        <v>505</v>
      </c>
      <c r="B208" s="571">
        <v>213.99999999999699</v>
      </c>
      <c r="C208" s="571">
        <v>189.58769000000001</v>
      </c>
      <c r="D208" s="572">
        <v>-24.412309999996999</v>
      </c>
      <c r="E208" s="578">
        <v>0.885923785046</v>
      </c>
      <c r="F208" s="571">
        <v>228</v>
      </c>
      <c r="G208" s="572">
        <v>209</v>
      </c>
      <c r="H208" s="574">
        <v>16.682400000000001</v>
      </c>
      <c r="I208" s="571">
        <v>178.26965999999999</v>
      </c>
      <c r="J208" s="572">
        <v>-30.730340000000002</v>
      </c>
      <c r="K208" s="579">
        <v>0.78188447368400005</v>
      </c>
    </row>
    <row r="209" spans="1:11" ht="14.4" customHeight="1" thickBot="1" x14ac:dyDescent="0.35">
      <c r="A209" s="588" t="s">
        <v>506</v>
      </c>
      <c r="B209" s="566">
        <v>213.99999999999699</v>
      </c>
      <c r="C209" s="566">
        <v>189.43817000000001</v>
      </c>
      <c r="D209" s="567">
        <v>-24.561829999996998</v>
      </c>
      <c r="E209" s="568">
        <v>0.88522509345699996</v>
      </c>
      <c r="F209" s="566">
        <v>220</v>
      </c>
      <c r="G209" s="567">
        <v>201.666666666667</v>
      </c>
      <c r="H209" s="569">
        <v>15.587949999999999</v>
      </c>
      <c r="I209" s="566">
        <v>169.94306</v>
      </c>
      <c r="J209" s="567">
        <v>-31.723606666666001</v>
      </c>
      <c r="K209" s="570">
        <v>0.77246845454500002</v>
      </c>
    </row>
    <row r="210" spans="1:11" ht="14.4" customHeight="1" thickBot="1" x14ac:dyDescent="0.35">
      <c r="A210" s="588" t="s">
        <v>507</v>
      </c>
      <c r="B210" s="566">
        <v>0</v>
      </c>
      <c r="C210" s="566">
        <v>0.14951999999999999</v>
      </c>
      <c r="D210" s="567">
        <v>0.14951999999999999</v>
      </c>
      <c r="E210" s="576" t="s">
        <v>306</v>
      </c>
      <c r="F210" s="566">
        <v>8</v>
      </c>
      <c r="G210" s="567">
        <v>7.333333333333</v>
      </c>
      <c r="H210" s="569">
        <v>1.0944499999999999</v>
      </c>
      <c r="I210" s="566">
        <v>8.3265999999999991</v>
      </c>
      <c r="J210" s="567">
        <v>0.99326666666600005</v>
      </c>
      <c r="K210" s="570">
        <v>1.0408249999999999</v>
      </c>
    </row>
    <row r="211" spans="1:11" ht="14.4" customHeight="1" thickBot="1" x14ac:dyDescent="0.35">
      <c r="A211" s="587" t="s">
        <v>508</v>
      </c>
      <c r="B211" s="571">
        <v>0</v>
      </c>
      <c r="C211" s="571">
        <v>1272.42839</v>
      </c>
      <c r="D211" s="572">
        <v>1272.42839</v>
      </c>
      <c r="E211" s="573" t="s">
        <v>306</v>
      </c>
      <c r="F211" s="571">
        <v>4.9406564584124654E-324</v>
      </c>
      <c r="G211" s="572">
        <v>0</v>
      </c>
      <c r="H211" s="574">
        <v>124.19354</v>
      </c>
      <c r="I211" s="571">
        <v>1230.9553699999999</v>
      </c>
      <c r="J211" s="572">
        <v>1230.9553699999999</v>
      </c>
      <c r="K211" s="575" t="s">
        <v>312</v>
      </c>
    </row>
    <row r="212" spans="1:11" ht="14.4" customHeight="1" thickBot="1" x14ac:dyDescent="0.35">
      <c r="A212" s="588" t="s">
        <v>509</v>
      </c>
      <c r="B212" s="566">
        <v>0</v>
      </c>
      <c r="C212" s="566">
        <v>1272.42839</v>
      </c>
      <c r="D212" s="567">
        <v>1272.42839</v>
      </c>
      <c r="E212" s="576" t="s">
        <v>306</v>
      </c>
      <c r="F212" s="566">
        <v>4.9406564584124654E-324</v>
      </c>
      <c r="G212" s="567">
        <v>0</v>
      </c>
      <c r="H212" s="569">
        <v>124.19354</v>
      </c>
      <c r="I212" s="566">
        <v>1230.9553699999999</v>
      </c>
      <c r="J212" s="567">
        <v>1230.9553699999999</v>
      </c>
      <c r="K212" s="577" t="s">
        <v>312</v>
      </c>
    </row>
    <row r="213" spans="1:11" ht="14.4" customHeight="1" thickBot="1" x14ac:dyDescent="0.35">
      <c r="A213" s="587" t="s">
        <v>510</v>
      </c>
      <c r="B213" s="571">
        <v>4007.99999999995</v>
      </c>
      <c r="C213" s="571">
        <v>3419.9254599999999</v>
      </c>
      <c r="D213" s="572">
        <v>-588.074539999948</v>
      </c>
      <c r="E213" s="578">
        <v>0.85327481536899996</v>
      </c>
      <c r="F213" s="571">
        <v>3427</v>
      </c>
      <c r="G213" s="572">
        <v>3141.4166666666702</v>
      </c>
      <c r="H213" s="574">
        <v>394.49086999999997</v>
      </c>
      <c r="I213" s="571">
        <v>3345.4289800000001</v>
      </c>
      <c r="J213" s="572">
        <v>204.012313333333</v>
      </c>
      <c r="K213" s="579">
        <v>0.97619754303999995</v>
      </c>
    </row>
    <row r="214" spans="1:11" ht="14.4" customHeight="1" thickBot="1" x14ac:dyDescent="0.35">
      <c r="A214" s="588" t="s">
        <v>511</v>
      </c>
      <c r="B214" s="566">
        <v>4007.99999999995</v>
      </c>
      <c r="C214" s="566">
        <v>3419.9254599999999</v>
      </c>
      <c r="D214" s="567">
        <v>-588.074539999948</v>
      </c>
      <c r="E214" s="568">
        <v>0.85327481536899996</v>
      </c>
      <c r="F214" s="566">
        <v>3427</v>
      </c>
      <c r="G214" s="567">
        <v>3141.4166666666702</v>
      </c>
      <c r="H214" s="569">
        <v>394.49086999999997</v>
      </c>
      <c r="I214" s="566">
        <v>3345.4289800000001</v>
      </c>
      <c r="J214" s="567">
        <v>204.012313333333</v>
      </c>
      <c r="K214" s="570">
        <v>0.97619754303999995</v>
      </c>
    </row>
    <row r="215" spans="1:11" ht="14.4" customHeight="1" thickBot="1" x14ac:dyDescent="0.35">
      <c r="A215" s="592" t="s">
        <v>512</v>
      </c>
      <c r="B215" s="571">
        <v>0</v>
      </c>
      <c r="C215" s="571">
        <v>4.9406564584124654E-324</v>
      </c>
      <c r="D215" s="572">
        <v>4.9406564584124654E-324</v>
      </c>
      <c r="E215" s="573" t="s">
        <v>306</v>
      </c>
      <c r="F215" s="571">
        <v>4.9406564584124654E-324</v>
      </c>
      <c r="G215" s="572">
        <v>0</v>
      </c>
      <c r="H215" s="574">
        <v>4.9406564584124654E-324</v>
      </c>
      <c r="I215" s="571">
        <v>1.788</v>
      </c>
      <c r="J215" s="572">
        <v>1.788</v>
      </c>
      <c r="K215" s="575" t="s">
        <v>312</v>
      </c>
    </row>
    <row r="216" spans="1:11" ht="14.4" customHeight="1" thickBot="1" x14ac:dyDescent="0.35">
      <c r="A216" s="589" t="s">
        <v>513</v>
      </c>
      <c r="B216" s="571">
        <v>0</v>
      </c>
      <c r="C216" s="571">
        <v>4.9406564584124654E-324</v>
      </c>
      <c r="D216" s="572">
        <v>4.9406564584124654E-324</v>
      </c>
      <c r="E216" s="573" t="s">
        <v>306</v>
      </c>
      <c r="F216" s="571">
        <v>4.9406564584124654E-324</v>
      </c>
      <c r="G216" s="572">
        <v>0</v>
      </c>
      <c r="H216" s="574">
        <v>4.9406564584124654E-324</v>
      </c>
      <c r="I216" s="571">
        <v>1.788</v>
      </c>
      <c r="J216" s="572">
        <v>1.788</v>
      </c>
      <c r="K216" s="575" t="s">
        <v>312</v>
      </c>
    </row>
    <row r="217" spans="1:11" ht="14.4" customHeight="1" thickBot="1" x14ac:dyDescent="0.35">
      <c r="A217" s="591" t="s">
        <v>514</v>
      </c>
      <c r="B217" s="571">
        <v>0</v>
      </c>
      <c r="C217" s="571">
        <v>4.9406564584124654E-324</v>
      </c>
      <c r="D217" s="572">
        <v>4.9406564584124654E-324</v>
      </c>
      <c r="E217" s="573" t="s">
        <v>306</v>
      </c>
      <c r="F217" s="571">
        <v>4.9406564584124654E-324</v>
      </c>
      <c r="G217" s="572">
        <v>0</v>
      </c>
      <c r="H217" s="574">
        <v>4.9406564584124654E-324</v>
      </c>
      <c r="I217" s="571">
        <v>1.788</v>
      </c>
      <c r="J217" s="572">
        <v>1.788</v>
      </c>
      <c r="K217" s="575" t="s">
        <v>312</v>
      </c>
    </row>
    <row r="218" spans="1:11" ht="14.4" customHeight="1" thickBot="1" x14ac:dyDescent="0.35">
      <c r="A218" s="587" t="s">
        <v>515</v>
      </c>
      <c r="B218" s="571">
        <v>4.9406564584124654E-324</v>
      </c>
      <c r="C218" s="571">
        <v>4.9406564584124654E-324</v>
      </c>
      <c r="D218" s="572">
        <v>0</v>
      </c>
      <c r="E218" s="578">
        <v>1</v>
      </c>
      <c r="F218" s="571">
        <v>4.9406564584124654E-324</v>
      </c>
      <c r="G218" s="572">
        <v>0</v>
      </c>
      <c r="H218" s="574">
        <v>4.9406564584124654E-324</v>
      </c>
      <c r="I218" s="571">
        <v>1.788</v>
      </c>
      <c r="J218" s="572">
        <v>1.788</v>
      </c>
      <c r="K218" s="575" t="s">
        <v>312</v>
      </c>
    </row>
    <row r="219" spans="1:11" ht="14.4" customHeight="1" thickBot="1" x14ac:dyDescent="0.35">
      <c r="A219" s="588" t="s">
        <v>516</v>
      </c>
      <c r="B219" s="566">
        <v>4.9406564584124654E-324</v>
      </c>
      <c r="C219" s="566">
        <v>4.9406564584124654E-324</v>
      </c>
      <c r="D219" s="567">
        <v>0</v>
      </c>
      <c r="E219" s="568">
        <v>1</v>
      </c>
      <c r="F219" s="566">
        <v>4.9406564584124654E-324</v>
      </c>
      <c r="G219" s="567">
        <v>0</v>
      </c>
      <c r="H219" s="569">
        <v>4.9406564584124654E-324</v>
      </c>
      <c r="I219" s="566">
        <v>1.788</v>
      </c>
      <c r="J219" s="567">
        <v>1.788</v>
      </c>
      <c r="K219" s="577" t="s">
        <v>312</v>
      </c>
    </row>
    <row r="220" spans="1:11" ht="14.4" customHeight="1" thickBot="1" x14ac:dyDescent="0.35">
      <c r="A220" s="593"/>
      <c r="B220" s="566">
        <v>-6478.8502495688399</v>
      </c>
      <c r="C220" s="566">
        <v>-5486.3888800000204</v>
      </c>
      <c r="D220" s="567">
        <v>992.46136956881696</v>
      </c>
      <c r="E220" s="568">
        <v>0.84681520156500001</v>
      </c>
      <c r="F220" s="566">
        <v>-6766.6732530790796</v>
      </c>
      <c r="G220" s="567">
        <v>-6202.7838153224902</v>
      </c>
      <c r="H220" s="569">
        <v>-125.32475000000299</v>
      </c>
      <c r="I220" s="566">
        <v>-3872.0651600000201</v>
      </c>
      <c r="J220" s="567">
        <v>2330.7186553224701</v>
      </c>
      <c r="K220" s="570">
        <v>0.57222582134199995</v>
      </c>
    </row>
    <row r="221" spans="1:11" ht="14.4" customHeight="1" thickBot="1" x14ac:dyDescent="0.35">
      <c r="A221" s="594" t="s">
        <v>53</v>
      </c>
      <c r="B221" s="580">
        <v>-6478.8502495688599</v>
      </c>
      <c r="C221" s="580">
        <v>-5486.3888800000204</v>
      </c>
      <c r="D221" s="581">
        <v>992.46136956884095</v>
      </c>
      <c r="E221" s="582" t="s">
        <v>306</v>
      </c>
      <c r="F221" s="580">
        <v>-6766.6732530790796</v>
      </c>
      <c r="G221" s="581">
        <v>-6202.7838153224902</v>
      </c>
      <c r="H221" s="580">
        <v>-125.32475000000299</v>
      </c>
      <c r="I221" s="580">
        <v>-3872.0651600000101</v>
      </c>
      <c r="J221" s="581">
        <v>2330.7186553224701</v>
      </c>
      <c r="K221" s="583">
        <v>0.57222582134199995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517</v>
      </c>
      <c r="B5" s="596" t="s">
        <v>518</v>
      </c>
      <c r="C5" s="597" t="s">
        <v>519</v>
      </c>
      <c r="D5" s="597" t="s">
        <v>519</v>
      </c>
      <c r="E5" s="597"/>
      <c r="F5" s="597" t="s">
        <v>519</v>
      </c>
      <c r="G5" s="597" t="s">
        <v>519</v>
      </c>
      <c r="H5" s="597" t="s">
        <v>519</v>
      </c>
      <c r="I5" s="598" t="s">
        <v>519</v>
      </c>
      <c r="J5" s="599" t="s">
        <v>61</v>
      </c>
    </row>
    <row r="6" spans="1:10" ht="14.4" customHeight="1" x14ac:dyDescent="0.3">
      <c r="A6" s="595" t="s">
        <v>517</v>
      </c>
      <c r="B6" s="596" t="s">
        <v>315</v>
      </c>
      <c r="C6" s="597">
        <v>3018.7608999999998</v>
      </c>
      <c r="D6" s="597">
        <v>3180.5963499999984</v>
      </c>
      <c r="E6" s="597"/>
      <c r="F6" s="597">
        <v>2990.5783100000008</v>
      </c>
      <c r="G6" s="597">
        <v>3221.9254190301931</v>
      </c>
      <c r="H6" s="597">
        <v>-231.34710903019231</v>
      </c>
      <c r="I6" s="598">
        <v>0.92819600737380559</v>
      </c>
      <c r="J6" s="599" t="s">
        <v>1</v>
      </c>
    </row>
    <row r="7" spans="1:10" ht="14.4" customHeight="1" x14ac:dyDescent="0.3">
      <c r="A7" s="595" t="s">
        <v>517</v>
      </c>
      <c r="B7" s="596" t="s">
        <v>316</v>
      </c>
      <c r="C7" s="597">
        <v>1140.8356200000001</v>
      </c>
      <c r="D7" s="597">
        <v>1419.2545699999998</v>
      </c>
      <c r="E7" s="597"/>
      <c r="F7" s="597">
        <v>1464.8401400000002</v>
      </c>
      <c r="G7" s="597">
        <v>1440.6285468406425</v>
      </c>
      <c r="H7" s="597">
        <v>24.21159315935779</v>
      </c>
      <c r="I7" s="598">
        <v>1.0168062705771415</v>
      </c>
      <c r="J7" s="599" t="s">
        <v>1</v>
      </c>
    </row>
    <row r="8" spans="1:10" ht="14.4" customHeight="1" x14ac:dyDescent="0.3">
      <c r="A8" s="595" t="s">
        <v>517</v>
      </c>
      <c r="B8" s="596" t="s">
        <v>317</v>
      </c>
      <c r="C8" s="597">
        <v>66.540029999999987</v>
      </c>
      <c r="D8" s="597">
        <v>27.062760000000001</v>
      </c>
      <c r="E8" s="597"/>
      <c r="F8" s="597">
        <v>0</v>
      </c>
      <c r="G8" s="597">
        <v>24.167780964364585</v>
      </c>
      <c r="H8" s="597">
        <v>-24.167780964364585</v>
      </c>
      <c r="I8" s="598">
        <v>0</v>
      </c>
      <c r="J8" s="599" t="s">
        <v>1</v>
      </c>
    </row>
    <row r="9" spans="1:10" ht="14.4" customHeight="1" x14ac:dyDescent="0.3">
      <c r="A9" s="595" t="s">
        <v>517</v>
      </c>
      <c r="B9" s="596" t="s">
        <v>318</v>
      </c>
      <c r="C9" s="597">
        <v>115.81298</v>
      </c>
      <c r="D9" s="597">
        <v>346.32182999999998</v>
      </c>
      <c r="E9" s="597"/>
      <c r="F9" s="597">
        <v>448.27013999999997</v>
      </c>
      <c r="G9" s="597">
        <v>330.00289762057196</v>
      </c>
      <c r="H9" s="597">
        <v>118.26724237942801</v>
      </c>
      <c r="I9" s="598">
        <v>1.3583824361306316</v>
      </c>
      <c r="J9" s="599" t="s">
        <v>1</v>
      </c>
    </row>
    <row r="10" spans="1:10" ht="14.4" customHeight="1" x14ac:dyDescent="0.3">
      <c r="A10" s="595" t="s">
        <v>517</v>
      </c>
      <c r="B10" s="596" t="s">
        <v>319</v>
      </c>
      <c r="C10" s="597">
        <v>72.162000000000006</v>
      </c>
      <c r="D10" s="597">
        <v>17.746980000000001</v>
      </c>
      <c r="E10" s="597"/>
      <c r="F10" s="597">
        <v>66.504949999999994</v>
      </c>
      <c r="G10" s="597">
        <v>16.499999999999083</v>
      </c>
      <c r="H10" s="597">
        <v>50.00495000000091</v>
      </c>
      <c r="I10" s="598">
        <v>4.0306030303032534</v>
      </c>
      <c r="J10" s="599" t="s">
        <v>1</v>
      </c>
    </row>
    <row r="11" spans="1:10" ht="14.4" customHeight="1" x14ac:dyDescent="0.3">
      <c r="A11" s="595" t="s">
        <v>517</v>
      </c>
      <c r="B11" s="596" t="s">
        <v>320</v>
      </c>
      <c r="C11" s="597">
        <v>1415.5147299999999</v>
      </c>
      <c r="D11" s="597">
        <v>1351.1682399999997</v>
      </c>
      <c r="E11" s="597"/>
      <c r="F11" s="597">
        <v>1108.0089400000002</v>
      </c>
      <c r="G11" s="597">
        <v>893.74149712957183</v>
      </c>
      <c r="H11" s="597">
        <v>214.26744287042834</v>
      </c>
      <c r="I11" s="598">
        <v>1.239742077053142</v>
      </c>
      <c r="J11" s="599" t="s">
        <v>1</v>
      </c>
    </row>
    <row r="12" spans="1:10" ht="14.4" customHeight="1" x14ac:dyDescent="0.3">
      <c r="A12" s="595" t="s">
        <v>517</v>
      </c>
      <c r="B12" s="596" t="s">
        <v>321</v>
      </c>
      <c r="C12" s="597">
        <v>218.12172000000101</v>
      </c>
      <c r="D12" s="597">
        <v>232.06484999999901</v>
      </c>
      <c r="E12" s="597"/>
      <c r="F12" s="597">
        <v>833.15950000000009</v>
      </c>
      <c r="G12" s="597">
        <v>926.99416851552496</v>
      </c>
      <c r="H12" s="597">
        <v>-93.834668515524868</v>
      </c>
      <c r="I12" s="598">
        <v>0.89877534109433466</v>
      </c>
      <c r="J12" s="599" t="s">
        <v>1</v>
      </c>
    </row>
    <row r="13" spans="1:10" ht="14.4" customHeight="1" x14ac:dyDescent="0.3">
      <c r="A13" s="595" t="s">
        <v>517</v>
      </c>
      <c r="B13" s="596" t="s">
        <v>322</v>
      </c>
      <c r="C13" s="597">
        <v>113.79318000000002</v>
      </c>
      <c r="D13" s="597">
        <v>131.62236999999899</v>
      </c>
      <c r="E13" s="597"/>
      <c r="F13" s="597">
        <v>138.91235</v>
      </c>
      <c r="G13" s="597">
        <v>125.70973948259834</v>
      </c>
      <c r="H13" s="597">
        <v>13.202610517401666</v>
      </c>
      <c r="I13" s="598">
        <v>1.1050245635043199</v>
      </c>
      <c r="J13" s="599" t="s">
        <v>1</v>
      </c>
    </row>
    <row r="14" spans="1:10" ht="14.4" customHeight="1" x14ac:dyDescent="0.3">
      <c r="A14" s="595" t="s">
        <v>517</v>
      </c>
      <c r="B14" s="596" t="s">
        <v>520</v>
      </c>
      <c r="C14" s="597">
        <v>6161.5411600000007</v>
      </c>
      <c r="D14" s="597">
        <v>6705.8379499999955</v>
      </c>
      <c r="E14" s="597"/>
      <c r="F14" s="597">
        <v>7050.2743299999993</v>
      </c>
      <c r="G14" s="597">
        <v>6979.6700495834675</v>
      </c>
      <c r="H14" s="597">
        <v>70.604280416531765</v>
      </c>
      <c r="I14" s="598">
        <v>1.0101157045984925</v>
      </c>
      <c r="J14" s="599" t="s">
        <v>521</v>
      </c>
    </row>
    <row r="16" spans="1:10" ht="14.4" customHeight="1" x14ac:dyDescent="0.3">
      <c r="A16" s="595" t="s">
        <v>517</v>
      </c>
      <c r="B16" s="596" t="s">
        <v>518</v>
      </c>
      <c r="C16" s="597" t="s">
        <v>519</v>
      </c>
      <c r="D16" s="597" t="s">
        <v>519</v>
      </c>
      <c r="E16" s="597"/>
      <c r="F16" s="597" t="s">
        <v>519</v>
      </c>
      <c r="G16" s="597" t="s">
        <v>519</v>
      </c>
      <c r="H16" s="597" t="s">
        <v>519</v>
      </c>
      <c r="I16" s="598" t="s">
        <v>519</v>
      </c>
      <c r="J16" s="599" t="s">
        <v>61</v>
      </c>
    </row>
    <row r="17" spans="1:10" ht="14.4" customHeight="1" x14ac:dyDescent="0.3">
      <c r="A17" s="595" t="s">
        <v>522</v>
      </c>
      <c r="B17" s="596" t="s">
        <v>523</v>
      </c>
      <c r="C17" s="597" t="s">
        <v>519</v>
      </c>
      <c r="D17" s="597" t="s">
        <v>519</v>
      </c>
      <c r="E17" s="597"/>
      <c r="F17" s="597" t="s">
        <v>519</v>
      </c>
      <c r="G17" s="597" t="s">
        <v>519</v>
      </c>
      <c r="H17" s="597" t="s">
        <v>519</v>
      </c>
      <c r="I17" s="598" t="s">
        <v>519</v>
      </c>
      <c r="J17" s="599" t="s">
        <v>0</v>
      </c>
    </row>
    <row r="18" spans="1:10" ht="14.4" customHeight="1" x14ac:dyDescent="0.3">
      <c r="A18" s="595" t="s">
        <v>522</v>
      </c>
      <c r="B18" s="596" t="s">
        <v>315</v>
      </c>
      <c r="C18" s="597">
        <v>3018.7608999999998</v>
      </c>
      <c r="D18" s="597">
        <v>3180.5963499999984</v>
      </c>
      <c r="E18" s="597"/>
      <c r="F18" s="597">
        <v>2990.5783100000008</v>
      </c>
      <c r="G18" s="597">
        <v>3221.9254190301931</v>
      </c>
      <c r="H18" s="597">
        <v>-231.34710903019231</v>
      </c>
      <c r="I18" s="598">
        <v>0.92819600737380559</v>
      </c>
      <c r="J18" s="599" t="s">
        <v>1</v>
      </c>
    </row>
    <row r="19" spans="1:10" ht="14.4" customHeight="1" x14ac:dyDescent="0.3">
      <c r="A19" s="595" t="s">
        <v>522</v>
      </c>
      <c r="B19" s="596" t="s">
        <v>316</v>
      </c>
      <c r="C19" s="597">
        <v>1140.8356200000001</v>
      </c>
      <c r="D19" s="597">
        <v>1419.2545699999998</v>
      </c>
      <c r="E19" s="597"/>
      <c r="F19" s="597">
        <v>1464.8401400000002</v>
      </c>
      <c r="G19" s="597">
        <v>1440.6285468406425</v>
      </c>
      <c r="H19" s="597">
        <v>24.21159315935779</v>
      </c>
      <c r="I19" s="598">
        <v>1.0168062705771415</v>
      </c>
      <c r="J19" s="599" t="s">
        <v>1</v>
      </c>
    </row>
    <row r="20" spans="1:10" ht="14.4" customHeight="1" x14ac:dyDescent="0.3">
      <c r="A20" s="595" t="s">
        <v>522</v>
      </c>
      <c r="B20" s="596" t="s">
        <v>317</v>
      </c>
      <c r="C20" s="597">
        <v>66.540029999999987</v>
      </c>
      <c r="D20" s="597">
        <v>27.062760000000001</v>
      </c>
      <c r="E20" s="597"/>
      <c r="F20" s="597">
        <v>0</v>
      </c>
      <c r="G20" s="597">
        <v>24.167780964364585</v>
      </c>
      <c r="H20" s="597">
        <v>-24.167780964364585</v>
      </c>
      <c r="I20" s="598">
        <v>0</v>
      </c>
      <c r="J20" s="599" t="s">
        <v>1</v>
      </c>
    </row>
    <row r="21" spans="1:10" ht="14.4" customHeight="1" x14ac:dyDescent="0.3">
      <c r="A21" s="595" t="s">
        <v>522</v>
      </c>
      <c r="B21" s="596" t="s">
        <v>318</v>
      </c>
      <c r="C21" s="597">
        <v>115.81298</v>
      </c>
      <c r="D21" s="597">
        <v>346.32182999999998</v>
      </c>
      <c r="E21" s="597"/>
      <c r="F21" s="597">
        <v>448.27013999999997</v>
      </c>
      <c r="G21" s="597">
        <v>330.00289762057196</v>
      </c>
      <c r="H21" s="597">
        <v>118.26724237942801</v>
      </c>
      <c r="I21" s="598">
        <v>1.3583824361306316</v>
      </c>
      <c r="J21" s="599" t="s">
        <v>1</v>
      </c>
    </row>
    <row r="22" spans="1:10" ht="14.4" customHeight="1" x14ac:dyDescent="0.3">
      <c r="A22" s="595" t="s">
        <v>522</v>
      </c>
      <c r="B22" s="596" t="s">
        <v>319</v>
      </c>
      <c r="C22" s="597">
        <v>72.162000000000006</v>
      </c>
      <c r="D22" s="597">
        <v>17.746980000000001</v>
      </c>
      <c r="E22" s="597"/>
      <c r="F22" s="597">
        <v>66.504949999999994</v>
      </c>
      <c r="G22" s="597">
        <v>16.499999999999083</v>
      </c>
      <c r="H22" s="597">
        <v>50.00495000000091</v>
      </c>
      <c r="I22" s="598">
        <v>4.0306030303032534</v>
      </c>
      <c r="J22" s="599" t="s">
        <v>1</v>
      </c>
    </row>
    <row r="23" spans="1:10" ht="14.4" customHeight="1" x14ac:dyDescent="0.3">
      <c r="A23" s="595" t="s">
        <v>522</v>
      </c>
      <c r="B23" s="596" t="s">
        <v>320</v>
      </c>
      <c r="C23" s="597">
        <v>1415.5147299999999</v>
      </c>
      <c r="D23" s="597">
        <v>1351.1682399999997</v>
      </c>
      <c r="E23" s="597"/>
      <c r="F23" s="597">
        <v>1108.0089400000002</v>
      </c>
      <c r="G23" s="597">
        <v>893.74149712957183</v>
      </c>
      <c r="H23" s="597">
        <v>214.26744287042834</v>
      </c>
      <c r="I23" s="598">
        <v>1.239742077053142</v>
      </c>
      <c r="J23" s="599" t="s">
        <v>1</v>
      </c>
    </row>
    <row r="24" spans="1:10" ht="14.4" customHeight="1" x14ac:dyDescent="0.3">
      <c r="A24" s="595" t="s">
        <v>522</v>
      </c>
      <c r="B24" s="596" t="s">
        <v>321</v>
      </c>
      <c r="C24" s="597">
        <v>218.12172000000101</v>
      </c>
      <c r="D24" s="597">
        <v>232.06484999999901</v>
      </c>
      <c r="E24" s="597"/>
      <c r="F24" s="597">
        <v>833.15950000000009</v>
      </c>
      <c r="G24" s="597">
        <v>926.99416851552496</v>
      </c>
      <c r="H24" s="597">
        <v>-93.834668515524868</v>
      </c>
      <c r="I24" s="598">
        <v>0.89877534109433466</v>
      </c>
      <c r="J24" s="599" t="s">
        <v>1</v>
      </c>
    </row>
    <row r="25" spans="1:10" ht="14.4" customHeight="1" x14ac:dyDescent="0.3">
      <c r="A25" s="595" t="s">
        <v>522</v>
      </c>
      <c r="B25" s="596" t="s">
        <v>322</v>
      </c>
      <c r="C25" s="597">
        <v>113.79318000000002</v>
      </c>
      <c r="D25" s="597">
        <v>131.62236999999899</v>
      </c>
      <c r="E25" s="597"/>
      <c r="F25" s="597">
        <v>138.91235</v>
      </c>
      <c r="G25" s="597">
        <v>125.70973948259834</v>
      </c>
      <c r="H25" s="597">
        <v>13.202610517401666</v>
      </c>
      <c r="I25" s="598">
        <v>1.1050245635043199</v>
      </c>
      <c r="J25" s="599" t="s">
        <v>1</v>
      </c>
    </row>
    <row r="26" spans="1:10" ht="14.4" customHeight="1" x14ac:dyDescent="0.3">
      <c r="A26" s="595" t="s">
        <v>522</v>
      </c>
      <c r="B26" s="596" t="s">
        <v>524</v>
      </c>
      <c r="C26" s="597">
        <v>6161.5411600000007</v>
      </c>
      <c r="D26" s="597">
        <v>6705.8379499999955</v>
      </c>
      <c r="E26" s="597"/>
      <c r="F26" s="597">
        <v>7050.2743299999993</v>
      </c>
      <c r="G26" s="597">
        <v>6979.6700495834675</v>
      </c>
      <c r="H26" s="597">
        <v>70.604280416531765</v>
      </c>
      <c r="I26" s="598">
        <v>1.0101157045984925</v>
      </c>
      <c r="J26" s="599" t="s">
        <v>525</v>
      </c>
    </row>
    <row r="27" spans="1:10" ht="14.4" customHeight="1" x14ac:dyDescent="0.3">
      <c r="A27" s="595" t="s">
        <v>519</v>
      </c>
      <c r="B27" s="596" t="s">
        <v>519</v>
      </c>
      <c r="C27" s="597" t="s">
        <v>519</v>
      </c>
      <c r="D27" s="597" t="s">
        <v>519</v>
      </c>
      <c r="E27" s="597"/>
      <c r="F27" s="597" t="s">
        <v>519</v>
      </c>
      <c r="G27" s="597" t="s">
        <v>519</v>
      </c>
      <c r="H27" s="597" t="s">
        <v>519</v>
      </c>
      <c r="I27" s="598" t="s">
        <v>519</v>
      </c>
      <c r="J27" s="599" t="s">
        <v>526</v>
      </c>
    </row>
    <row r="28" spans="1:10" ht="14.4" customHeight="1" x14ac:dyDescent="0.3">
      <c r="A28" s="595" t="s">
        <v>517</v>
      </c>
      <c r="B28" s="596" t="s">
        <v>520</v>
      </c>
      <c r="C28" s="597">
        <v>6161.5411600000007</v>
      </c>
      <c r="D28" s="597">
        <v>6705.8379499999955</v>
      </c>
      <c r="E28" s="597"/>
      <c r="F28" s="597">
        <v>7050.2743299999993</v>
      </c>
      <c r="G28" s="597">
        <v>6979.6700495834675</v>
      </c>
      <c r="H28" s="597">
        <v>70.604280416531765</v>
      </c>
      <c r="I28" s="598">
        <v>1.0101157045984925</v>
      </c>
      <c r="J28" s="599" t="s">
        <v>521</v>
      </c>
    </row>
  </sheetData>
  <mergeCells count="3">
    <mergeCell ref="F3:I3"/>
    <mergeCell ref="C4:D4"/>
    <mergeCell ref="A1:I1"/>
  </mergeCells>
  <conditionalFormatting sqref="F15 F29:F65537">
    <cfRule type="cellIs" dxfId="56" priority="18" stopIfTrue="1" operator="greaterThan">
      <formula>1</formula>
    </cfRule>
  </conditionalFormatting>
  <conditionalFormatting sqref="H5:H14">
    <cfRule type="expression" dxfId="55" priority="14">
      <formula>$H5&gt;0</formula>
    </cfRule>
  </conditionalFormatting>
  <conditionalFormatting sqref="I5:I14">
    <cfRule type="expression" dxfId="54" priority="15">
      <formula>$I5&gt;1</formula>
    </cfRule>
  </conditionalFormatting>
  <conditionalFormatting sqref="B5:B14">
    <cfRule type="expression" dxfId="53" priority="11">
      <formula>OR($J5="NS",$J5="SumaNS",$J5="Účet")</formula>
    </cfRule>
  </conditionalFormatting>
  <conditionalFormatting sqref="B5:D14 F5:I14">
    <cfRule type="expression" dxfId="52" priority="17">
      <formula>AND($J5&lt;&gt;"",$J5&lt;&gt;"mezeraKL")</formula>
    </cfRule>
  </conditionalFormatting>
  <conditionalFormatting sqref="B5:D14 F5:I14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0" priority="13">
      <formula>OR($J5="SumaNS",$J5="NS")</formula>
    </cfRule>
  </conditionalFormatting>
  <conditionalFormatting sqref="A5:A14">
    <cfRule type="expression" dxfId="49" priority="9">
      <formula>AND($J5&lt;&gt;"mezeraKL",$J5&lt;&gt;"")</formula>
    </cfRule>
  </conditionalFormatting>
  <conditionalFormatting sqref="A5:A14">
    <cfRule type="expression" dxfId="48" priority="10">
      <formula>AND($J5&lt;&gt;"",$J5&lt;&gt;"mezeraKL")</formula>
    </cfRule>
  </conditionalFormatting>
  <conditionalFormatting sqref="H16:H28">
    <cfRule type="expression" dxfId="47" priority="5">
      <formula>$H16&gt;0</formula>
    </cfRule>
  </conditionalFormatting>
  <conditionalFormatting sqref="A16:A28">
    <cfRule type="expression" dxfId="46" priority="2">
      <formula>AND($J16&lt;&gt;"mezeraKL",$J16&lt;&gt;"")</formula>
    </cfRule>
  </conditionalFormatting>
  <conditionalFormatting sqref="I16:I28">
    <cfRule type="expression" dxfId="45" priority="6">
      <formula>$I16&gt;1</formula>
    </cfRule>
  </conditionalFormatting>
  <conditionalFormatting sqref="B16:B28">
    <cfRule type="expression" dxfId="44" priority="1">
      <formula>OR($J16="NS",$J16="SumaNS",$J16="Účet")</formula>
    </cfRule>
  </conditionalFormatting>
  <conditionalFormatting sqref="A16:D28 F16:I28">
    <cfRule type="expression" dxfId="43" priority="8">
      <formula>AND($J16&lt;&gt;"",$J16&lt;&gt;"mezeraKL")</formula>
    </cfRule>
  </conditionalFormatting>
  <conditionalFormatting sqref="B16:D28 F16:I28">
    <cfRule type="expression" dxfId="4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278.94063899894394</v>
      </c>
      <c r="M3" s="192">
        <f>SUBTOTAL(9,M5:M1048576)</f>
        <v>24782.178866666665</v>
      </c>
      <c r="N3" s="193">
        <f>SUBTOTAL(9,N5:N1048576)</f>
        <v>6912756.8088541236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7" t="s">
        <v>517</v>
      </c>
      <c r="B5" s="608" t="s">
        <v>2242</v>
      </c>
      <c r="C5" s="609" t="s">
        <v>522</v>
      </c>
      <c r="D5" s="610" t="s">
        <v>2243</v>
      </c>
      <c r="E5" s="609" t="s">
        <v>527</v>
      </c>
      <c r="F5" s="610" t="s">
        <v>2244</v>
      </c>
      <c r="G5" s="609"/>
      <c r="H5" s="609" t="s">
        <v>528</v>
      </c>
      <c r="I5" s="609" t="s">
        <v>529</v>
      </c>
      <c r="J5" s="609" t="s">
        <v>530</v>
      </c>
      <c r="K5" s="609" t="s">
        <v>531</v>
      </c>
      <c r="L5" s="611">
        <v>101.07</v>
      </c>
      <c r="M5" s="611">
        <v>1</v>
      </c>
      <c r="N5" s="612">
        <v>101.07</v>
      </c>
    </row>
    <row r="6" spans="1:14" ht="14.4" customHeight="1" x14ac:dyDescent="0.3">
      <c r="A6" s="613" t="s">
        <v>517</v>
      </c>
      <c r="B6" s="614" t="s">
        <v>2242</v>
      </c>
      <c r="C6" s="615" t="s">
        <v>522</v>
      </c>
      <c r="D6" s="616" t="s">
        <v>2243</v>
      </c>
      <c r="E6" s="615" t="s">
        <v>527</v>
      </c>
      <c r="F6" s="616" t="s">
        <v>2244</v>
      </c>
      <c r="G6" s="615"/>
      <c r="H6" s="615" t="s">
        <v>532</v>
      </c>
      <c r="I6" s="615" t="s">
        <v>533</v>
      </c>
      <c r="J6" s="615" t="s">
        <v>534</v>
      </c>
      <c r="K6" s="615" t="s">
        <v>535</v>
      </c>
      <c r="L6" s="617">
        <v>260.72964973518458</v>
      </c>
      <c r="M6" s="617">
        <v>80</v>
      </c>
      <c r="N6" s="618">
        <v>20858.371978814765</v>
      </c>
    </row>
    <row r="7" spans="1:14" ht="14.4" customHeight="1" x14ac:dyDescent="0.3">
      <c r="A7" s="613" t="s">
        <v>517</v>
      </c>
      <c r="B7" s="614" t="s">
        <v>2242</v>
      </c>
      <c r="C7" s="615" t="s">
        <v>522</v>
      </c>
      <c r="D7" s="616" t="s">
        <v>2243</v>
      </c>
      <c r="E7" s="615" t="s">
        <v>527</v>
      </c>
      <c r="F7" s="616" t="s">
        <v>2244</v>
      </c>
      <c r="G7" s="615"/>
      <c r="H7" s="615" t="s">
        <v>536</v>
      </c>
      <c r="I7" s="615" t="s">
        <v>537</v>
      </c>
      <c r="J7" s="615" t="s">
        <v>538</v>
      </c>
      <c r="K7" s="615" t="s">
        <v>539</v>
      </c>
      <c r="L7" s="617">
        <v>3096.0999999999967</v>
      </c>
      <c r="M7" s="617">
        <v>1</v>
      </c>
      <c r="N7" s="618">
        <v>3096.0999999999967</v>
      </c>
    </row>
    <row r="8" spans="1:14" ht="14.4" customHeight="1" x14ac:dyDescent="0.3">
      <c r="A8" s="613" t="s">
        <v>517</v>
      </c>
      <c r="B8" s="614" t="s">
        <v>2242</v>
      </c>
      <c r="C8" s="615" t="s">
        <v>522</v>
      </c>
      <c r="D8" s="616" t="s">
        <v>2243</v>
      </c>
      <c r="E8" s="615" t="s">
        <v>527</v>
      </c>
      <c r="F8" s="616" t="s">
        <v>2244</v>
      </c>
      <c r="G8" s="615"/>
      <c r="H8" s="615" t="s">
        <v>540</v>
      </c>
      <c r="I8" s="615" t="s">
        <v>540</v>
      </c>
      <c r="J8" s="615" t="s">
        <v>541</v>
      </c>
      <c r="K8" s="615" t="s">
        <v>542</v>
      </c>
      <c r="L8" s="617">
        <v>221.6891489361702</v>
      </c>
      <c r="M8" s="617">
        <v>47</v>
      </c>
      <c r="N8" s="618">
        <v>10419.39</v>
      </c>
    </row>
    <row r="9" spans="1:14" ht="14.4" customHeight="1" x14ac:dyDescent="0.3">
      <c r="A9" s="613" t="s">
        <v>517</v>
      </c>
      <c r="B9" s="614" t="s">
        <v>2242</v>
      </c>
      <c r="C9" s="615" t="s">
        <v>522</v>
      </c>
      <c r="D9" s="616" t="s">
        <v>2243</v>
      </c>
      <c r="E9" s="615" t="s">
        <v>527</v>
      </c>
      <c r="F9" s="616" t="s">
        <v>2244</v>
      </c>
      <c r="G9" s="615"/>
      <c r="H9" s="615" t="s">
        <v>543</v>
      </c>
      <c r="I9" s="615" t="s">
        <v>543</v>
      </c>
      <c r="J9" s="615" t="s">
        <v>544</v>
      </c>
      <c r="K9" s="615" t="s">
        <v>545</v>
      </c>
      <c r="L9" s="617">
        <v>900.00070203790347</v>
      </c>
      <c r="M9" s="617">
        <v>1</v>
      </c>
      <c r="N9" s="618">
        <v>900.00070203790347</v>
      </c>
    </row>
    <row r="10" spans="1:14" ht="14.4" customHeight="1" x14ac:dyDescent="0.3">
      <c r="A10" s="613" t="s">
        <v>517</v>
      </c>
      <c r="B10" s="614" t="s">
        <v>2242</v>
      </c>
      <c r="C10" s="615" t="s">
        <v>522</v>
      </c>
      <c r="D10" s="616" t="s">
        <v>2243</v>
      </c>
      <c r="E10" s="615" t="s">
        <v>527</v>
      </c>
      <c r="F10" s="616" t="s">
        <v>2244</v>
      </c>
      <c r="G10" s="615"/>
      <c r="H10" s="615" t="s">
        <v>546</v>
      </c>
      <c r="I10" s="615" t="s">
        <v>547</v>
      </c>
      <c r="J10" s="615" t="s">
        <v>548</v>
      </c>
      <c r="K10" s="615" t="s">
        <v>549</v>
      </c>
      <c r="L10" s="617">
        <v>106.27</v>
      </c>
      <c r="M10" s="617">
        <v>1</v>
      </c>
      <c r="N10" s="618">
        <v>106.27</v>
      </c>
    </row>
    <row r="11" spans="1:14" ht="14.4" customHeight="1" x14ac:dyDescent="0.3">
      <c r="A11" s="613" t="s">
        <v>517</v>
      </c>
      <c r="B11" s="614" t="s">
        <v>2242</v>
      </c>
      <c r="C11" s="615" t="s">
        <v>522</v>
      </c>
      <c r="D11" s="616" t="s">
        <v>2243</v>
      </c>
      <c r="E11" s="615" t="s">
        <v>527</v>
      </c>
      <c r="F11" s="616" t="s">
        <v>2244</v>
      </c>
      <c r="G11" s="615"/>
      <c r="H11" s="615" t="s">
        <v>550</v>
      </c>
      <c r="I11" s="615" t="s">
        <v>550</v>
      </c>
      <c r="J11" s="615" t="s">
        <v>551</v>
      </c>
      <c r="K11" s="615" t="s">
        <v>552</v>
      </c>
      <c r="L11" s="617">
        <v>49.830017467276484</v>
      </c>
      <c r="M11" s="617">
        <v>3</v>
      </c>
      <c r="N11" s="618">
        <v>149.49005240182944</v>
      </c>
    </row>
    <row r="12" spans="1:14" ht="14.4" customHeight="1" x14ac:dyDescent="0.3">
      <c r="A12" s="613" t="s">
        <v>517</v>
      </c>
      <c r="B12" s="614" t="s">
        <v>2242</v>
      </c>
      <c r="C12" s="615" t="s">
        <v>522</v>
      </c>
      <c r="D12" s="616" t="s">
        <v>2243</v>
      </c>
      <c r="E12" s="615" t="s">
        <v>527</v>
      </c>
      <c r="F12" s="616" t="s">
        <v>2244</v>
      </c>
      <c r="G12" s="615"/>
      <c r="H12" s="615" t="s">
        <v>553</v>
      </c>
      <c r="I12" s="615" t="s">
        <v>553</v>
      </c>
      <c r="J12" s="615" t="s">
        <v>554</v>
      </c>
      <c r="K12" s="615" t="s">
        <v>555</v>
      </c>
      <c r="L12" s="617">
        <v>501.16026582278482</v>
      </c>
      <c r="M12" s="617">
        <v>79</v>
      </c>
      <c r="N12" s="618">
        <v>39591.661</v>
      </c>
    </row>
    <row r="13" spans="1:14" ht="14.4" customHeight="1" x14ac:dyDescent="0.3">
      <c r="A13" s="613" t="s">
        <v>517</v>
      </c>
      <c r="B13" s="614" t="s">
        <v>2242</v>
      </c>
      <c r="C13" s="615" t="s">
        <v>522</v>
      </c>
      <c r="D13" s="616" t="s">
        <v>2243</v>
      </c>
      <c r="E13" s="615" t="s">
        <v>527</v>
      </c>
      <c r="F13" s="616" t="s">
        <v>2244</v>
      </c>
      <c r="G13" s="615"/>
      <c r="H13" s="615" t="s">
        <v>556</v>
      </c>
      <c r="I13" s="615" t="s">
        <v>556</v>
      </c>
      <c r="J13" s="615" t="s">
        <v>557</v>
      </c>
      <c r="K13" s="615" t="s">
        <v>558</v>
      </c>
      <c r="L13" s="617">
        <v>64.73</v>
      </c>
      <c r="M13" s="617">
        <v>1</v>
      </c>
      <c r="N13" s="618">
        <v>64.73</v>
      </c>
    </row>
    <row r="14" spans="1:14" ht="14.4" customHeight="1" x14ac:dyDescent="0.3">
      <c r="A14" s="613" t="s">
        <v>517</v>
      </c>
      <c r="B14" s="614" t="s">
        <v>2242</v>
      </c>
      <c r="C14" s="615" t="s">
        <v>522</v>
      </c>
      <c r="D14" s="616" t="s">
        <v>2243</v>
      </c>
      <c r="E14" s="615" t="s">
        <v>527</v>
      </c>
      <c r="F14" s="616" t="s">
        <v>2244</v>
      </c>
      <c r="G14" s="615" t="s">
        <v>559</v>
      </c>
      <c r="H14" s="615" t="s">
        <v>560</v>
      </c>
      <c r="I14" s="615" t="s">
        <v>560</v>
      </c>
      <c r="J14" s="615" t="s">
        <v>561</v>
      </c>
      <c r="K14" s="615" t="s">
        <v>562</v>
      </c>
      <c r="L14" s="617">
        <v>184.96331976824735</v>
      </c>
      <c r="M14" s="617">
        <v>191</v>
      </c>
      <c r="N14" s="618">
        <v>35327.994075735245</v>
      </c>
    </row>
    <row r="15" spans="1:14" ht="14.4" customHeight="1" x14ac:dyDescent="0.3">
      <c r="A15" s="613" t="s">
        <v>517</v>
      </c>
      <c r="B15" s="614" t="s">
        <v>2242</v>
      </c>
      <c r="C15" s="615" t="s">
        <v>522</v>
      </c>
      <c r="D15" s="616" t="s">
        <v>2243</v>
      </c>
      <c r="E15" s="615" t="s">
        <v>527</v>
      </c>
      <c r="F15" s="616" t="s">
        <v>2244</v>
      </c>
      <c r="G15" s="615" t="s">
        <v>559</v>
      </c>
      <c r="H15" s="615" t="s">
        <v>563</v>
      </c>
      <c r="I15" s="615" t="s">
        <v>563</v>
      </c>
      <c r="J15" s="615" t="s">
        <v>564</v>
      </c>
      <c r="K15" s="615" t="s">
        <v>565</v>
      </c>
      <c r="L15" s="617">
        <v>181.5898760685655</v>
      </c>
      <c r="M15" s="617">
        <v>225</v>
      </c>
      <c r="N15" s="618">
        <v>40857.722115427241</v>
      </c>
    </row>
    <row r="16" spans="1:14" ht="14.4" customHeight="1" x14ac:dyDescent="0.3">
      <c r="A16" s="613" t="s">
        <v>517</v>
      </c>
      <c r="B16" s="614" t="s">
        <v>2242</v>
      </c>
      <c r="C16" s="615" t="s">
        <v>522</v>
      </c>
      <c r="D16" s="616" t="s">
        <v>2243</v>
      </c>
      <c r="E16" s="615" t="s">
        <v>527</v>
      </c>
      <c r="F16" s="616" t="s">
        <v>2244</v>
      </c>
      <c r="G16" s="615" t="s">
        <v>559</v>
      </c>
      <c r="H16" s="615" t="s">
        <v>566</v>
      </c>
      <c r="I16" s="615" t="s">
        <v>566</v>
      </c>
      <c r="J16" s="615" t="s">
        <v>567</v>
      </c>
      <c r="K16" s="615" t="s">
        <v>565</v>
      </c>
      <c r="L16" s="617">
        <v>149.49990126557404</v>
      </c>
      <c r="M16" s="617">
        <v>71</v>
      </c>
      <c r="N16" s="618">
        <v>10614.492989855757</v>
      </c>
    </row>
    <row r="17" spans="1:14" ht="14.4" customHeight="1" x14ac:dyDescent="0.3">
      <c r="A17" s="613" t="s">
        <v>517</v>
      </c>
      <c r="B17" s="614" t="s">
        <v>2242</v>
      </c>
      <c r="C17" s="615" t="s">
        <v>522</v>
      </c>
      <c r="D17" s="616" t="s">
        <v>2243</v>
      </c>
      <c r="E17" s="615" t="s">
        <v>527</v>
      </c>
      <c r="F17" s="616" t="s">
        <v>2244</v>
      </c>
      <c r="G17" s="615" t="s">
        <v>559</v>
      </c>
      <c r="H17" s="615" t="s">
        <v>568</v>
      </c>
      <c r="I17" s="615" t="s">
        <v>568</v>
      </c>
      <c r="J17" s="615" t="s">
        <v>567</v>
      </c>
      <c r="K17" s="615" t="s">
        <v>569</v>
      </c>
      <c r="L17" s="617">
        <v>132.25</v>
      </c>
      <c r="M17" s="617">
        <v>70</v>
      </c>
      <c r="N17" s="618">
        <v>9257.5</v>
      </c>
    </row>
    <row r="18" spans="1:14" ht="14.4" customHeight="1" x14ac:dyDescent="0.3">
      <c r="A18" s="613" t="s">
        <v>517</v>
      </c>
      <c r="B18" s="614" t="s">
        <v>2242</v>
      </c>
      <c r="C18" s="615" t="s">
        <v>522</v>
      </c>
      <c r="D18" s="616" t="s">
        <v>2243</v>
      </c>
      <c r="E18" s="615" t="s">
        <v>527</v>
      </c>
      <c r="F18" s="616" t="s">
        <v>2244</v>
      </c>
      <c r="G18" s="615" t="s">
        <v>559</v>
      </c>
      <c r="H18" s="615" t="s">
        <v>570</v>
      </c>
      <c r="I18" s="615" t="s">
        <v>570</v>
      </c>
      <c r="J18" s="615" t="s">
        <v>561</v>
      </c>
      <c r="K18" s="615" t="s">
        <v>571</v>
      </c>
      <c r="L18" s="617">
        <v>97.179952339477467</v>
      </c>
      <c r="M18" s="617">
        <v>202</v>
      </c>
      <c r="N18" s="618">
        <v>19630.350372574449</v>
      </c>
    </row>
    <row r="19" spans="1:14" ht="14.4" customHeight="1" x14ac:dyDescent="0.3">
      <c r="A19" s="613" t="s">
        <v>517</v>
      </c>
      <c r="B19" s="614" t="s">
        <v>2242</v>
      </c>
      <c r="C19" s="615" t="s">
        <v>522</v>
      </c>
      <c r="D19" s="616" t="s">
        <v>2243</v>
      </c>
      <c r="E19" s="615" t="s">
        <v>527</v>
      </c>
      <c r="F19" s="616" t="s">
        <v>2244</v>
      </c>
      <c r="G19" s="615" t="s">
        <v>559</v>
      </c>
      <c r="H19" s="615" t="s">
        <v>572</v>
      </c>
      <c r="I19" s="615" t="s">
        <v>572</v>
      </c>
      <c r="J19" s="615" t="s">
        <v>561</v>
      </c>
      <c r="K19" s="615" t="s">
        <v>573</v>
      </c>
      <c r="L19" s="617">
        <v>97.750132007239685</v>
      </c>
      <c r="M19" s="617">
        <v>180</v>
      </c>
      <c r="N19" s="618">
        <v>17595.023761303142</v>
      </c>
    </row>
    <row r="20" spans="1:14" ht="14.4" customHeight="1" x14ac:dyDescent="0.3">
      <c r="A20" s="613" t="s">
        <v>517</v>
      </c>
      <c r="B20" s="614" t="s">
        <v>2242</v>
      </c>
      <c r="C20" s="615" t="s">
        <v>522</v>
      </c>
      <c r="D20" s="616" t="s">
        <v>2243</v>
      </c>
      <c r="E20" s="615" t="s">
        <v>527</v>
      </c>
      <c r="F20" s="616" t="s">
        <v>2244</v>
      </c>
      <c r="G20" s="615" t="s">
        <v>559</v>
      </c>
      <c r="H20" s="615" t="s">
        <v>574</v>
      </c>
      <c r="I20" s="615" t="s">
        <v>575</v>
      </c>
      <c r="J20" s="615" t="s">
        <v>576</v>
      </c>
      <c r="K20" s="615" t="s">
        <v>577</v>
      </c>
      <c r="L20" s="617">
        <v>87.488133168667233</v>
      </c>
      <c r="M20" s="617">
        <v>22</v>
      </c>
      <c r="N20" s="618">
        <v>1924.7389297106793</v>
      </c>
    </row>
    <row r="21" spans="1:14" ht="14.4" customHeight="1" x14ac:dyDescent="0.3">
      <c r="A21" s="613" t="s">
        <v>517</v>
      </c>
      <c r="B21" s="614" t="s">
        <v>2242</v>
      </c>
      <c r="C21" s="615" t="s">
        <v>522</v>
      </c>
      <c r="D21" s="616" t="s">
        <v>2243</v>
      </c>
      <c r="E21" s="615" t="s">
        <v>527</v>
      </c>
      <c r="F21" s="616" t="s">
        <v>2244</v>
      </c>
      <c r="G21" s="615" t="s">
        <v>559</v>
      </c>
      <c r="H21" s="615" t="s">
        <v>578</v>
      </c>
      <c r="I21" s="615" t="s">
        <v>579</v>
      </c>
      <c r="J21" s="615" t="s">
        <v>580</v>
      </c>
      <c r="K21" s="615" t="s">
        <v>581</v>
      </c>
      <c r="L21" s="617">
        <v>100.5423006652759</v>
      </c>
      <c r="M21" s="617">
        <v>364</v>
      </c>
      <c r="N21" s="618">
        <v>36597.397442160429</v>
      </c>
    </row>
    <row r="22" spans="1:14" ht="14.4" customHeight="1" x14ac:dyDescent="0.3">
      <c r="A22" s="613" t="s">
        <v>517</v>
      </c>
      <c r="B22" s="614" t="s">
        <v>2242</v>
      </c>
      <c r="C22" s="615" t="s">
        <v>522</v>
      </c>
      <c r="D22" s="616" t="s">
        <v>2243</v>
      </c>
      <c r="E22" s="615" t="s">
        <v>527</v>
      </c>
      <c r="F22" s="616" t="s">
        <v>2244</v>
      </c>
      <c r="G22" s="615" t="s">
        <v>559</v>
      </c>
      <c r="H22" s="615" t="s">
        <v>582</v>
      </c>
      <c r="I22" s="615" t="s">
        <v>583</v>
      </c>
      <c r="J22" s="615" t="s">
        <v>580</v>
      </c>
      <c r="K22" s="615" t="s">
        <v>584</v>
      </c>
      <c r="L22" s="617">
        <v>104.73925349288758</v>
      </c>
      <c r="M22" s="617">
        <v>26</v>
      </c>
      <c r="N22" s="618">
        <v>2723.2205908150772</v>
      </c>
    </row>
    <row r="23" spans="1:14" ht="14.4" customHeight="1" x14ac:dyDescent="0.3">
      <c r="A23" s="613" t="s">
        <v>517</v>
      </c>
      <c r="B23" s="614" t="s">
        <v>2242</v>
      </c>
      <c r="C23" s="615" t="s">
        <v>522</v>
      </c>
      <c r="D23" s="616" t="s">
        <v>2243</v>
      </c>
      <c r="E23" s="615" t="s">
        <v>527</v>
      </c>
      <c r="F23" s="616" t="s">
        <v>2244</v>
      </c>
      <c r="G23" s="615" t="s">
        <v>559</v>
      </c>
      <c r="H23" s="615" t="s">
        <v>585</v>
      </c>
      <c r="I23" s="615" t="s">
        <v>586</v>
      </c>
      <c r="J23" s="615" t="s">
        <v>587</v>
      </c>
      <c r="K23" s="615" t="s">
        <v>588</v>
      </c>
      <c r="L23" s="617">
        <v>170.22314271586009</v>
      </c>
      <c r="M23" s="617">
        <v>16</v>
      </c>
      <c r="N23" s="618">
        <v>2723.5702834537615</v>
      </c>
    </row>
    <row r="24" spans="1:14" ht="14.4" customHeight="1" x14ac:dyDescent="0.3">
      <c r="A24" s="613" t="s">
        <v>517</v>
      </c>
      <c r="B24" s="614" t="s">
        <v>2242</v>
      </c>
      <c r="C24" s="615" t="s">
        <v>522</v>
      </c>
      <c r="D24" s="616" t="s">
        <v>2243</v>
      </c>
      <c r="E24" s="615" t="s">
        <v>527</v>
      </c>
      <c r="F24" s="616" t="s">
        <v>2244</v>
      </c>
      <c r="G24" s="615" t="s">
        <v>559</v>
      </c>
      <c r="H24" s="615" t="s">
        <v>589</v>
      </c>
      <c r="I24" s="615" t="s">
        <v>590</v>
      </c>
      <c r="J24" s="615" t="s">
        <v>591</v>
      </c>
      <c r="K24" s="615" t="s">
        <v>592</v>
      </c>
      <c r="L24" s="617">
        <v>67.24840884653473</v>
      </c>
      <c r="M24" s="617">
        <v>317</v>
      </c>
      <c r="N24" s="618">
        <v>21317.745604351509</v>
      </c>
    </row>
    <row r="25" spans="1:14" ht="14.4" customHeight="1" x14ac:dyDescent="0.3">
      <c r="A25" s="613" t="s">
        <v>517</v>
      </c>
      <c r="B25" s="614" t="s">
        <v>2242</v>
      </c>
      <c r="C25" s="615" t="s">
        <v>522</v>
      </c>
      <c r="D25" s="616" t="s">
        <v>2243</v>
      </c>
      <c r="E25" s="615" t="s">
        <v>527</v>
      </c>
      <c r="F25" s="616" t="s">
        <v>2244</v>
      </c>
      <c r="G25" s="615" t="s">
        <v>559</v>
      </c>
      <c r="H25" s="615" t="s">
        <v>593</v>
      </c>
      <c r="I25" s="615" t="s">
        <v>594</v>
      </c>
      <c r="J25" s="615" t="s">
        <v>595</v>
      </c>
      <c r="K25" s="615" t="s">
        <v>596</v>
      </c>
      <c r="L25" s="617">
        <v>56.208290509210848</v>
      </c>
      <c r="M25" s="617">
        <v>18</v>
      </c>
      <c r="N25" s="618">
        <v>1011.7492291657952</v>
      </c>
    </row>
    <row r="26" spans="1:14" ht="14.4" customHeight="1" x14ac:dyDescent="0.3">
      <c r="A26" s="613" t="s">
        <v>517</v>
      </c>
      <c r="B26" s="614" t="s">
        <v>2242</v>
      </c>
      <c r="C26" s="615" t="s">
        <v>522</v>
      </c>
      <c r="D26" s="616" t="s">
        <v>2243</v>
      </c>
      <c r="E26" s="615" t="s">
        <v>527</v>
      </c>
      <c r="F26" s="616" t="s">
        <v>2244</v>
      </c>
      <c r="G26" s="615" t="s">
        <v>559</v>
      </c>
      <c r="H26" s="615" t="s">
        <v>597</v>
      </c>
      <c r="I26" s="615" t="s">
        <v>598</v>
      </c>
      <c r="J26" s="615" t="s">
        <v>599</v>
      </c>
      <c r="K26" s="615" t="s">
        <v>600</v>
      </c>
      <c r="L26" s="617">
        <v>65.046426825360612</v>
      </c>
      <c r="M26" s="617">
        <v>29</v>
      </c>
      <c r="N26" s="618">
        <v>1886.3463779354579</v>
      </c>
    </row>
    <row r="27" spans="1:14" ht="14.4" customHeight="1" x14ac:dyDescent="0.3">
      <c r="A27" s="613" t="s">
        <v>517</v>
      </c>
      <c r="B27" s="614" t="s">
        <v>2242</v>
      </c>
      <c r="C27" s="615" t="s">
        <v>522</v>
      </c>
      <c r="D27" s="616" t="s">
        <v>2243</v>
      </c>
      <c r="E27" s="615" t="s">
        <v>527</v>
      </c>
      <c r="F27" s="616" t="s">
        <v>2244</v>
      </c>
      <c r="G27" s="615" t="s">
        <v>559</v>
      </c>
      <c r="H27" s="615" t="s">
        <v>601</v>
      </c>
      <c r="I27" s="615" t="s">
        <v>602</v>
      </c>
      <c r="J27" s="615" t="s">
        <v>603</v>
      </c>
      <c r="K27" s="615" t="s">
        <v>596</v>
      </c>
      <c r="L27" s="617">
        <v>30.710232489062033</v>
      </c>
      <c r="M27" s="617">
        <v>2</v>
      </c>
      <c r="N27" s="618">
        <v>61.420464978124066</v>
      </c>
    </row>
    <row r="28" spans="1:14" ht="14.4" customHeight="1" x14ac:dyDescent="0.3">
      <c r="A28" s="613" t="s">
        <v>517</v>
      </c>
      <c r="B28" s="614" t="s">
        <v>2242</v>
      </c>
      <c r="C28" s="615" t="s">
        <v>522</v>
      </c>
      <c r="D28" s="616" t="s">
        <v>2243</v>
      </c>
      <c r="E28" s="615" t="s">
        <v>527</v>
      </c>
      <c r="F28" s="616" t="s">
        <v>2244</v>
      </c>
      <c r="G28" s="615" t="s">
        <v>559</v>
      </c>
      <c r="H28" s="615" t="s">
        <v>604</v>
      </c>
      <c r="I28" s="615" t="s">
        <v>605</v>
      </c>
      <c r="J28" s="615" t="s">
        <v>606</v>
      </c>
      <c r="K28" s="615" t="s">
        <v>607</v>
      </c>
      <c r="L28" s="617">
        <v>84.59047793513983</v>
      </c>
      <c r="M28" s="617">
        <v>75</v>
      </c>
      <c r="N28" s="618">
        <v>6344.2858451354869</v>
      </c>
    </row>
    <row r="29" spans="1:14" ht="14.4" customHeight="1" x14ac:dyDescent="0.3">
      <c r="A29" s="613" t="s">
        <v>517</v>
      </c>
      <c r="B29" s="614" t="s">
        <v>2242</v>
      </c>
      <c r="C29" s="615" t="s">
        <v>522</v>
      </c>
      <c r="D29" s="616" t="s">
        <v>2243</v>
      </c>
      <c r="E29" s="615" t="s">
        <v>527</v>
      </c>
      <c r="F29" s="616" t="s">
        <v>2244</v>
      </c>
      <c r="G29" s="615" t="s">
        <v>559</v>
      </c>
      <c r="H29" s="615" t="s">
        <v>608</v>
      </c>
      <c r="I29" s="615" t="s">
        <v>609</v>
      </c>
      <c r="J29" s="615" t="s">
        <v>610</v>
      </c>
      <c r="K29" s="615" t="s">
        <v>611</v>
      </c>
      <c r="L29" s="617">
        <v>133.47999999999999</v>
      </c>
      <c r="M29" s="617">
        <v>1</v>
      </c>
      <c r="N29" s="618">
        <v>133.47999999999999</v>
      </c>
    </row>
    <row r="30" spans="1:14" ht="14.4" customHeight="1" x14ac:dyDescent="0.3">
      <c r="A30" s="613" t="s">
        <v>517</v>
      </c>
      <c r="B30" s="614" t="s">
        <v>2242</v>
      </c>
      <c r="C30" s="615" t="s">
        <v>522</v>
      </c>
      <c r="D30" s="616" t="s">
        <v>2243</v>
      </c>
      <c r="E30" s="615" t="s">
        <v>527</v>
      </c>
      <c r="F30" s="616" t="s">
        <v>2244</v>
      </c>
      <c r="G30" s="615" t="s">
        <v>559</v>
      </c>
      <c r="H30" s="615" t="s">
        <v>612</v>
      </c>
      <c r="I30" s="615" t="s">
        <v>613</v>
      </c>
      <c r="J30" s="615" t="s">
        <v>614</v>
      </c>
      <c r="K30" s="615" t="s">
        <v>615</v>
      </c>
      <c r="L30" s="617">
        <v>28.900496508867988</v>
      </c>
      <c r="M30" s="617">
        <v>978</v>
      </c>
      <c r="N30" s="618">
        <v>28264.685585672891</v>
      </c>
    </row>
    <row r="31" spans="1:14" ht="14.4" customHeight="1" x14ac:dyDescent="0.3">
      <c r="A31" s="613" t="s">
        <v>517</v>
      </c>
      <c r="B31" s="614" t="s">
        <v>2242</v>
      </c>
      <c r="C31" s="615" t="s">
        <v>522</v>
      </c>
      <c r="D31" s="616" t="s">
        <v>2243</v>
      </c>
      <c r="E31" s="615" t="s">
        <v>527</v>
      </c>
      <c r="F31" s="616" t="s">
        <v>2244</v>
      </c>
      <c r="G31" s="615" t="s">
        <v>559</v>
      </c>
      <c r="H31" s="615" t="s">
        <v>616</v>
      </c>
      <c r="I31" s="615" t="s">
        <v>617</v>
      </c>
      <c r="J31" s="615" t="s">
        <v>618</v>
      </c>
      <c r="K31" s="615" t="s">
        <v>619</v>
      </c>
      <c r="L31" s="617">
        <v>81.015000000000001</v>
      </c>
      <c r="M31" s="617">
        <v>4</v>
      </c>
      <c r="N31" s="618">
        <v>324.06</v>
      </c>
    </row>
    <row r="32" spans="1:14" ht="14.4" customHeight="1" x14ac:dyDescent="0.3">
      <c r="A32" s="613" t="s">
        <v>517</v>
      </c>
      <c r="B32" s="614" t="s">
        <v>2242</v>
      </c>
      <c r="C32" s="615" t="s">
        <v>522</v>
      </c>
      <c r="D32" s="616" t="s">
        <v>2243</v>
      </c>
      <c r="E32" s="615" t="s">
        <v>527</v>
      </c>
      <c r="F32" s="616" t="s">
        <v>2244</v>
      </c>
      <c r="G32" s="615" t="s">
        <v>559</v>
      </c>
      <c r="H32" s="615" t="s">
        <v>620</v>
      </c>
      <c r="I32" s="615" t="s">
        <v>621</v>
      </c>
      <c r="J32" s="615" t="s">
        <v>622</v>
      </c>
      <c r="K32" s="615" t="s">
        <v>623</v>
      </c>
      <c r="L32" s="617">
        <v>62.019999999999982</v>
      </c>
      <c r="M32" s="617">
        <v>1</v>
      </c>
      <c r="N32" s="618">
        <v>62.019999999999982</v>
      </c>
    </row>
    <row r="33" spans="1:14" ht="14.4" customHeight="1" x14ac:dyDescent="0.3">
      <c r="A33" s="613" t="s">
        <v>517</v>
      </c>
      <c r="B33" s="614" t="s">
        <v>2242</v>
      </c>
      <c r="C33" s="615" t="s">
        <v>522</v>
      </c>
      <c r="D33" s="616" t="s">
        <v>2243</v>
      </c>
      <c r="E33" s="615" t="s">
        <v>527</v>
      </c>
      <c r="F33" s="616" t="s">
        <v>2244</v>
      </c>
      <c r="G33" s="615" t="s">
        <v>559</v>
      </c>
      <c r="H33" s="615" t="s">
        <v>624</v>
      </c>
      <c r="I33" s="615" t="s">
        <v>625</v>
      </c>
      <c r="J33" s="615" t="s">
        <v>626</v>
      </c>
      <c r="K33" s="615" t="s">
        <v>627</v>
      </c>
      <c r="L33" s="617">
        <v>55.379984367596293</v>
      </c>
      <c r="M33" s="617">
        <v>69</v>
      </c>
      <c r="N33" s="618">
        <v>3821.2189213641441</v>
      </c>
    </row>
    <row r="34" spans="1:14" ht="14.4" customHeight="1" x14ac:dyDescent="0.3">
      <c r="A34" s="613" t="s">
        <v>517</v>
      </c>
      <c r="B34" s="614" t="s">
        <v>2242</v>
      </c>
      <c r="C34" s="615" t="s">
        <v>522</v>
      </c>
      <c r="D34" s="616" t="s">
        <v>2243</v>
      </c>
      <c r="E34" s="615" t="s">
        <v>527</v>
      </c>
      <c r="F34" s="616" t="s">
        <v>2244</v>
      </c>
      <c r="G34" s="615" t="s">
        <v>559</v>
      </c>
      <c r="H34" s="615" t="s">
        <v>628</v>
      </c>
      <c r="I34" s="615" t="s">
        <v>629</v>
      </c>
      <c r="J34" s="615" t="s">
        <v>630</v>
      </c>
      <c r="K34" s="615" t="s">
        <v>631</v>
      </c>
      <c r="L34" s="617">
        <v>52.950000000000017</v>
      </c>
      <c r="M34" s="617">
        <v>1</v>
      </c>
      <c r="N34" s="618">
        <v>52.950000000000017</v>
      </c>
    </row>
    <row r="35" spans="1:14" ht="14.4" customHeight="1" x14ac:dyDescent="0.3">
      <c r="A35" s="613" t="s">
        <v>517</v>
      </c>
      <c r="B35" s="614" t="s">
        <v>2242</v>
      </c>
      <c r="C35" s="615" t="s">
        <v>522</v>
      </c>
      <c r="D35" s="616" t="s">
        <v>2243</v>
      </c>
      <c r="E35" s="615" t="s">
        <v>527</v>
      </c>
      <c r="F35" s="616" t="s">
        <v>2244</v>
      </c>
      <c r="G35" s="615" t="s">
        <v>559</v>
      </c>
      <c r="H35" s="615" t="s">
        <v>632</v>
      </c>
      <c r="I35" s="615" t="s">
        <v>633</v>
      </c>
      <c r="J35" s="615" t="s">
        <v>634</v>
      </c>
      <c r="K35" s="615" t="s">
        <v>635</v>
      </c>
      <c r="L35" s="617">
        <v>37.22488085603284</v>
      </c>
      <c r="M35" s="617">
        <v>2</v>
      </c>
      <c r="N35" s="618">
        <v>74.44976171206568</v>
      </c>
    </row>
    <row r="36" spans="1:14" ht="14.4" customHeight="1" x14ac:dyDescent="0.3">
      <c r="A36" s="613" t="s">
        <v>517</v>
      </c>
      <c r="B36" s="614" t="s">
        <v>2242</v>
      </c>
      <c r="C36" s="615" t="s">
        <v>522</v>
      </c>
      <c r="D36" s="616" t="s">
        <v>2243</v>
      </c>
      <c r="E36" s="615" t="s">
        <v>527</v>
      </c>
      <c r="F36" s="616" t="s">
        <v>2244</v>
      </c>
      <c r="G36" s="615" t="s">
        <v>559</v>
      </c>
      <c r="H36" s="615" t="s">
        <v>636</v>
      </c>
      <c r="I36" s="615" t="s">
        <v>637</v>
      </c>
      <c r="J36" s="615" t="s">
        <v>638</v>
      </c>
      <c r="K36" s="615" t="s">
        <v>639</v>
      </c>
      <c r="L36" s="617">
        <v>37.769999999999989</v>
      </c>
      <c r="M36" s="617">
        <v>1</v>
      </c>
      <c r="N36" s="618">
        <v>37.769999999999989</v>
      </c>
    </row>
    <row r="37" spans="1:14" ht="14.4" customHeight="1" x14ac:dyDescent="0.3">
      <c r="A37" s="613" t="s">
        <v>517</v>
      </c>
      <c r="B37" s="614" t="s">
        <v>2242</v>
      </c>
      <c r="C37" s="615" t="s">
        <v>522</v>
      </c>
      <c r="D37" s="616" t="s">
        <v>2243</v>
      </c>
      <c r="E37" s="615" t="s">
        <v>527</v>
      </c>
      <c r="F37" s="616" t="s">
        <v>2244</v>
      </c>
      <c r="G37" s="615" t="s">
        <v>559</v>
      </c>
      <c r="H37" s="615" t="s">
        <v>640</v>
      </c>
      <c r="I37" s="615" t="s">
        <v>641</v>
      </c>
      <c r="J37" s="615" t="s">
        <v>642</v>
      </c>
      <c r="K37" s="615" t="s">
        <v>596</v>
      </c>
      <c r="L37" s="617">
        <v>67.267945254860336</v>
      </c>
      <c r="M37" s="617">
        <v>47</v>
      </c>
      <c r="N37" s="618">
        <v>3161.5934269784361</v>
      </c>
    </row>
    <row r="38" spans="1:14" ht="14.4" customHeight="1" x14ac:dyDescent="0.3">
      <c r="A38" s="613" t="s">
        <v>517</v>
      </c>
      <c r="B38" s="614" t="s">
        <v>2242</v>
      </c>
      <c r="C38" s="615" t="s">
        <v>522</v>
      </c>
      <c r="D38" s="616" t="s">
        <v>2243</v>
      </c>
      <c r="E38" s="615" t="s">
        <v>527</v>
      </c>
      <c r="F38" s="616" t="s">
        <v>2244</v>
      </c>
      <c r="G38" s="615" t="s">
        <v>559</v>
      </c>
      <c r="H38" s="615" t="s">
        <v>643</v>
      </c>
      <c r="I38" s="615" t="s">
        <v>644</v>
      </c>
      <c r="J38" s="615" t="s">
        <v>645</v>
      </c>
      <c r="K38" s="615" t="s">
        <v>646</v>
      </c>
      <c r="L38" s="617">
        <v>53.336003654449662</v>
      </c>
      <c r="M38" s="617">
        <v>30</v>
      </c>
      <c r="N38" s="618">
        <v>1600.0801096334899</v>
      </c>
    </row>
    <row r="39" spans="1:14" ht="14.4" customHeight="1" x14ac:dyDescent="0.3">
      <c r="A39" s="613" t="s">
        <v>517</v>
      </c>
      <c r="B39" s="614" t="s">
        <v>2242</v>
      </c>
      <c r="C39" s="615" t="s">
        <v>522</v>
      </c>
      <c r="D39" s="616" t="s">
        <v>2243</v>
      </c>
      <c r="E39" s="615" t="s">
        <v>527</v>
      </c>
      <c r="F39" s="616" t="s">
        <v>2244</v>
      </c>
      <c r="G39" s="615" t="s">
        <v>559</v>
      </c>
      <c r="H39" s="615" t="s">
        <v>647</v>
      </c>
      <c r="I39" s="615" t="s">
        <v>648</v>
      </c>
      <c r="J39" s="615" t="s">
        <v>649</v>
      </c>
      <c r="K39" s="615" t="s">
        <v>650</v>
      </c>
      <c r="L39" s="617">
        <v>29.812705163200377</v>
      </c>
      <c r="M39" s="617">
        <v>7</v>
      </c>
      <c r="N39" s="618">
        <v>208.68893614240264</v>
      </c>
    </row>
    <row r="40" spans="1:14" ht="14.4" customHeight="1" x14ac:dyDescent="0.3">
      <c r="A40" s="613" t="s">
        <v>517</v>
      </c>
      <c r="B40" s="614" t="s">
        <v>2242</v>
      </c>
      <c r="C40" s="615" t="s">
        <v>522</v>
      </c>
      <c r="D40" s="616" t="s">
        <v>2243</v>
      </c>
      <c r="E40" s="615" t="s">
        <v>527</v>
      </c>
      <c r="F40" s="616" t="s">
        <v>2244</v>
      </c>
      <c r="G40" s="615" t="s">
        <v>559</v>
      </c>
      <c r="H40" s="615" t="s">
        <v>651</v>
      </c>
      <c r="I40" s="615" t="s">
        <v>652</v>
      </c>
      <c r="J40" s="615" t="s">
        <v>653</v>
      </c>
      <c r="K40" s="615" t="s">
        <v>654</v>
      </c>
      <c r="L40" s="617">
        <v>60.350137454219876</v>
      </c>
      <c r="M40" s="617">
        <v>280</v>
      </c>
      <c r="N40" s="618">
        <v>16898.038487181566</v>
      </c>
    </row>
    <row r="41" spans="1:14" ht="14.4" customHeight="1" x14ac:dyDescent="0.3">
      <c r="A41" s="613" t="s">
        <v>517</v>
      </c>
      <c r="B41" s="614" t="s">
        <v>2242</v>
      </c>
      <c r="C41" s="615" t="s">
        <v>522</v>
      </c>
      <c r="D41" s="616" t="s">
        <v>2243</v>
      </c>
      <c r="E41" s="615" t="s">
        <v>527</v>
      </c>
      <c r="F41" s="616" t="s">
        <v>2244</v>
      </c>
      <c r="G41" s="615" t="s">
        <v>559</v>
      </c>
      <c r="H41" s="615" t="s">
        <v>655</v>
      </c>
      <c r="I41" s="615" t="s">
        <v>656</v>
      </c>
      <c r="J41" s="615" t="s">
        <v>657</v>
      </c>
      <c r="K41" s="615" t="s">
        <v>658</v>
      </c>
      <c r="L41" s="617">
        <v>111.77987278276657</v>
      </c>
      <c r="M41" s="617">
        <v>2</v>
      </c>
      <c r="N41" s="618">
        <v>223.55974556553315</v>
      </c>
    </row>
    <row r="42" spans="1:14" ht="14.4" customHeight="1" x14ac:dyDescent="0.3">
      <c r="A42" s="613" t="s">
        <v>517</v>
      </c>
      <c r="B42" s="614" t="s">
        <v>2242</v>
      </c>
      <c r="C42" s="615" t="s">
        <v>522</v>
      </c>
      <c r="D42" s="616" t="s">
        <v>2243</v>
      </c>
      <c r="E42" s="615" t="s">
        <v>527</v>
      </c>
      <c r="F42" s="616" t="s">
        <v>2244</v>
      </c>
      <c r="G42" s="615" t="s">
        <v>559</v>
      </c>
      <c r="H42" s="615" t="s">
        <v>659</v>
      </c>
      <c r="I42" s="615" t="s">
        <v>660</v>
      </c>
      <c r="J42" s="615" t="s">
        <v>661</v>
      </c>
      <c r="K42" s="615" t="s">
        <v>662</v>
      </c>
      <c r="L42" s="617">
        <v>42.09003415859415</v>
      </c>
      <c r="M42" s="617">
        <v>7</v>
      </c>
      <c r="N42" s="618">
        <v>294.63023911015904</v>
      </c>
    </row>
    <row r="43" spans="1:14" ht="14.4" customHeight="1" x14ac:dyDescent="0.3">
      <c r="A43" s="613" t="s">
        <v>517</v>
      </c>
      <c r="B43" s="614" t="s">
        <v>2242</v>
      </c>
      <c r="C43" s="615" t="s">
        <v>522</v>
      </c>
      <c r="D43" s="616" t="s">
        <v>2243</v>
      </c>
      <c r="E43" s="615" t="s">
        <v>527</v>
      </c>
      <c r="F43" s="616" t="s">
        <v>2244</v>
      </c>
      <c r="G43" s="615" t="s">
        <v>559</v>
      </c>
      <c r="H43" s="615" t="s">
        <v>663</v>
      </c>
      <c r="I43" s="615" t="s">
        <v>664</v>
      </c>
      <c r="J43" s="615" t="s">
        <v>665</v>
      </c>
      <c r="K43" s="615" t="s">
        <v>666</v>
      </c>
      <c r="L43" s="617">
        <v>63.919139966211908</v>
      </c>
      <c r="M43" s="617">
        <v>33</v>
      </c>
      <c r="N43" s="618">
        <v>2109.3316188849931</v>
      </c>
    </row>
    <row r="44" spans="1:14" ht="14.4" customHeight="1" x14ac:dyDescent="0.3">
      <c r="A44" s="613" t="s">
        <v>517</v>
      </c>
      <c r="B44" s="614" t="s">
        <v>2242</v>
      </c>
      <c r="C44" s="615" t="s">
        <v>522</v>
      </c>
      <c r="D44" s="616" t="s">
        <v>2243</v>
      </c>
      <c r="E44" s="615" t="s">
        <v>527</v>
      </c>
      <c r="F44" s="616" t="s">
        <v>2244</v>
      </c>
      <c r="G44" s="615" t="s">
        <v>559</v>
      </c>
      <c r="H44" s="615" t="s">
        <v>667</v>
      </c>
      <c r="I44" s="615" t="s">
        <v>668</v>
      </c>
      <c r="J44" s="615" t="s">
        <v>669</v>
      </c>
      <c r="K44" s="615" t="s">
        <v>670</v>
      </c>
      <c r="L44" s="617">
        <v>259.40601604008663</v>
      </c>
      <c r="M44" s="617">
        <v>238</v>
      </c>
      <c r="N44" s="618">
        <v>61738.63181754062</v>
      </c>
    </row>
    <row r="45" spans="1:14" ht="14.4" customHeight="1" x14ac:dyDescent="0.3">
      <c r="A45" s="613" t="s">
        <v>517</v>
      </c>
      <c r="B45" s="614" t="s">
        <v>2242</v>
      </c>
      <c r="C45" s="615" t="s">
        <v>522</v>
      </c>
      <c r="D45" s="616" t="s">
        <v>2243</v>
      </c>
      <c r="E45" s="615" t="s">
        <v>527</v>
      </c>
      <c r="F45" s="616" t="s">
        <v>2244</v>
      </c>
      <c r="G45" s="615" t="s">
        <v>559</v>
      </c>
      <c r="H45" s="615" t="s">
        <v>671</v>
      </c>
      <c r="I45" s="615" t="s">
        <v>672</v>
      </c>
      <c r="J45" s="615" t="s">
        <v>673</v>
      </c>
      <c r="K45" s="615" t="s">
        <v>670</v>
      </c>
      <c r="L45" s="617">
        <v>344.39017719172955</v>
      </c>
      <c r="M45" s="617">
        <v>171</v>
      </c>
      <c r="N45" s="618">
        <v>58890.720299785753</v>
      </c>
    </row>
    <row r="46" spans="1:14" ht="14.4" customHeight="1" x14ac:dyDescent="0.3">
      <c r="A46" s="613" t="s">
        <v>517</v>
      </c>
      <c r="B46" s="614" t="s">
        <v>2242</v>
      </c>
      <c r="C46" s="615" t="s">
        <v>522</v>
      </c>
      <c r="D46" s="616" t="s">
        <v>2243</v>
      </c>
      <c r="E46" s="615" t="s">
        <v>527</v>
      </c>
      <c r="F46" s="616" t="s">
        <v>2244</v>
      </c>
      <c r="G46" s="615" t="s">
        <v>559</v>
      </c>
      <c r="H46" s="615" t="s">
        <v>674</v>
      </c>
      <c r="I46" s="615" t="s">
        <v>675</v>
      </c>
      <c r="J46" s="615" t="s">
        <v>676</v>
      </c>
      <c r="K46" s="615" t="s">
        <v>677</v>
      </c>
      <c r="L46" s="617">
        <v>151.18143419929052</v>
      </c>
      <c r="M46" s="617">
        <v>7</v>
      </c>
      <c r="N46" s="618">
        <v>1058.2700393950336</v>
      </c>
    </row>
    <row r="47" spans="1:14" ht="14.4" customHeight="1" x14ac:dyDescent="0.3">
      <c r="A47" s="613" t="s">
        <v>517</v>
      </c>
      <c r="B47" s="614" t="s">
        <v>2242</v>
      </c>
      <c r="C47" s="615" t="s">
        <v>522</v>
      </c>
      <c r="D47" s="616" t="s">
        <v>2243</v>
      </c>
      <c r="E47" s="615" t="s">
        <v>527</v>
      </c>
      <c r="F47" s="616" t="s">
        <v>2244</v>
      </c>
      <c r="G47" s="615" t="s">
        <v>559</v>
      </c>
      <c r="H47" s="615" t="s">
        <v>678</v>
      </c>
      <c r="I47" s="615" t="s">
        <v>679</v>
      </c>
      <c r="J47" s="615" t="s">
        <v>680</v>
      </c>
      <c r="K47" s="615" t="s">
        <v>681</v>
      </c>
      <c r="L47" s="617">
        <v>437.00080000000003</v>
      </c>
      <c r="M47" s="617">
        <v>1</v>
      </c>
      <c r="N47" s="618">
        <v>437.00080000000003</v>
      </c>
    </row>
    <row r="48" spans="1:14" ht="14.4" customHeight="1" x14ac:dyDescent="0.3">
      <c r="A48" s="613" t="s">
        <v>517</v>
      </c>
      <c r="B48" s="614" t="s">
        <v>2242</v>
      </c>
      <c r="C48" s="615" t="s">
        <v>522</v>
      </c>
      <c r="D48" s="616" t="s">
        <v>2243</v>
      </c>
      <c r="E48" s="615" t="s">
        <v>527</v>
      </c>
      <c r="F48" s="616" t="s">
        <v>2244</v>
      </c>
      <c r="G48" s="615" t="s">
        <v>559</v>
      </c>
      <c r="H48" s="615" t="s">
        <v>682</v>
      </c>
      <c r="I48" s="615" t="s">
        <v>683</v>
      </c>
      <c r="J48" s="615" t="s">
        <v>684</v>
      </c>
      <c r="K48" s="615" t="s">
        <v>685</v>
      </c>
      <c r="L48" s="617">
        <v>29.470000000000006</v>
      </c>
      <c r="M48" s="617">
        <v>20</v>
      </c>
      <c r="N48" s="618">
        <v>589.40000000000009</v>
      </c>
    </row>
    <row r="49" spans="1:14" ht="14.4" customHeight="1" x14ac:dyDescent="0.3">
      <c r="A49" s="613" t="s">
        <v>517</v>
      </c>
      <c r="B49" s="614" t="s">
        <v>2242</v>
      </c>
      <c r="C49" s="615" t="s">
        <v>522</v>
      </c>
      <c r="D49" s="616" t="s">
        <v>2243</v>
      </c>
      <c r="E49" s="615" t="s">
        <v>527</v>
      </c>
      <c r="F49" s="616" t="s">
        <v>2244</v>
      </c>
      <c r="G49" s="615" t="s">
        <v>559</v>
      </c>
      <c r="H49" s="615" t="s">
        <v>686</v>
      </c>
      <c r="I49" s="615" t="s">
        <v>687</v>
      </c>
      <c r="J49" s="615" t="s">
        <v>688</v>
      </c>
      <c r="K49" s="615" t="s">
        <v>689</v>
      </c>
      <c r="L49" s="617">
        <v>142.14958397523941</v>
      </c>
      <c r="M49" s="617">
        <v>1</v>
      </c>
      <c r="N49" s="618">
        <v>142.14958397523941</v>
      </c>
    </row>
    <row r="50" spans="1:14" ht="14.4" customHeight="1" x14ac:dyDescent="0.3">
      <c r="A50" s="613" t="s">
        <v>517</v>
      </c>
      <c r="B50" s="614" t="s">
        <v>2242</v>
      </c>
      <c r="C50" s="615" t="s">
        <v>522</v>
      </c>
      <c r="D50" s="616" t="s">
        <v>2243</v>
      </c>
      <c r="E50" s="615" t="s">
        <v>527</v>
      </c>
      <c r="F50" s="616" t="s">
        <v>2244</v>
      </c>
      <c r="G50" s="615" t="s">
        <v>559</v>
      </c>
      <c r="H50" s="615" t="s">
        <v>690</v>
      </c>
      <c r="I50" s="615" t="s">
        <v>691</v>
      </c>
      <c r="J50" s="615" t="s">
        <v>692</v>
      </c>
      <c r="K50" s="615" t="s">
        <v>693</v>
      </c>
      <c r="L50" s="617">
        <v>83.88</v>
      </c>
      <c r="M50" s="617">
        <v>1</v>
      </c>
      <c r="N50" s="618">
        <v>83.88</v>
      </c>
    </row>
    <row r="51" spans="1:14" ht="14.4" customHeight="1" x14ac:dyDescent="0.3">
      <c r="A51" s="613" t="s">
        <v>517</v>
      </c>
      <c r="B51" s="614" t="s">
        <v>2242</v>
      </c>
      <c r="C51" s="615" t="s">
        <v>522</v>
      </c>
      <c r="D51" s="616" t="s">
        <v>2243</v>
      </c>
      <c r="E51" s="615" t="s">
        <v>527</v>
      </c>
      <c r="F51" s="616" t="s">
        <v>2244</v>
      </c>
      <c r="G51" s="615" t="s">
        <v>559</v>
      </c>
      <c r="H51" s="615" t="s">
        <v>694</v>
      </c>
      <c r="I51" s="615" t="s">
        <v>695</v>
      </c>
      <c r="J51" s="615" t="s">
        <v>696</v>
      </c>
      <c r="K51" s="615" t="s">
        <v>697</v>
      </c>
      <c r="L51" s="617">
        <v>298.98</v>
      </c>
      <c r="M51" s="617">
        <v>1</v>
      </c>
      <c r="N51" s="618">
        <v>298.98</v>
      </c>
    </row>
    <row r="52" spans="1:14" ht="14.4" customHeight="1" x14ac:dyDescent="0.3">
      <c r="A52" s="613" t="s">
        <v>517</v>
      </c>
      <c r="B52" s="614" t="s">
        <v>2242</v>
      </c>
      <c r="C52" s="615" t="s">
        <v>522</v>
      </c>
      <c r="D52" s="616" t="s">
        <v>2243</v>
      </c>
      <c r="E52" s="615" t="s">
        <v>527</v>
      </c>
      <c r="F52" s="616" t="s">
        <v>2244</v>
      </c>
      <c r="G52" s="615" t="s">
        <v>559</v>
      </c>
      <c r="H52" s="615" t="s">
        <v>698</v>
      </c>
      <c r="I52" s="615" t="s">
        <v>699</v>
      </c>
      <c r="J52" s="615" t="s">
        <v>700</v>
      </c>
      <c r="K52" s="615" t="s">
        <v>701</v>
      </c>
      <c r="L52" s="617">
        <v>43.190000000000005</v>
      </c>
      <c r="M52" s="617">
        <v>1</v>
      </c>
      <c r="N52" s="618">
        <v>43.190000000000005</v>
      </c>
    </row>
    <row r="53" spans="1:14" ht="14.4" customHeight="1" x14ac:dyDescent="0.3">
      <c r="A53" s="613" t="s">
        <v>517</v>
      </c>
      <c r="B53" s="614" t="s">
        <v>2242</v>
      </c>
      <c r="C53" s="615" t="s">
        <v>522</v>
      </c>
      <c r="D53" s="616" t="s">
        <v>2243</v>
      </c>
      <c r="E53" s="615" t="s">
        <v>527</v>
      </c>
      <c r="F53" s="616" t="s">
        <v>2244</v>
      </c>
      <c r="G53" s="615" t="s">
        <v>559</v>
      </c>
      <c r="H53" s="615" t="s">
        <v>702</v>
      </c>
      <c r="I53" s="615" t="s">
        <v>703</v>
      </c>
      <c r="J53" s="615" t="s">
        <v>704</v>
      </c>
      <c r="K53" s="615" t="s">
        <v>705</v>
      </c>
      <c r="L53" s="617">
        <v>194.04999999999998</v>
      </c>
      <c r="M53" s="617">
        <v>129</v>
      </c>
      <c r="N53" s="618">
        <v>25032.449999999997</v>
      </c>
    </row>
    <row r="54" spans="1:14" ht="14.4" customHeight="1" x14ac:dyDescent="0.3">
      <c r="A54" s="613" t="s">
        <v>517</v>
      </c>
      <c r="B54" s="614" t="s">
        <v>2242</v>
      </c>
      <c r="C54" s="615" t="s">
        <v>522</v>
      </c>
      <c r="D54" s="616" t="s">
        <v>2243</v>
      </c>
      <c r="E54" s="615" t="s">
        <v>527</v>
      </c>
      <c r="F54" s="616" t="s">
        <v>2244</v>
      </c>
      <c r="G54" s="615" t="s">
        <v>559</v>
      </c>
      <c r="H54" s="615" t="s">
        <v>706</v>
      </c>
      <c r="I54" s="615" t="s">
        <v>706</v>
      </c>
      <c r="J54" s="615" t="s">
        <v>707</v>
      </c>
      <c r="K54" s="615" t="s">
        <v>708</v>
      </c>
      <c r="L54" s="617">
        <v>38.196865861680152</v>
      </c>
      <c r="M54" s="617">
        <v>700</v>
      </c>
      <c r="N54" s="618">
        <v>26737.806103176106</v>
      </c>
    </row>
    <row r="55" spans="1:14" ht="14.4" customHeight="1" x14ac:dyDescent="0.3">
      <c r="A55" s="613" t="s">
        <v>517</v>
      </c>
      <c r="B55" s="614" t="s">
        <v>2242</v>
      </c>
      <c r="C55" s="615" t="s">
        <v>522</v>
      </c>
      <c r="D55" s="616" t="s">
        <v>2243</v>
      </c>
      <c r="E55" s="615" t="s">
        <v>527</v>
      </c>
      <c r="F55" s="616" t="s">
        <v>2244</v>
      </c>
      <c r="G55" s="615" t="s">
        <v>559</v>
      </c>
      <c r="H55" s="615" t="s">
        <v>709</v>
      </c>
      <c r="I55" s="615" t="s">
        <v>710</v>
      </c>
      <c r="J55" s="615" t="s">
        <v>711</v>
      </c>
      <c r="K55" s="615" t="s">
        <v>712</v>
      </c>
      <c r="L55" s="617">
        <v>73.551963013112911</v>
      </c>
      <c r="M55" s="617">
        <v>10</v>
      </c>
      <c r="N55" s="618">
        <v>735.51963013112913</v>
      </c>
    </row>
    <row r="56" spans="1:14" ht="14.4" customHeight="1" x14ac:dyDescent="0.3">
      <c r="A56" s="613" t="s">
        <v>517</v>
      </c>
      <c r="B56" s="614" t="s">
        <v>2242</v>
      </c>
      <c r="C56" s="615" t="s">
        <v>522</v>
      </c>
      <c r="D56" s="616" t="s">
        <v>2243</v>
      </c>
      <c r="E56" s="615" t="s">
        <v>527</v>
      </c>
      <c r="F56" s="616" t="s">
        <v>2244</v>
      </c>
      <c r="G56" s="615" t="s">
        <v>559</v>
      </c>
      <c r="H56" s="615" t="s">
        <v>713</v>
      </c>
      <c r="I56" s="615" t="s">
        <v>714</v>
      </c>
      <c r="J56" s="615" t="s">
        <v>711</v>
      </c>
      <c r="K56" s="615" t="s">
        <v>715</v>
      </c>
      <c r="L56" s="617">
        <v>238.28992352020799</v>
      </c>
      <c r="M56" s="617">
        <v>2</v>
      </c>
      <c r="N56" s="618">
        <v>476.57984704041598</v>
      </c>
    </row>
    <row r="57" spans="1:14" ht="14.4" customHeight="1" x14ac:dyDescent="0.3">
      <c r="A57" s="613" t="s">
        <v>517</v>
      </c>
      <c r="B57" s="614" t="s">
        <v>2242</v>
      </c>
      <c r="C57" s="615" t="s">
        <v>522</v>
      </c>
      <c r="D57" s="616" t="s">
        <v>2243</v>
      </c>
      <c r="E57" s="615" t="s">
        <v>527</v>
      </c>
      <c r="F57" s="616" t="s">
        <v>2244</v>
      </c>
      <c r="G57" s="615" t="s">
        <v>559</v>
      </c>
      <c r="H57" s="615" t="s">
        <v>716</v>
      </c>
      <c r="I57" s="615" t="s">
        <v>717</v>
      </c>
      <c r="J57" s="615" t="s">
        <v>718</v>
      </c>
      <c r="K57" s="615" t="s">
        <v>719</v>
      </c>
      <c r="L57" s="617">
        <v>184.74</v>
      </c>
      <c r="M57" s="617">
        <v>1</v>
      </c>
      <c r="N57" s="618">
        <v>184.74</v>
      </c>
    </row>
    <row r="58" spans="1:14" ht="14.4" customHeight="1" x14ac:dyDescent="0.3">
      <c r="A58" s="613" t="s">
        <v>517</v>
      </c>
      <c r="B58" s="614" t="s">
        <v>2242</v>
      </c>
      <c r="C58" s="615" t="s">
        <v>522</v>
      </c>
      <c r="D58" s="616" t="s">
        <v>2243</v>
      </c>
      <c r="E58" s="615" t="s">
        <v>527</v>
      </c>
      <c r="F58" s="616" t="s">
        <v>2244</v>
      </c>
      <c r="G58" s="615" t="s">
        <v>559</v>
      </c>
      <c r="H58" s="615" t="s">
        <v>720</v>
      </c>
      <c r="I58" s="615" t="s">
        <v>721</v>
      </c>
      <c r="J58" s="615" t="s">
        <v>722</v>
      </c>
      <c r="K58" s="615" t="s">
        <v>723</v>
      </c>
      <c r="L58" s="617">
        <v>126.03</v>
      </c>
      <c r="M58" s="617">
        <v>2</v>
      </c>
      <c r="N58" s="618">
        <v>252.06</v>
      </c>
    </row>
    <row r="59" spans="1:14" ht="14.4" customHeight="1" x14ac:dyDescent="0.3">
      <c r="A59" s="613" t="s">
        <v>517</v>
      </c>
      <c r="B59" s="614" t="s">
        <v>2242</v>
      </c>
      <c r="C59" s="615" t="s">
        <v>522</v>
      </c>
      <c r="D59" s="616" t="s">
        <v>2243</v>
      </c>
      <c r="E59" s="615" t="s">
        <v>527</v>
      </c>
      <c r="F59" s="616" t="s">
        <v>2244</v>
      </c>
      <c r="G59" s="615" t="s">
        <v>559</v>
      </c>
      <c r="H59" s="615" t="s">
        <v>724</v>
      </c>
      <c r="I59" s="615" t="s">
        <v>725</v>
      </c>
      <c r="J59" s="615" t="s">
        <v>726</v>
      </c>
      <c r="K59" s="615" t="s">
        <v>727</v>
      </c>
      <c r="L59" s="617">
        <v>117.69965553208355</v>
      </c>
      <c r="M59" s="617">
        <v>1</v>
      </c>
      <c r="N59" s="618">
        <v>117.69965553208355</v>
      </c>
    </row>
    <row r="60" spans="1:14" ht="14.4" customHeight="1" x14ac:dyDescent="0.3">
      <c r="A60" s="613" t="s">
        <v>517</v>
      </c>
      <c r="B60" s="614" t="s">
        <v>2242</v>
      </c>
      <c r="C60" s="615" t="s">
        <v>522</v>
      </c>
      <c r="D60" s="616" t="s">
        <v>2243</v>
      </c>
      <c r="E60" s="615" t="s">
        <v>527</v>
      </c>
      <c r="F60" s="616" t="s">
        <v>2244</v>
      </c>
      <c r="G60" s="615" t="s">
        <v>559</v>
      </c>
      <c r="H60" s="615" t="s">
        <v>728</v>
      </c>
      <c r="I60" s="615" t="s">
        <v>729</v>
      </c>
      <c r="J60" s="615" t="s">
        <v>730</v>
      </c>
      <c r="K60" s="615" t="s">
        <v>731</v>
      </c>
      <c r="L60" s="617">
        <v>85.85</v>
      </c>
      <c r="M60" s="617">
        <v>1</v>
      </c>
      <c r="N60" s="618">
        <v>85.85</v>
      </c>
    </row>
    <row r="61" spans="1:14" ht="14.4" customHeight="1" x14ac:dyDescent="0.3">
      <c r="A61" s="613" t="s">
        <v>517</v>
      </c>
      <c r="B61" s="614" t="s">
        <v>2242</v>
      </c>
      <c r="C61" s="615" t="s">
        <v>522</v>
      </c>
      <c r="D61" s="616" t="s">
        <v>2243</v>
      </c>
      <c r="E61" s="615" t="s">
        <v>527</v>
      </c>
      <c r="F61" s="616" t="s">
        <v>2244</v>
      </c>
      <c r="G61" s="615" t="s">
        <v>559</v>
      </c>
      <c r="H61" s="615" t="s">
        <v>732</v>
      </c>
      <c r="I61" s="615" t="s">
        <v>733</v>
      </c>
      <c r="J61" s="615" t="s">
        <v>734</v>
      </c>
      <c r="K61" s="615" t="s">
        <v>735</v>
      </c>
      <c r="L61" s="617">
        <v>104.18000000000002</v>
      </c>
      <c r="M61" s="617">
        <v>1</v>
      </c>
      <c r="N61" s="618">
        <v>104.18000000000002</v>
      </c>
    </row>
    <row r="62" spans="1:14" ht="14.4" customHeight="1" x14ac:dyDescent="0.3">
      <c r="A62" s="613" t="s">
        <v>517</v>
      </c>
      <c r="B62" s="614" t="s">
        <v>2242</v>
      </c>
      <c r="C62" s="615" t="s">
        <v>522</v>
      </c>
      <c r="D62" s="616" t="s">
        <v>2243</v>
      </c>
      <c r="E62" s="615" t="s">
        <v>527</v>
      </c>
      <c r="F62" s="616" t="s">
        <v>2244</v>
      </c>
      <c r="G62" s="615" t="s">
        <v>559</v>
      </c>
      <c r="H62" s="615" t="s">
        <v>736</v>
      </c>
      <c r="I62" s="615" t="s">
        <v>737</v>
      </c>
      <c r="J62" s="615" t="s">
        <v>738</v>
      </c>
      <c r="K62" s="615" t="s">
        <v>739</v>
      </c>
      <c r="L62" s="617">
        <v>76.919999999999987</v>
      </c>
      <c r="M62" s="617">
        <v>2</v>
      </c>
      <c r="N62" s="618">
        <v>153.83999999999997</v>
      </c>
    </row>
    <row r="63" spans="1:14" ht="14.4" customHeight="1" x14ac:dyDescent="0.3">
      <c r="A63" s="613" t="s">
        <v>517</v>
      </c>
      <c r="B63" s="614" t="s">
        <v>2242</v>
      </c>
      <c r="C63" s="615" t="s">
        <v>522</v>
      </c>
      <c r="D63" s="616" t="s">
        <v>2243</v>
      </c>
      <c r="E63" s="615" t="s">
        <v>527</v>
      </c>
      <c r="F63" s="616" t="s">
        <v>2244</v>
      </c>
      <c r="G63" s="615" t="s">
        <v>559</v>
      </c>
      <c r="H63" s="615" t="s">
        <v>740</v>
      </c>
      <c r="I63" s="615" t="s">
        <v>741</v>
      </c>
      <c r="J63" s="615" t="s">
        <v>742</v>
      </c>
      <c r="K63" s="615" t="s">
        <v>743</v>
      </c>
      <c r="L63" s="617">
        <v>46</v>
      </c>
      <c r="M63" s="617">
        <v>2</v>
      </c>
      <c r="N63" s="618">
        <v>92</v>
      </c>
    </row>
    <row r="64" spans="1:14" ht="14.4" customHeight="1" x14ac:dyDescent="0.3">
      <c r="A64" s="613" t="s">
        <v>517</v>
      </c>
      <c r="B64" s="614" t="s">
        <v>2242</v>
      </c>
      <c r="C64" s="615" t="s">
        <v>522</v>
      </c>
      <c r="D64" s="616" t="s">
        <v>2243</v>
      </c>
      <c r="E64" s="615" t="s">
        <v>527</v>
      </c>
      <c r="F64" s="616" t="s">
        <v>2244</v>
      </c>
      <c r="G64" s="615" t="s">
        <v>559</v>
      </c>
      <c r="H64" s="615" t="s">
        <v>744</v>
      </c>
      <c r="I64" s="615" t="s">
        <v>745</v>
      </c>
      <c r="J64" s="615" t="s">
        <v>653</v>
      </c>
      <c r="K64" s="615" t="s">
        <v>746</v>
      </c>
      <c r="L64" s="617">
        <v>22.480028609208141</v>
      </c>
      <c r="M64" s="617">
        <v>10</v>
      </c>
      <c r="N64" s="618">
        <v>224.80028609208142</v>
      </c>
    </row>
    <row r="65" spans="1:14" ht="14.4" customHeight="1" x14ac:dyDescent="0.3">
      <c r="A65" s="613" t="s">
        <v>517</v>
      </c>
      <c r="B65" s="614" t="s">
        <v>2242</v>
      </c>
      <c r="C65" s="615" t="s">
        <v>522</v>
      </c>
      <c r="D65" s="616" t="s">
        <v>2243</v>
      </c>
      <c r="E65" s="615" t="s">
        <v>527</v>
      </c>
      <c r="F65" s="616" t="s">
        <v>2244</v>
      </c>
      <c r="G65" s="615" t="s">
        <v>559</v>
      </c>
      <c r="H65" s="615" t="s">
        <v>747</v>
      </c>
      <c r="I65" s="615" t="s">
        <v>748</v>
      </c>
      <c r="J65" s="615" t="s">
        <v>749</v>
      </c>
      <c r="K65" s="615" t="s">
        <v>750</v>
      </c>
      <c r="L65" s="617">
        <v>63.090646461107383</v>
      </c>
      <c r="M65" s="617">
        <v>1</v>
      </c>
      <c r="N65" s="618">
        <v>63.090646461107383</v>
      </c>
    </row>
    <row r="66" spans="1:14" ht="14.4" customHeight="1" x14ac:dyDescent="0.3">
      <c r="A66" s="613" t="s">
        <v>517</v>
      </c>
      <c r="B66" s="614" t="s">
        <v>2242</v>
      </c>
      <c r="C66" s="615" t="s">
        <v>522</v>
      </c>
      <c r="D66" s="616" t="s">
        <v>2243</v>
      </c>
      <c r="E66" s="615" t="s">
        <v>527</v>
      </c>
      <c r="F66" s="616" t="s">
        <v>2244</v>
      </c>
      <c r="G66" s="615" t="s">
        <v>559</v>
      </c>
      <c r="H66" s="615" t="s">
        <v>751</v>
      </c>
      <c r="I66" s="615" t="s">
        <v>752</v>
      </c>
      <c r="J66" s="615" t="s">
        <v>753</v>
      </c>
      <c r="K66" s="615" t="s">
        <v>754</v>
      </c>
      <c r="L66" s="617">
        <v>76.719900944678912</v>
      </c>
      <c r="M66" s="617">
        <v>4</v>
      </c>
      <c r="N66" s="618">
        <v>306.87960377871565</v>
      </c>
    </row>
    <row r="67" spans="1:14" ht="14.4" customHeight="1" x14ac:dyDescent="0.3">
      <c r="A67" s="613" t="s">
        <v>517</v>
      </c>
      <c r="B67" s="614" t="s">
        <v>2242</v>
      </c>
      <c r="C67" s="615" t="s">
        <v>522</v>
      </c>
      <c r="D67" s="616" t="s">
        <v>2243</v>
      </c>
      <c r="E67" s="615" t="s">
        <v>527</v>
      </c>
      <c r="F67" s="616" t="s">
        <v>2244</v>
      </c>
      <c r="G67" s="615" t="s">
        <v>559</v>
      </c>
      <c r="H67" s="615" t="s">
        <v>755</v>
      </c>
      <c r="I67" s="615" t="s">
        <v>756</v>
      </c>
      <c r="J67" s="615" t="s">
        <v>757</v>
      </c>
      <c r="K67" s="615" t="s">
        <v>758</v>
      </c>
      <c r="L67" s="617">
        <v>157.31978041775201</v>
      </c>
      <c r="M67" s="617">
        <v>1</v>
      </c>
      <c r="N67" s="618">
        <v>157.31978041775201</v>
      </c>
    </row>
    <row r="68" spans="1:14" ht="14.4" customHeight="1" x14ac:dyDescent="0.3">
      <c r="A68" s="613" t="s">
        <v>517</v>
      </c>
      <c r="B68" s="614" t="s">
        <v>2242</v>
      </c>
      <c r="C68" s="615" t="s">
        <v>522</v>
      </c>
      <c r="D68" s="616" t="s">
        <v>2243</v>
      </c>
      <c r="E68" s="615" t="s">
        <v>527</v>
      </c>
      <c r="F68" s="616" t="s">
        <v>2244</v>
      </c>
      <c r="G68" s="615" t="s">
        <v>559</v>
      </c>
      <c r="H68" s="615" t="s">
        <v>759</v>
      </c>
      <c r="I68" s="615" t="s">
        <v>760</v>
      </c>
      <c r="J68" s="615" t="s">
        <v>761</v>
      </c>
      <c r="K68" s="615" t="s">
        <v>762</v>
      </c>
      <c r="L68" s="617">
        <v>1116.17</v>
      </c>
      <c r="M68" s="617">
        <v>4</v>
      </c>
      <c r="N68" s="618">
        <v>4464.68</v>
      </c>
    </row>
    <row r="69" spans="1:14" ht="14.4" customHeight="1" x14ac:dyDescent="0.3">
      <c r="A69" s="613" t="s">
        <v>517</v>
      </c>
      <c r="B69" s="614" t="s">
        <v>2242</v>
      </c>
      <c r="C69" s="615" t="s">
        <v>522</v>
      </c>
      <c r="D69" s="616" t="s">
        <v>2243</v>
      </c>
      <c r="E69" s="615" t="s">
        <v>527</v>
      </c>
      <c r="F69" s="616" t="s">
        <v>2244</v>
      </c>
      <c r="G69" s="615" t="s">
        <v>559</v>
      </c>
      <c r="H69" s="615" t="s">
        <v>763</v>
      </c>
      <c r="I69" s="615" t="s">
        <v>764</v>
      </c>
      <c r="J69" s="615" t="s">
        <v>765</v>
      </c>
      <c r="K69" s="615"/>
      <c r="L69" s="617">
        <v>207.46999999999994</v>
      </c>
      <c r="M69" s="617">
        <v>1</v>
      </c>
      <c r="N69" s="618">
        <v>207.46999999999994</v>
      </c>
    </row>
    <row r="70" spans="1:14" ht="14.4" customHeight="1" x14ac:dyDescent="0.3">
      <c r="A70" s="613" t="s">
        <v>517</v>
      </c>
      <c r="B70" s="614" t="s">
        <v>2242</v>
      </c>
      <c r="C70" s="615" t="s">
        <v>522</v>
      </c>
      <c r="D70" s="616" t="s">
        <v>2243</v>
      </c>
      <c r="E70" s="615" t="s">
        <v>527</v>
      </c>
      <c r="F70" s="616" t="s">
        <v>2244</v>
      </c>
      <c r="G70" s="615" t="s">
        <v>559</v>
      </c>
      <c r="H70" s="615" t="s">
        <v>766</v>
      </c>
      <c r="I70" s="615" t="s">
        <v>767</v>
      </c>
      <c r="J70" s="615" t="s">
        <v>768</v>
      </c>
      <c r="K70" s="615" t="s">
        <v>769</v>
      </c>
      <c r="L70" s="617">
        <v>163.32999999999998</v>
      </c>
      <c r="M70" s="617">
        <v>1</v>
      </c>
      <c r="N70" s="618">
        <v>163.32999999999998</v>
      </c>
    </row>
    <row r="71" spans="1:14" ht="14.4" customHeight="1" x14ac:dyDescent="0.3">
      <c r="A71" s="613" t="s">
        <v>517</v>
      </c>
      <c r="B71" s="614" t="s">
        <v>2242</v>
      </c>
      <c r="C71" s="615" t="s">
        <v>522</v>
      </c>
      <c r="D71" s="616" t="s">
        <v>2243</v>
      </c>
      <c r="E71" s="615" t="s">
        <v>527</v>
      </c>
      <c r="F71" s="616" t="s">
        <v>2244</v>
      </c>
      <c r="G71" s="615" t="s">
        <v>559</v>
      </c>
      <c r="H71" s="615" t="s">
        <v>770</v>
      </c>
      <c r="I71" s="615" t="s">
        <v>771</v>
      </c>
      <c r="J71" s="615" t="s">
        <v>772</v>
      </c>
      <c r="K71" s="615" t="s">
        <v>773</v>
      </c>
      <c r="L71" s="617">
        <v>161.82</v>
      </c>
      <c r="M71" s="617">
        <v>5</v>
      </c>
      <c r="N71" s="618">
        <v>809.1</v>
      </c>
    </row>
    <row r="72" spans="1:14" ht="14.4" customHeight="1" x14ac:dyDescent="0.3">
      <c r="A72" s="613" t="s">
        <v>517</v>
      </c>
      <c r="B72" s="614" t="s">
        <v>2242</v>
      </c>
      <c r="C72" s="615" t="s">
        <v>522</v>
      </c>
      <c r="D72" s="616" t="s">
        <v>2243</v>
      </c>
      <c r="E72" s="615" t="s">
        <v>527</v>
      </c>
      <c r="F72" s="616" t="s">
        <v>2244</v>
      </c>
      <c r="G72" s="615" t="s">
        <v>559</v>
      </c>
      <c r="H72" s="615" t="s">
        <v>774</v>
      </c>
      <c r="I72" s="615" t="s">
        <v>775</v>
      </c>
      <c r="J72" s="615" t="s">
        <v>776</v>
      </c>
      <c r="K72" s="615" t="s">
        <v>777</v>
      </c>
      <c r="L72" s="617">
        <v>223.47</v>
      </c>
      <c r="M72" s="617">
        <v>1</v>
      </c>
      <c r="N72" s="618">
        <v>223.47</v>
      </c>
    </row>
    <row r="73" spans="1:14" ht="14.4" customHeight="1" x14ac:dyDescent="0.3">
      <c r="A73" s="613" t="s">
        <v>517</v>
      </c>
      <c r="B73" s="614" t="s">
        <v>2242</v>
      </c>
      <c r="C73" s="615" t="s">
        <v>522</v>
      </c>
      <c r="D73" s="616" t="s">
        <v>2243</v>
      </c>
      <c r="E73" s="615" t="s">
        <v>527</v>
      </c>
      <c r="F73" s="616" t="s">
        <v>2244</v>
      </c>
      <c r="G73" s="615" t="s">
        <v>559</v>
      </c>
      <c r="H73" s="615" t="s">
        <v>778</v>
      </c>
      <c r="I73" s="615" t="s">
        <v>779</v>
      </c>
      <c r="J73" s="615" t="s">
        <v>780</v>
      </c>
      <c r="K73" s="615" t="s">
        <v>781</v>
      </c>
      <c r="L73" s="617">
        <v>75.125034657822383</v>
      </c>
      <c r="M73" s="617">
        <v>4</v>
      </c>
      <c r="N73" s="618">
        <v>300.50013863128953</v>
      </c>
    </row>
    <row r="74" spans="1:14" ht="14.4" customHeight="1" x14ac:dyDescent="0.3">
      <c r="A74" s="613" t="s">
        <v>517</v>
      </c>
      <c r="B74" s="614" t="s">
        <v>2242</v>
      </c>
      <c r="C74" s="615" t="s">
        <v>522</v>
      </c>
      <c r="D74" s="616" t="s">
        <v>2243</v>
      </c>
      <c r="E74" s="615" t="s">
        <v>527</v>
      </c>
      <c r="F74" s="616" t="s">
        <v>2244</v>
      </c>
      <c r="G74" s="615" t="s">
        <v>559</v>
      </c>
      <c r="H74" s="615" t="s">
        <v>782</v>
      </c>
      <c r="I74" s="615" t="s">
        <v>783</v>
      </c>
      <c r="J74" s="615" t="s">
        <v>784</v>
      </c>
      <c r="K74" s="615" t="s">
        <v>785</v>
      </c>
      <c r="L74" s="617">
        <v>112.59500000000001</v>
      </c>
      <c r="M74" s="617">
        <v>2</v>
      </c>
      <c r="N74" s="618">
        <v>225.19000000000003</v>
      </c>
    </row>
    <row r="75" spans="1:14" ht="14.4" customHeight="1" x14ac:dyDescent="0.3">
      <c r="A75" s="613" t="s">
        <v>517</v>
      </c>
      <c r="B75" s="614" t="s">
        <v>2242</v>
      </c>
      <c r="C75" s="615" t="s">
        <v>522</v>
      </c>
      <c r="D75" s="616" t="s">
        <v>2243</v>
      </c>
      <c r="E75" s="615" t="s">
        <v>527</v>
      </c>
      <c r="F75" s="616" t="s">
        <v>2244</v>
      </c>
      <c r="G75" s="615" t="s">
        <v>559</v>
      </c>
      <c r="H75" s="615" t="s">
        <v>786</v>
      </c>
      <c r="I75" s="615" t="s">
        <v>787</v>
      </c>
      <c r="J75" s="615" t="s">
        <v>788</v>
      </c>
      <c r="K75" s="615" t="s">
        <v>789</v>
      </c>
      <c r="L75" s="617">
        <v>120.71999999999997</v>
      </c>
      <c r="M75" s="617">
        <v>1</v>
      </c>
      <c r="N75" s="618">
        <v>120.71999999999997</v>
      </c>
    </row>
    <row r="76" spans="1:14" ht="14.4" customHeight="1" x14ac:dyDescent="0.3">
      <c r="A76" s="613" t="s">
        <v>517</v>
      </c>
      <c r="B76" s="614" t="s">
        <v>2242</v>
      </c>
      <c r="C76" s="615" t="s">
        <v>522</v>
      </c>
      <c r="D76" s="616" t="s">
        <v>2243</v>
      </c>
      <c r="E76" s="615" t="s">
        <v>527</v>
      </c>
      <c r="F76" s="616" t="s">
        <v>2244</v>
      </c>
      <c r="G76" s="615" t="s">
        <v>559</v>
      </c>
      <c r="H76" s="615" t="s">
        <v>790</v>
      </c>
      <c r="I76" s="615" t="s">
        <v>791</v>
      </c>
      <c r="J76" s="615" t="s">
        <v>792</v>
      </c>
      <c r="K76" s="615" t="s">
        <v>793</v>
      </c>
      <c r="L76" s="617">
        <v>74.680000000000007</v>
      </c>
      <c r="M76" s="617">
        <v>1</v>
      </c>
      <c r="N76" s="618">
        <v>74.680000000000007</v>
      </c>
    </row>
    <row r="77" spans="1:14" ht="14.4" customHeight="1" x14ac:dyDescent="0.3">
      <c r="A77" s="613" t="s">
        <v>517</v>
      </c>
      <c r="B77" s="614" t="s">
        <v>2242</v>
      </c>
      <c r="C77" s="615" t="s">
        <v>522</v>
      </c>
      <c r="D77" s="616" t="s">
        <v>2243</v>
      </c>
      <c r="E77" s="615" t="s">
        <v>527</v>
      </c>
      <c r="F77" s="616" t="s">
        <v>2244</v>
      </c>
      <c r="G77" s="615" t="s">
        <v>559</v>
      </c>
      <c r="H77" s="615" t="s">
        <v>794</v>
      </c>
      <c r="I77" s="615" t="s">
        <v>795</v>
      </c>
      <c r="J77" s="615" t="s">
        <v>796</v>
      </c>
      <c r="K77" s="615" t="s">
        <v>797</v>
      </c>
      <c r="L77" s="617">
        <v>100.71</v>
      </c>
      <c r="M77" s="617">
        <v>2</v>
      </c>
      <c r="N77" s="618">
        <v>201.42</v>
      </c>
    </row>
    <row r="78" spans="1:14" ht="14.4" customHeight="1" x14ac:dyDescent="0.3">
      <c r="A78" s="613" t="s">
        <v>517</v>
      </c>
      <c r="B78" s="614" t="s">
        <v>2242</v>
      </c>
      <c r="C78" s="615" t="s">
        <v>522</v>
      </c>
      <c r="D78" s="616" t="s">
        <v>2243</v>
      </c>
      <c r="E78" s="615" t="s">
        <v>527</v>
      </c>
      <c r="F78" s="616" t="s">
        <v>2244</v>
      </c>
      <c r="G78" s="615" t="s">
        <v>559</v>
      </c>
      <c r="H78" s="615" t="s">
        <v>798</v>
      </c>
      <c r="I78" s="615" t="s">
        <v>799</v>
      </c>
      <c r="J78" s="615" t="s">
        <v>800</v>
      </c>
      <c r="K78" s="615" t="s">
        <v>801</v>
      </c>
      <c r="L78" s="617">
        <v>93.04000000000002</v>
      </c>
      <c r="M78" s="617">
        <v>1</v>
      </c>
      <c r="N78" s="618">
        <v>93.04000000000002</v>
      </c>
    </row>
    <row r="79" spans="1:14" ht="14.4" customHeight="1" x14ac:dyDescent="0.3">
      <c r="A79" s="613" t="s">
        <v>517</v>
      </c>
      <c r="B79" s="614" t="s">
        <v>2242</v>
      </c>
      <c r="C79" s="615" t="s">
        <v>522</v>
      </c>
      <c r="D79" s="616" t="s">
        <v>2243</v>
      </c>
      <c r="E79" s="615" t="s">
        <v>527</v>
      </c>
      <c r="F79" s="616" t="s">
        <v>2244</v>
      </c>
      <c r="G79" s="615" t="s">
        <v>559</v>
      </c>
      <c r="H79" s="615" t="s">
        <v>802</v>
      </c>
      <c r="I79" s="615" t="s">
        <v>803</v>
      </c>
      <c r="J79" s="615" t="s">
        <v>784</v>
      </c>
      <c r="K79" s="615" t="s">
        <v>804</v>
      </c>
      <c r="L79" s="617">
        <v>189.34000000000003</v>
      </c>
      <c r="M79" s="617">
        <v>1</v>
      </c>
      <c r="N79" s="618">
        <v>189.34000000000003</v>
      </c>
    </row>
    <row r="80" spans="1:14" ht="14.4" customHeight="1" x14ac:dyDescent="0.3">
      <c r="A80" s="613" t="s">
        <v>517</v>
      </c>
      <c r="B80" s="614" t="s">
        <v>2242</v>
      </c>
      <c r="C80" s="615" t="s">
        <v>522</v>
      </c>
      <c r="D80" s="616" t="s">
        <v>2243</v>
      </c>
      <c r="E80" s="615" t="s">
        <v>527</v>
      </c>
      <c r="F80" s="616" t="s">
        <v>2244</v>
      </c>
      <c r="G80" s="615" t="s">
        <v>559</v>
      </c>
      <c r="H80" s="615" t="s">
        <v>805</v>
      </c>
      <c r="I80" s="615" t="s">
        <v>806</v>
      </c>
      <c r="J80" s="615" t="s">
        <v>807</v>
      </c>
      <c r="K80" s="615" t="s">
        <v>808</v>
      </c>
      <c r="L80" s="617">
        <v>22.3</v>
      </c>
      <c r="M80" s="617">
        <v>1</v>
      </c>
      <c r="N80" s="618">
        <v>22.3</v>
      </c>
    </row>
    <row r="81" spans="1:14" ht="14.4" customHeight="1" x14ac:dyDescent="0.3">
      <c r="A81" s="613" t="s">
        <v>517</v>
      </c>
      <c r="B81" s="614" t="s">
        <v>2242</v>
      </c>
      <c r="C81" s="615" t="s">
        <v>522</v>
      </c>
      <c r="D81" s="616" t="s">
        <v>2243</v>
      </c>
      <c r="E81" s="615" t="s">
        <v>527</v>
      </c>
      <c r="F81" s="616" t="s">
        <v>2244</v>
      </c>
      <c r="G81" s="615" t="s">
        <v>559</v>
      </c>
      <c r="H81" s="615" t="s">
        <v>809</v>
      </c>
      <c r="I81" s="615" t="s">
        <v>810</v>
      </c>
      <c r="J81" s="615" t="s">
        <v>811</v>
      </c>
      <c r="K81" s="615" t="s">
        <v>812</v>
      </c>
      <c r="L81" s="617">
        <v>376.02972731965099</v>
      </c>
      <c r="M81" s="617">
        <v>35</v>
      </c>
      <c r="N81" s="618">
        <v>13161.040456187784</v>
      </c>
    </row>
    <row r="82" spans="1:14" ht="14.4" customHeight="1" x14ac:dyDescent="0.3">
      <c r="A82" s="613" t="s">
        <v>517</v>
      </c>
      <c r="B82" s="614" t="s">
        <v>2242</v>
      </c>
      <c r="C82" s="615" t="s">
        <v>522</v>
      </c>
      <c r="D82" s="616" t="s">
        <v>2243</v>
      </c>
      <c r="E82" s="615" t="s">
        <v>527</v>
      </c>
      <c r="F82" s="616" t="s">
        <v>2244</v>
      </c>
      <c r="G82" s="615" t="s">
        <v>559</v>
      </c>
      <c r="H82" s="615" t="s">
        <v>813</v>
      </c>
      <c r="I82" s="615" t="s">
        <v>814</v>
      </c>
      <c r="J82" s="615" t="s">
        <v>815</v>
      </c>
      <c r="K82" s="615" t="s">
        <v>816</v>
      </c>
      <c r="L82" s="617">
        <v>67.590831165380948</v>
      </c>
      <c r="M82" s="617">
        <v>67</v>
      </c>
      <c r="N82" s="618">
        <v>4528.5856880805231</v>
      </c>
    </row>
    <row r="83" spans="1:14" ht="14.4" customHeight="1" x14ac:dyDescent="0.3">
      <c r="A83" s="613" t="s">
        <v>517</v>
      </c>
      <c r="B83" s="614" t="s">
        <v>2242</v>
      </c>
      <c r="C83" s="615" t="s">
        <v>522</v>
      </c>
      <c r="D83" s="616" t="s">
        <v>2243</v>
      </c>
      <c r="E83" s="615" t="s">
        <v>527</v>
      </c>
      <c r="F83" s="616" t="s">
        <v>2244</v>
      </c>
      <c r="G83" s="615" t="s">
        <v>559</v>
      </c>
      <c r="H83" s="615" t="s">
        <v>817</v>
      </c>
      <c r="I83" s="615" t="s">
        <v>818</v>
      </c>
      <c r="J83" s="615" t="s">
        <v>819</v>
      </c>
      <c r="K83" s="615" t="s">
        <v>820</v>
      </c>
      <c r="L83" s="617">
        <v>134.37000000000006</v>
      </c>
      <c r="M83" s="617">
        <v>1</v>
      </c>
      <c r="N83" s="618">
        <v>134.37000000000006</v>
      </c>
    </row>
    <row r="84" spans="1:14" ht="14.4" customHeight="1" x14ac:dyDescent="0.3">
      <c r="A84" s="613" t="s">
        <v>517</v>
      </c>
      <c r="B84" s="614" t="s">
        <v>2242</v>
      </c>
      <c r="C84" s="615" t="s">
        <v>522</v>
      </c>
      <c r="D84" s="616" t="s">
        <v>2243</v>
      </c>
      <c r="E84" s="615" t="s">
        <v>527</v>
      </c>
      <c r="F84" s="616" t="s">
        <v>2244</v>
      </c>
      <c r="G84" s="615" t="s">
        <v>559</v>
      </c>
      <c r="H84" s="615" t="s">
        <v>821</v>
      </c>
      <c r="I84" s="615" t="s">
        <v>822</v>
      </c>
      <c r="J84" s="615" t="s">
        <v>823</v>
      </c>
      <c r="K84" s="615" t="s">
        <v>824</v>
      </c>
      <c r="L84" s="617">
        <v>105.60000000000005</v>
      </c>
      <c r="M84" s="617">
        <v>1</v>
      </c>
      <c r="N84" s="618">
        <v>105.60000000000005</v>
      </c>
    </row>
    <row r="85" spans="1:14" ht="14.4" customHeight="1" x14ac:dyDescent="0.3">
      <c r="A85" s="613" t="s">
        <v>517</v>
      </c>
      <c r="B85" s="614" t="s">
        <v>2242</v>
      </c>
      <c r="C85" s="615" t="s">
        <v>522</v>
      </c>
      <c r="D85" s="616" t="s">
        <v>2243</v>
      </c>
      <c r="E85" s="615" t="s">
        <v>527</v>
      </c>
      <c r="F85" s="616" t="s">
        <v>2244</v>
      </c>
      <c r="G85" s="615" t="s">
        <v>559</v>
      </c>
      <c r="H85" s="615" t="s">
        <v>825</v>
      </c>
      <c r="I85" s="615" t="s">
        <v>826</v>
      </c>
      <c r="J85" s="615" t="s">
        <v>827</v>
      </c>
      <c r="K85" s="615" t="s">
        <v>828</v>
      </c>
      <c r="L85" s="617">
        <v>73.589999999999989</v>
      </c>
      <c r="M85" s="617">
        <v>2</v>
      </c>
      <c r="N85" s="618">
        <v>147.17999999999998</v>
      </c>
    </row>
    <row r="86" spans="1:14" ht="14.4" customHeight="1" x14ac:dyDescent="0.3">
      <c r="A86" s="613" t="s">
        <v>517</v>
      </c>
      <c r="B86" s="614" t="s">
        <v>2242</v>
      </c>
      <c r="C86" s="615" t="s">
        <v>522</v>
      </c>
      <c r="D86" s="616" t="s">
        <v>2243</v>
      </c>
      <c r="E86" s="615" t="s">
        <v>527</v>
      </c>
      <c r="F86" s="616" t="s">
        <v>2244</v>
      </c>
      <c r="G86" s="615" t="s">
        <v>559</v>
      </c>
      <c r="H86" s="615" t="s">
        <v>829</v>
      </c>
      <c r="I86" s="615" t="s">
        <v>830</v>
      </c>
      <c r="J86" s="615" t="s">
        <v>831</v>
      </c>
      <c r="K86" s="615" t="s">
        <v>832</v>
      </c>
      <c r="L86" s="617">
        <v>122.05046410128922</v>
      </c>
      <c r="M86" s="617">
        <v>1</v>
      </c>
      <c r="N86" s="618">
        <v>122.05046410128922</v>
      </c>
    </row>
    <row r="87" spans="1:14" ht="14.4" customHeight="1" x14ac:dyDescent="0.3">
      <c r="A87" s="613" t="s">
        <v>517</v>
      </c>
      <c r="B87" s="614" t="s">
        <v>2242</v>
      </c>
      <c r="C87" s="615" t="s">
        <v>522</v>
      </c>
      <c r="D87" s="616" t="s">
        <v>2243</v>
      </c>
      <c r="E87" s="615" t="s">
        <v>527</v>
      </c>
      <c r="F87" s="616" t="s">
        <v>2244</v>
      </c>
      <c r="G87" s="615" t="s">
        <v>559</v>
      </c>
      <c r="H87" s="615" t="s">
        <v>833</v>
      </c>
      <c r="I87" s="615" t="s">
        <v>834</v>
      </c>
      <c r="J87" s="615" t="s">
        <v>835</v>
      </c>
      <c r="K87" s="615" t="s">
        <v>836</v>
      </c>
      <c r="L87" s="617">
        <v>125.49535802753078</v>
      </c>
      <c r="M87" s="617">
        <v>25</v>
      </c>
      <c r="N87" s="618">
        <v>3137.3839506882696</v>
      </c>
    </row>
    <row r="88" spans="1:14" ht="14.4" customHeight="1" x14ac:dyDescent="0.3">
      <c r="A88" s="613" t="s">
        <v>517</v>
      </c>
      <c r="B88" s="614" t="s">
        <v>2242</v>
      </c>
      <c r="C88" s="615" t="s">
        <v>522</v>
      </c>
      <c r="D88" s="616" t="s">
        <v>2243</v>
      </c>
      <c r="E88" s="615" t="s">
        <v>527</v>
      </c>
      <c r="F88" s="616" t="s">
        <v>2244</v>
      </c>
      <c r="G88" s="615" t="s">
        <v>559</v>
      </c>
      <c r="H88" s="615" t="s">
        <v>837</v>
      </c>
      <c r="I88" s="615" t="s">
        <v>838</v>
      </c>
      <c r="J88" s="615" t="s">
        <v>839</v>
      </c>
      <c r="K88" s="615" t="s">
        <v>840</v>
      </c>
      <c r="L88" s="617">
        <v>76.680928259055577</v>
      </c>
      <c r="M88" s="617">
        <v>1</v>
      </c>
      <c r="N88" s="618">
        <v>76.680928259055577</v>
      </c>
    </row>
    <row r="89" spans="1:14" ht="14.4" customHeight="1" x14ac:dyDescent="0.3">
      <c r="A89" s="613" t="s">
        <v>517</v>
      </c>
      <c r="B89" s="614" t="s">
        <v>2242</v>
      </c>
      <c r="C89" s="615" t="s">
        <v>522</v>
      </c>
      <c r="D89" s="616" t="s">
        <v>2243</v>
      </c>
      <c r="E89" s="615" t="s">
        <v>527</v>
      </c>
      <c r="F89" s="616" t="s">
        <v>2244</v>
      </c>
      <c r="G89" s="615" t="s">
        <v>559</v>
      </c>
      <c r="H89" s="615" t="s">
        <v>841</v>
      </c>
      <c r="I89" s="615" t="s">
        <v>842</v>
      </c>
      <c r="J89" s="615" t="s">
        <v>661</v>
      </c>
      <c r="K89" s="615" t="s">
        <v>843</v>
      </c>
      <c r="L89" s="617">
        <v>46.113168342632491</v>
      </c>
      <c r="M89" s="617">
        <v>38</v>
      </c>
      <c r="N89" s="618">
        <v>1752.3003970200346</v>
      </c>
    </row>
    <row r="90" spans="1:14" ht="14.4" customHeight="1" x14ac:dyDescent="0.3">
      <c r="A90" s="613" t="s">
        <v>517</v>
      </c>
      <c r="B90" s="614" t="s">
        <v>2242</v>
      </c>
      <c r="C90" s="615" t="s">
        <v>522</v>
      </c>
      <c r="D90" s="616" t="s">
        <v>2243</v>
      </c>
      <c r="E90" s="615" t="s">
        <v>527</v>
      </c>
      <c r="F90" s="616" t="s">
        <v>2244</v>
      </c>
      <c r="G90" s="615" t="s">
        <v>559</v>
      </c>
      <c r="H90" s="615" t="s">
        <v>844</v>
      </c>
      <c r="I90" s="615" t="s">
        <v>845</v>
      </c>
      <c r="J90" s="615" t="s">
        <v>846</v>
      </c>
      <c r="K90" s="615" t="s">
        <v>847</v>
      </c>
      <c r="L90" s="617">
        <v>92.498599362817913</v>
      </c>
      <c r="M90" s="617">
        <v>51</v>
      </c>
      <c r="N90" s="618">
        <v>4717.4285675037136</v>
      </c>
    </row>
    <row r="91" spans="1:14" ht="14.4" customHeight="1" x14ac:dyDescent="0.3">
      <c r="A91" s="613" t="s">
        <v>517</v>
      </c>
      <c r="B91" s="614" t="s">
        <v>2242</v>
      </c>
      <c r="C91" s="615" t="s">
        <v>522</v>
      </c>
      <c r="D91" s="616" t="s">
        <v>2243</v>
      </c>
      <c r="E91" s="615" t="s">
        <v>527</v>
      </c>
      <c r="F91" s="616" t="s">
        <v>2244</v>
      </c>
      <c r="G91" s="615" t="s">
        <v>559</v>
      </c>
      <c r="H91" s="615" t="s">
        <v>848</v>
      </c>
      <c r="I91" s="615" t="s">
        <v>849</v>
      </c>
      <c r="J91" s="615" t="s">
        <v>850</v>
      </c>
      <c r="K91" s="615" t="s">
        <v>851</v>
      </c>
      <c r="L91" s="617">
        <v>50.545355994374205</v>
      </c>
      <c r="M91" s="617">
        <v>116</v>
      </c>
      <c r="N91" s="618">
        <v>5863.2612953474081</v>
      </c>
    </row>
    <row r="92" spans="1:14" ht="14.4" customHeight="1" x14ac:dyDescent="0.3">
      <c r="A92" s="613" t="s">
        <v>517</v>
      </c>
      <c r="B92" s="614" t="s">
        <v>2242</v>
      </c>
      <c r="C92" s="615" t="s">
        <v>522</v>
      </c>
      <c r="D92" s="616" t="s">
        <v>2243</v>
      </c>
      <c r="E92" s="615" t="s">
        <v>527</v>
      </c>
      <c r="F92" s="616" t="s">
        <v>2244</v>
      </c>
      <c r="G92" s="615" t="s">
        <v>559</v>
      </c>
      <c r="H92" s="615" t="s">
        <v>852</v>
      </c>
      <c r="I92" s="615" t="s">
        <v>852</v>
      </c>
      <c r="J92" s="615" t="s">
        <v>665</v>
      </c>
      <c r="K92" s="615" t="s">
        <v>853</v>
      </c>
      <c r="L92" s="617">
        <v>106.70513068398471</v>
      </c>
      <c r="M92" s="617">
        <v>6</v>
      </c>
      <c r="N92" s="618">
        <v>640.23078410390826</v>
      </c>
    </row>
    <row r="93" spans="1:14" ht="14.4" customHeight="1" x14ac:dyDescent="0.3">
      <c r="A93" s="613" t="s">
        <v>517</v>
      </c>
      <c r="B93" s="614" t="s">
        <v>2242</v>
      </c>
      <c r="C93" s="615" t="s">
        <v>522</v>
      </c>
      <c r="D93" s="616" t="s">
        <v>2243</v>
      </c>
      <c r="E93" s="615" t="s">
        <v>527</v>
      </c>
      <c r="F93" s="616" t="s">
        <v>2244</v>
      </c>
      <c r="G93" s="615" t="s">
        <v>559</v>
      </c>
      <c r="H93" s="615" t="s">
        <v>854</v>
      </c>
      <c r="I93" s="615" t="s">
        <v>855</v>
      </c>
      <c r="J93" s="615" t="s">
        <v>856</v>
      </c>
      <c r="K93" s="615" t="s">
        <v>857</v>
      </c>
      <c r="L93" s="617">
        <v>292.50892697079098</v>
      </c>
      <c r="M93" s="617">
        <v>158</v>
      </c>
      <c r="N93" s="618">
        <v>46216.410461384978</v>
      </c>
    </row>
    <row r="94" spans="1:14" ht="14.4" customHeight="1" x14ac:dyDescent="0.3">
      <c r="A94" s="613" t="s">
        <v>517</v>
      </c>
      <c r="B94" s="614" t="s">
        <v>2242</v>
      </c>
      <c r="C94" s="615" t="s">
        <v>522</v>
      </c>
      <c r="D94" s="616" t="s">
        <v>2243</v>
      </c>
      <c r="E94" s="615" t="s">
        <v>527</v>
      </c>
      <c r="F94" s="616" t="s">
        <v>2244</v>
      </c>
      <c r="G94" s="615" t="s">
        <v>559</v>
      </c>
      <c r="H94" s="615" t="s">
        <v>858</v>
      </c>
      <c r="I94" s="615" t="s">
        <v>859</v>
      </c>
      <c r="J94" s="615" t="s">
        <v>860</v>
      </c>
      <c r="K94" s="615" t="s">
        <v>861</v>
      </c>
      <c r="L94" s="617">
        <v>73.63</v>
      </c>
      <c r="M94" s="617">
        <v>2</v>
      </c>
      <c r="N94" s="618">
        <v>147.26</v>
      </c>
    </row>
    <row r="95" spans="1:14" ht="14.4" customHeight="1" x14ac:dyDescent="0.3">
      <c r="A95" s="613" t="s">
        <v>517</v>
      </c>
      <c r="B95" s="614" t="s">
        <v>2242</v>
      </c>
      <c r="C95" s="615" t="s">
        <v>522</v>
      </c>
      <c r="D95" s="616" t="s">
        <v>2243</v>
      </c>
      <c r="E95" s="615" t="s">
        <v>527</v>
      </c>
      <c r="F95" s="616" t="s">
        <v>2244</v>
      </c>
      <c r="G95" s="615" t="s">
        <v>559</v>
      </c>
      <c r="H95" s="615" t="s">
        <v>862</v>
      </c>
      <c r="I95" s="615" t="s">
        <v>863</v>
      </c>
      <c r="J95" s="615" t="s">
        <v>864</v>
      </c>
      <c r="K95" s="615" t="s">
        <v>865</v>
      </c>
      <c r="L95" s="617">
        <v>392.88969673594778</v>
      </c>
      <c r="M95" s="617">
        <v>26</v>
      </c>
      <c r="N95" s="618">
        <v>10215.132115134642</v>
      </c>
    </row>
    <row r="96" spans="1:14" ht="14.4" customHeight="1" x14ac:dyDescent="0.3">
      <c r="A96" s="613" t="s">
        <v>517</v>
      </c>
      <c r="B96" s="614" t="s">
        <v>2242</v>
      </c>
      <c r="C96" s="615" t="s">
        <v>522</v>
      </c>
      <c r="D96" s="616" t="s">
        <v>2243</v>
      </c>
      <c r="E96" s="615" t="s">
        <v>527</v>
      </c>
      <c r="F96" s="616" t="s">
        <v>2244</v>
      </c>
      <c r="G96" s="615" t="s">
        <v>559</v>
      </c>
      <c r="H96" s="615" t="s">
        <v>866</v>
      </c>
      <c r="I96" s="615" t="s">
        <v>867</v>
      </c>
      <c r="J96" s="615" t="s">
        <v>868</v>
      </c>
      <c r="K96" s="615" t="s">
        <v>869</v>
      </c>
      <c r="L96" s="617">
        <v>49.567769291273891</v>
      </c>
      <c r="M96" s="617">
        <v>13</v>
      </c>
      <c r="N96" s="618">
        <v>644.38100078656055</v>
      </c>
    </row>
    <row r="97" spans="1:14" ht="14.4" customHeight="1" x14ac:dyDescent="0.3">
      <c r="A97" s="613" t="s">
        <v>517</v>
      </c>
      <c r="B97" s="614" t="s">
        <v>2242</v>
      </c>
      <c r="C97" s="615" t="s">
        <v>522</v>
      </c>
      <c r="D97" s="616" t="s">
        <v>2243</v>
      </c>
      <c r="E97" s="615" t="s">
        <v>527</v>
      </c>
      <c r="F97" s="616" t="s">
        <v>2244</v>
      </c>
      <c r="G97" s="615" t="s">
        <v>559</v>
      </c>
      <c r="H97" s="615" t="s">
        <v>870</v>
      </c>
      <c r="I97" s="615" t="s">
        <v>871</v>
      </c>
      <c r="J97" s="615" t="s">
        <v>872</v>
      </c>
      <c r="K97" s="615" t="s">
        <v>873</v>
      </c>
      <c r="L97" s="617">
        <v>55.45</v>
      </c>
      <c r="M97" s="617">
        <v>1</v>
      </c>
      <c r="N97" s="618">
        <v>55.45</v>
      </c>
    </row>
    <row r="98" spans="1:14" ht="14.4" customHeight="1" x14ac:dyDescent="0.3">
      <c r="A98" s="613" t="s">
        <v>517</v>
      </c>
      <c r="B98" s="614" t="s">
        <v>2242</v>
      </c>
      <c r="C98" s="615" t="s">
        <v>522</v>
      </c>
      <c r="D98" s="616" t="s">
        <v>2243</v>
      </c>
      <c r="E98" s="615" t="s">
        <v>527</v>
      </c>
      <c r="F98" s="616" t="s">
        <v>2244</v>
      </c>
      <c r="G98" s="615" t="s">
        <v>559</v>
      </c>
      <c r="H98" s="615" t="s">
        <v>874</v>
      </c>
      <c r="I98" s="615" t="s">
        <v>875</v>
      </c>
      <c r="J98" s="615" t="s">
        <v>876</v>
      </c>
      <c r="K98" s="615" t="s">
        <v>877</v>
      </c>
      <c r="L98" s="617">
        <v>37.920013587427455</v>
      </c>
      <c r="M98" s="617">
        <v>3</v>
      </c>
      <c r="N98" s="618">
        <v>113.76004076228237</v>
      </c>
    </row>
    <row r="99" spans="1:14" ht="14.4" customHeight="1" x14ac:dyDescent="0.3">
      <c r="A99" s="613" t="s">
        <v>517</v>
      </c>
      <c r="B99" s="614" t="s">
        <v>2242</v>
      </c>
      <c r="C99" s="615" t="s">
        <v>522</v>
      </c>
      <c r="D99" s="616" t="s">
        <v>2243</v>
      </c>
      <c r="E99" s="615" t="s">
        <v>527</v>
      </c>
      <c r="F99" s="616" t="s">
        <v>2244</v>
      </c>
      <c r="G99" s="615" t="s">
        <v>559</v>
      </c>
      <c r="H99" s="615" t="s">
        <v>878</v>
      </c>
      <c r="I99" s="615" t="s">
        <v>879</v>
      </c>
      <c r="J99" s="615" t="s">
        <v>880</v>
      </c>
      <c r="K99" s="615" t="s">
        <v>881</v>
      </c>
      <c r="L99" s="617">
        <v>47.279999999999994</v>
      </c>
      <c r="M99" s="617">
        <v>1</v>
      </c>
      <c r="N99" s="618">
        <v>47.279999999999994</v>
      </c>
    </row>
    <row r="100" spans="1:14" ht="14.4" customHeight="1" x14ac:dyDescent="0.3">
      <c r="A100" s="613" t="s">
        <v>517</v>
      </c>
      <c r="B100" s="614" t="s">
        <v>2242</v>
      </c>
      <c r="C100" s="615" t="s">
        <v>522</v>
      </c>
      <c r="D100" s="616" t="s">
        <v>2243</v>
      </c>
      <c r="E100" s="615" t="s">
        <v>527</v>
      </c>
      <c r="F100" s="616" t="s">
        <v>2244</v>
      </c>
      <c r="G100" s="615" t="s">
        <v>559</v>
      </c>
      <c r="H100" s="615" t="s">
        <v>882</v>
      </c>
      <c r="I100" s="615" t="s">
        <v>883</v>
      </c>
      <c r="J100" s="615" t="s">
        <v>884</v>
      </c>
      <c r="K100" s="615" t="s">
        <v>885</v>
      </c>
      <c r="L100" s="617">
        <v>228.99185425546958</v>
      </c>
      <c r="M100" s="617">
        <v>174</v>
      </c>
      <c r="N100" s="618">
        <v>39844.582640451707</v>
      </c>
    </row>
    <row r="101" spans="1:14" ht="14.4" customHeight="1" x14ac:dyDescent="0.3">
      <c r="A101" s="613" t="s">
        <v>517</v>
      </c>
      <c r="B101" s="614" t="s">
        <v>2242</v>
      </c>
      <c r="C101" s="615" t="s">
        <v>522</v>
      </c>
      <c r="D101" s="616" t="s">
        <v>2243</v>
      </c>
      <c r="E101" s="615" t="s">
        <v>527</v>
      </c>
      <c r="F101" s="616" t="s">
        <v>2244</v>
      </c>
      <c r="G101" s="615" t="s">
        <v>559</v>
      </c>
      <c r="H101" s="615" t="s">
        <v>886</v>
      </c>
      <c r="I101" s="615" t="s">
        <v>210</v>
      </c>
      <c r="J101" s="615" t="s">
        <v>887</v>
      </c>
      <c r="K101" s="615"/>
      <c r="L101" s="617">
        <v>97.320288834472663</v>
      </c>
      <c r="M101" s="617">
        <v>127</v>
      </c>
      <c r="N101" s="618">
        <v>12359.676681978028</v>
      </c>
    </row>
    <row r="102" spans="1:14" ht="14.4" customHeight="1" x14ac:dyDescent="0.3">
      <c r="A102" s="613" t="s">
        <v>517</v>
      </c>
      <c r="B102" s="614" t="s">
        <v>2242</v>
      </c>
      <c r="C102" s="615" t="s">
        <v>522</v>
      </c>
      <c r="D102" s="616" t="s">
        <v>2243</v>
      </c>
      <c r="E102" s="615" t="s">
        <v>527</v>
      </c>
      <c r="F102" s="616" t="s">
        <v>2244</v>
      </c>
      <c r="G102" s="615" t="s">
        <v>559</v>
      </c>
      <c r="H102" s="615" t="s">
        <v>888</v>
      </c>
      <c r="I102" s="615" t="s">
        <v>210</v>
      </c>
      <c r="J102" s="615" t="s">
        <v>889</v>
      </c>
      <c r="K102" s="615"/>
      <c r="L102" s="617">
        <v>204.72619166718096</v>
      </c>
      <c r="M102" s="617">
        <v>11</v>
      </c>
      <c r="N102" s="618">
        <v>2251.9881083389905</v>
      </c>
    </row>
    <row r="103" spans="1:14" ht="14.4" customHeight="1" x14ac:dyDescent="0.3">
      <c r="A103" s="613" t="s">
        <v>517</v>
      </c>
      <c r="B103" s="614" t="s">
        <v>2242</v>
      </c>
      <c r="C103" s="615" t="s">
        <v>522</v>
      </c>
      <c r="D103" s="616" t="s">
        <v>2243</v>
      </c>
      <c r="E103" s="615" t="s">
        <v>527</v>
      </c>
      <c r="F103" s="616" t="s">
        <v>2244</v>
      </c>
      <c r="G103" s="615" t="s">
        <v>559</v>
      </c>
      <c r="H103" s="615" t="s">
        <v>890</v>
      </c>
      <c r="I103" s="615" t="s">
        <v>210</v>
      </c>
      <c r="J103" s="615" t="s">
        <v>891</v>
      </c>
      <c r="K103" s="615" t="s">
        <v>892</v>
      </c>
      <c r="L103" s="617">
        <v>39.850000000000009</v>
      </c>
      <c r="M103" s="617">
        <v>1</v>
      </c>
      <c r="N103" s="618">
        <v>39.850000000000009</v>
      </c>
    </row>
    <row r="104" spans="1:14" ht="14.4" customHeight="1" x14ac:dyDescent="0.3">
      <c r="A104" s="613" t="s">
        <v>517</v>
      </c>
      <c r="B104" s="614" t="s">
        <v>2242</v>
      </c>
      <c r="C104" s="615" t="s">
        <v>522</v>
      </c>
      <c r="D104" s="616" t="s">
        <v>2243</v>
      </c>
      <c r="E104" s="615" t="s">
        <v>527</v>
      </c>
      <c r="F104" s="616" t="s">
        <v>2244</v>
      </c>
      <c r="G104" s="615" t="s">
        <v>559</v>
      </c>
      <c r="H104" s="615" t="s">
        <v>893</v>
      </c>
      <c r="I104" s="615" t="s">
        <v>210</v>
      </c>
      <c r="J104" s="615" t="s">
        <v>894</v>
      </c>
      <c r="K104" s="615"/>
      <c r="L104" s="617">
        <v>145.92098747364861</v>
      </c>
      <c r="M104" s="617">
        <v>25</v>
      </c>
      <c r="N104" s="618">
        <v>3648.024686841215</v>
      </c>
    </row>
    <row r="105" spans="1:14" ht="14.4" customHeight="1" x14ac:dyDescent="0.3">
      <c r="A105" s="613" t="s">
        <v>517</v>
      </c>
      <c r="B105" s="614" t="s">
        <v>2242</v>
      </c>
      <c r="C105" s="615" t="s">
        <v>522</v>
      </c>
      <c r="D105" s="616" t="s">
        <v>2243</v>
      </c>
      <c r="E105" s="615" t="s">
        <v>527</v>
      </c>
      <c r="F105" s="616" t="s">
        <v>2244</v>
      </c>
      <c r="G105" s="615" t="s">
        <v>559</v>
      </c>
      <c r="H105" s="615" t="s">
        <v>895</v>
      </c>
      <c r="I105" s="615" t="s">
        <v>210</v>
      </c>
      <c r="J105" s="615" t="s">
        <v>896</v>
      </c>
      <c r="K105" s="615"/>
      <c r="L105" s="617">
        <v>99.800233078796936</v>
      </c>
      <c r="M105" s="617">
        <v>77</v>
      </c>
      <c r="N105" s="618">
        <v>7684.6179470673642</v>
      </c>
    </row>
    <row r="106" spans="1:14" ht="14.4" customHeight="1" x14ac:dyDescent="0.3">
      <c r="A106" s="613" t="s">
        <v>517</v>
      </c>
      <c r="B106" s="614" t="s">
        <v>2242</v>
      </c>
      <c r="C106" s="615" t="s">
        <v>522</v>
      </c>
      <c r="D106" s="616" t="s">
        <v>2243</v>
      </c>
      <c r="E106" s="615" t="s">
        <v>527</v>
      </c>
      <c r="F106" s="616" t="s">
        <v>2244</v>
      </c>
      <c r="G106" s="615" t="s">
        <v>559</v>
      </c>
      <c r="H106" s="615" t="s">
        <v>897</v>
      </c>
      <c r="I106" s="615" t="s">
        <v>210</v>
      </c>
      <c r="J106" s="615" t="s">
        <v>898</v>
      </c>
      <c r="K106" s="615"/>
      <c r="L106" s="617">
        <v>38.696666666666665</v>
      </c>
      <c r="M106" s="617">
        <v>3</v>
      </c>
      <c r="N106" s="618">
        <v>116.09</v>
      </c>
    </row>
    <row r="107" spans="1:14" ht="14.4" customHeight="1" x14ac:dyDescent="0.3">
      <c r="A107" s="613" t="s">
        <v>517</v>
      </c>
      <c r="B107" s="614" t="s">
        <v>2242</v>
      </c>
      <c r="C107" s="615" t="s">
        <v>522</v>
      </c>
      <c r="D107" s="616" t="s">
        <v>2243</v>
      </c>
      <c r="E107" s="615" t="s">
        <v>527</v>
      </c>
      <c r="F107" s="616" t="s">
        <v>2244</v>
      </c>
      <c r="G107" s="615" t="s">
        <v>559</v>
      </c>
      <c r="H107" s="615" t="s">
        <v>899</v>
      </c>
      <c r="I107" s="615" t="s">
        <v>900</v>
      </c>
      <c r="J107" s="615" t="s">
        <v>901</v>
      </c>
      <c r="K107" s="615" t="s">
        <v>902</v>
      </c>
      <c r="L107" s="617">
        <v>70.361729364338544</v>
      </c>
      <c r="M107" s="617">
        <v>57</v>
      </c>
      <c r="N107" s="618">
        <v>4010.6185737672968</v>
      </c>
    </row>
    <row r="108" spans="1:14" ht="14.4" customHeight="1" x14ac:dyDescent="0.3">
      <c r="A108" s="613" t="s">
        <v>517</v>
      </c>
      <c r="B108" s="614" t="s">
        <v>2242</v>
      </c>
      <c r="C108" s="615" t="s">
        <v>522</v>
      </c>
      <c r="D108" s="616" t="s">
        <v>2243</v>
      </c>
      <c r="E108" s="615" t="s">
        <v>527</v>
      </c>
      <c r="F108" s="616" t="s">
        <v>2244</v>
      </c>
      <c r="G108" s="615" t="s">
        <v>559</v>
      </c>
      <c r="H108" s="615" t="s">
        <v>903</v>
      </c>
      <c r="I108" s="615" t="s">
        <v>210</v>
      </c>
      <c r="J108" s="615" t="s">
        <v>904</v>
      </c>
      <c r="K108" s="615" t="s">
        <v>905</v>
      </c>
      <c r="L108" s="617">
        <v>1440.1209999999999</v>
      </c>
      <c r="M108" s="617">
        <v>6</v>
      </c>
      <c r="N108" s="618">
        <v>8640.7259999999987</v>
      </c>
    </row>
    <row r="109" spans="1:14" ht="14.4" customHeight="1" x14ac:dyDescent="0.3">
      <c r="A109" s="613" t="s">
        <v>517</v>
      </c>
      <c r="B109" s="614" t="s">
        <v>2242</v>
      </c>
      <c r="C109" s="615" t="s">
        <v>522</v>
      </c>
      <c r="D109" s="616" t="s">
        <v>2243</v>
      </c>
      <c r="E109" s="615" t="s">
        <v>527</v>
      </c>
      <c r="F109" s="616" t="s">
        <v>2244</v>
      </c>
      <c r="G109" s="615" t="s">
        <v>559</v>
      </c>
      <c r="H109" s="615" t="s">
        <v>906</v>
      </c>
      <c r="I109" s="615" t="s">
        <v>907</v>
      </c>
      <c r="J109" s="615" t="s">
        <v>908</v>
      </c>
      <c r="K109" s="615" t="s">
        <v>909</v>
      </c>
      <c r="L109" s="617">
        <v>59.46</v>
      </c>
      <c r="M109" s="617">
        <v>1</v>
      </c>
      <c r="N109" s="618">
        <v>59.46</v>
      </c>
    </row>
    <row r="110" spans="1:14" ht="14.4" customHeight="1" x14ac:dyDescent="0.3">
      <c r="A110" s="613" t="s">
        <v>517</v>
      </c>
      <c r="B110" s="614" t="s">
        <v>2242</v>
      </c>
      <c r="C110" s="615" t="s">
        <v>522</v>
      </c>
      <c r="D110" s="616" t="s">
        <v>2243</v>
      </c>
      <c r="E110" s="615" t="s">
        <v>527</v>
      </c>
      <c r="F110" s="616" t="s">
        <v>2244</v>
      </c>
      <c r="G110" s="615" t="s">
        <v>559</v>
      </c>
      <c r="H110" s="615" t="s">
        <v>910</v>
      </c>
      <c r="I110" s="615" t="s">
        <v>911</v>
      </c>
      <c r="J110" s="615" t="s">
        <v>912</v>
      </c>
      <c r="K110" s="615" t="s">
        <v>913</v>
      </c>
      <c r="L110" s="617">
        <v>64.446426900249875</v>
      </c>
      <c r="M110" s="617">
        <v>13</v>
      </c>
      <c r="N110" s="618">
        <v>837.80354970324845</v>
      </c>
    </row>
    <row r="111" spans="1:14" ht="14.4" customHeight="1" x14ac:dyDescent="0.3">
      <c r="A111" s="613" t="s">
        <v>517</v>
      </c>
      <c r="B111" s="614" t="s">
        <v>2242</v>
      </c>
      <c r="C111" s="615" t="s">
        <v>522</v>
      </c>
      <c r="D111" s="616" t="s">
        <v>2243</v>
      </c>
      <c r="E111" s="615" t="s">
        <v>527</v>
      </c>
      <c r="F111" s="616" t="s">
        <v>2244</v>
      </c>
      <c r="G111" s="615" t="s">
        <v>559</v>
      </c>
      <c r="H111" s="615" t="s">
        <v>914</v>
      </c>
      <c r="I111" s="615" t="s">
        <v>915</v>
      </c>
      <c r="J111" s="615" t="s">
        <v>916</v>
      </c>
      <c r="K111" s="615" t="s">
        <v>917</v>
      </c>
      <c r="L111" s="617">
        <v>118.09004105196402</v>
      </c>
      <c r="M111" s="617">
        <v>12</v>
      </c>
      <c r="N111" s="618">
        <v>1417.0804926235683</v>
      </c>
    </row>
    <row r="112" spans="1:14" ht="14.4" customHeight="1" x14ac:dyDescent="0.3">
      <c r="A112" s="613" t="s">
        <v>517</v>
      </c>
      <c r="B112" s="614" t="s">
        <v>2242</v>
      </c>
      <c r="C112" s="615" t="s">
        <v>522</v>
      </c>
      <c r="D112" s="616" t="s">
        <v>2243</v>
      </c>
      <c r="E112" s="615" t="s">
        <v>527</v>
      </c>
      <c r="F112" s="616" t="s">
        <v>2244</v>
      </c>
      <c r="G112" s="615" t="s">
        <v>559</v>
      </c>
      <c r="H112" s="615" t="s">
        <v>918</v>
      </c>
      <c r="I112" s="615" t="s">
        <v>919</v>
      </c>
      <c r="J112" s="615" t="s">
        <v>920</v>
      </c>
      <c r="K112" s="615"/>
      <c r="L112" s="617">
        <v>139.52642624726028</v>
      </c>
      <c r="M112" s="617">
        <v>45</v>
      </c>
      <c r="N112" s="618">
        <v>6278.6891811267124</v>
      </c>
    </row>
    <row r="113" spans="1:14" ht="14.4" customHeight="1" x14ac:dyDescent="0.3">
      <c r="A113" s="613" t="s">
        <v>517</v>
      </c>
      <c r="B113" s="614" t="s">
        <v>2242</v>
      </c>
      <c r="C113" s="615" t="s">
        <v>522</v>
      </c>
      <c r="D113" s="616" t="s">
        <v>2243</v>
      </c>
      <c r="E113" s="615" t="s">
        <v>527</v>
      </c>
      <c r="F113" s="616" t="s">
        <v>2244</v>
      </c>
      <c r="G113" s="615" t="s">
        <v>559</v>
      </c>
      <c r="H113" s="615" t="s">
        <v>921</v>
      </c>
      <c r="I113" s="615" t="s">
        <v>922</v>
      </c>
      <c r="J113" s="615" t="s">
        <v>923</v>
      </c>
      <c r="K113" s="615" t="s">
        <v>924</v>
      </c>
      <c r="L113" s="617">
        <v>37.56</v>
      </c>
      <c r="M113" s="617">
        <v>2</v>
      </c>
      <c r="N113" s="618">
        <v>75.12</v>
      </c>
    </row>
    <row r="114" spans="1:14" ht="14.4" customHeight="1" x14ac:dyDescent="0.3">
      <c r="A114" s="613" t="s">
        <v>517</v>
      </c>
      <c r="B114" s="614" t="s">
        <v>2242</v>
      </c>
      <c r="C114" s="615" t="s">
        <v>522</v>
      </c>
      <c r="D114" s="616" t="s">
        <v>2243</v>
      </c>
      <c r="E114" s="615" t="s">
        <v>527</v>
      </c>
      <c r="F114" s="616" t="s">
        <v>2244</v>
      </c>
      <c r="G114" s="615" t="s">
        <v>559</v>
      </c>
      <c r="H114" s="615" t="s">
        <v>925</v>
      </c>
      <c r="I114" s="615" t="s">
        <v>926</v>
      </c>
      <c r="J114" s="615" t="s">
        <v>927</v>
      </c>
      <c r="K114" s="615" t="s">
        <v>928</v>
      </c>
      <c r="L114" s="617">
        <v>42.433104000357318</v>
      </c>
      <c r="M114" s="617">
        <v>403</v>
      </c>
      <c r="N114" s="618">
        <v>17100.540912143999</v>
      </c>
    </row>
    <row r="115" spans="1:14" ht="14.4" customHeight="1" x14ac:dyDescent="0.3">
      <c r="A115" s="613" t="s">
        <v>517</v>
      </c>
      <c r="B115" s="614" t="s">
        <v>2242</v>
      </c>
      <c r="C115" s="615" t="s">
        <v>522</v>
      </c>
      <c r="D115" s="616" t="s">
        <v>2243</v>
      </c>
      <c r="E115" s="615" t="s">
        <v>527</v>
      </c>
      <c r="F115" s="616" t="s">
        <v>2244</v>
      </c>
      <c r="G115" s="615" t="s">
        <v>559</v>
      </c>
      <c r="H115" s="615" t="s">
        <v>929</v>
      </c>
      <c r="I115" s="615" t="s">
        <v>930</v>
      </c>
      <c r="J115" s="615" t="s">
        <v>931</v>
      </c>
      <c r="K115" s="615" t="s">
        <v>932</v>
      </c>
      <c r="L115" s="617">
        <v>76.775833333333338</v>
      </c>
      <c r="M115" s="617">
        <v>12</v>
      </c>
      <c r="N115" s="618">
        <v>921.31000000000006</v>
      </c>
    </row>
    <row r="116" spans="1:14" ht="14.4" customHeight="1" x14ac:dyDescent="0.3">
      <c r="A116" s="613" t="s">
        <v>517</v>
      </c>
      <c r="B116" s="614" t="s">
        <v>2242</v>
      </c>
      <c r="C116" s="615" t="s">
        <v>522</v>
      </c>
      <c r="D116" s="616" t="s">
        <v>2243</v>
      </c>
      <c r="E116" s="615" t="s">
        <v>527</v>
      </c>
      <c r="F116" s="616" t="s">
        <v>2244</v>
      </c>
      <c r="G116" s="615" t="s">
        <v>559</v>
      </c>
      <c r="H116" s="615" t="s">
        <v>933</v>
      </c>
      <c r="I116" s="615" t="s">
        <v>934</v>
      </c>
      <c r="J116" s="615" t="s">
        <v>931</v>
      </c>
      <c r="K116" s="615" t="s">
        <v>935</v>
      </c>
      <c r="L116" s="617">
        <v>29.52</v>
      </c>
      <c r="M116" s="617">
        <v>2</v>
      </c>
      <c r="N116" s="618">
        <v>59.04</v>
      </c>
    </row>
    <row r="117" spans="1:14" ht="14.4" customHeight="1" x14ac:dyDescent="0.3">
      <c r="A117" s="613" t="s">
        <v>517</v>
      </c>
      <c r="B117" s="614" t="s">
        <v>2242</v>
      </c>
      <c r="C117" s="615" t="s">
        <v>522</v>
      </c>
      <c r="D117" s="616" t="s">
        <v>2243</v>
      </c>
      <c r="E117" s="615" t="s">
        <v>527</v>
      </c>
      <c r="F117" s="616" t="s">
        <v>2244</v>
      </c>
      <c r="G117" s="615" t="s">
        <v>559</v>
      </c>
      <c r="H117" s="615" t="s">
        <v>936</v>
      </c>
      <c r="I117" s="615" t="s">
        <v>937</v>
      </c>
      <c r="J117" s="615" t="s">
        <v>938</v>
      </c>
      <c r="K117" s="615" t="s">
        <v>939</v>
      </c>
      <c r="L117" s="617">
        <v>890.83523495802945</v>
      </c>
      <c r="M117" s="617">
        <v>2</v>
      </c>
      <c r="N117" s="618">
        <v>1781.6704699160589</v>
      </c>
    </row>
    <row r="118" spans="1:14" ht="14.4" customHeight="1" x14ac:dyDescent="0.3">
      <c r="A118" s="613" t="s">
        <v>517</v>
      </c>
      <c r="B118" s="614" t="s">
        <v>2242</v>
      </c>
      <c r="C118" s="615" t="s">
        <v>522</v>
      </c>
      <c r="D118" s="616" t="s">
        <v>2243</v>
      </c>
      <c r="E118" s="615" t="s">
        <v>527</v>
      </c>
      <c r="F118" s="616" t="s">
        <v>2244</v>
      </c>
      <c r="G118" s="615" t="s">
        <v>559</v>
      </c>
      <c r="H118" s="615" t="s">
        <v>940</v>
      </c>
      <c r="I118" s="615" t="s">
        <v>941</v>
      </c>
      <c r="J118" s="615" t="s">
        <v>942</v>
      </c>
      <c r="K118" s="615" t="s">
        <v>943</v>
      </c>
      <c r="L118" s="617">
        <v>180.14999999999998</v>
      </c>
      <c r="M118" s="617">
        <v>1</v>
      </c>
      <c r="N118" s="618">
        <v>180.14999999999998</v>
      </c>
    </row>
    <row r="119" spans="1:14" ht="14.4" customHeight="1" x14ac:dyDescent="0.3">
      <c r="A119" s="613" t="s">
        <v>517</v>
      </c>
      <c r="B119" s="614" t="s">
        <v>2242</v>
      </c>
      <c r="C119" s="615" t="s">
        <v>522</v>
      </c>
      <c r="D119" s="616" t="s">
        <v>2243</v>
      </c>
      <c r="E119" s="615" t="s">
        <v>527</v>
      </c>
      <c r="F119" s="616" t="s">
        <v>2244</v>
      </c>
      <c r="G119" s="615" t="s">
        <v>559</v>
      </c>
      <c r="H119" s="615" t="s">
        <v>944</v>
      </c>
      <c r="I119" s="615" t="s">
        <v>945</v>
      </c>
      <c r="J119" s="615" t="s">
        <v>946</v>
      </c>
      <c r="K119" s="615" t="s">
        <v>947</v>
      </c>
      <c r="L119" s="617">
        <v>26.77</v>
      </c>
      <c r="M119" s="617">
        <v>1</v>
      </c>
      <c r="N119" s="618">
        <v>26.77</v>
      </c>
    </row>
    <row r="120" spans="1:14" ht="14.4" customHeight="1" x14ac:dyDescent="0.3">
      <c r="A120" s="613" t="s">
        <v>517</v>
      </c>
      <c r="B120" s="614" t="s">
        <v>2242</v>
      </c>
      <c r="C120" s="615" t="s">
        <v>522</v>
      </c>
      <c r="D120" s="616" t="s">
        <v>2243</v>
      </c>
      <c r="E120" s="615" t="s">
        <v>527</v>
      </c>
      <c r="F120" s="616" t="s">
        <v>2244</v>
      </c>
      <c r="G120" s="615" t="s">
        <v>559</v>
      </c>
      <c r="H120" s="615" t="s">
        <v>948</v>
      </c>
      <c r="I120" s="615" t="s">
        <v>949</v>
      </c>
      <c r="J120" s="615" t="s">
        <v>950</v>
      </c>
      <c r="K120" s="615" t="s">
        <v>951</v>
      </c>
      <c r="L120" s="617">
        <v>150.97500000000002</v>
      </c>
      <c r="M120" s="617">
        <v>2</v>
      </c>
      <c r="N120" s="618">
        <v>301.95000000000005</v>
      </c>
    </row>
    <row r="121" spans="1:14" ht="14.4" customHeight="1" x14ac:dyDescent="0.3">
      <c r="A121" s="613" t="s">
        <v>517</v>
      </c>
      <c r="B121" s="614" t="s">
        <v>2242</v>
      </c>
      <c r="C121" s="615" t="s">
        <v>522</v>
      </c>
      <c r="D121" s="616" t="s">
        <v>2243</v>
      </c>
      <c r="E121" s="615" t="s">
        <v>527</v>
      </c>
      <c r="F121" s="616" t="s">
        <v>2244</v>
      </c>
      <c r="G121" s="615" t="s">
        <v>559</v>
      </c>
      <c r="H121" s="615" t="s">
        <v>952</v>
      </c>
      <c r="I121" s="615" t="s">
        <v>953</v>
      </c>
      <c r="J121" s="615" t="s">
        <v>954</v>
      </c>
      <c r="K121" s="615" t="s">
        <v>955</v>
      </c>
      <c r="L121" s="617">
        <v>64.540000000000006</v>
      </c>
      <c r="M121" s="617">
        <v>1</v>
      </c>
      <c r="N121" s="618">
        <v>64.540000000000006</v>
      </c>
    </row>
    <row r="122" spans="1:14" ht="14.4" customHeight="1" x14ac:dyDescent="0.3">
      <c r="A122" s="613" t="s">
        <v>517</v>
      </c>
      <c r="B122" s="614" t="s">
        <v>2242</v>
      </c>
      <c r="C122" s="615" t="s">
        <v>522</v>
      </c>
      <c r="D122" s="616" t="s">
        <v>2243</v>
      </c>
      <c r="E122" s="615" t="s">
        <v>527</v>
      </c>
      <c r="F122" s="616" t="s">
        <v>2244</v>
      </c>
      <c r="G122" s="615" t="s">
        <v>559</v>
      </c>
      <c r="H122" s="615" t="s">
        <v>956</v>
      </c>
      <c r="I122" s="615" t="s">
        <v>957</v>
      </c>
      <c r="J122" s="615" t="s">
        <v>958</v>
      </c>
      <c r="K122" s="615" t="s">
        <v>959</v>
      </c>
      <c r="L122" s="617">
        <v>28.144999999999992</v>
      </c>
      <c r="M122" s="617">
        <v>4</v>
      </c>
      <c r="N122" s="618">
        <v>112.57999999999997</v>
      </c>
    </row>
    <row r="123" spans="1:14" ht="14.4" customHeight="1" x14ac:dyDescent="0.3">
      <c r="A123" s="613" t="s">
        <v>517</v>
      </c>
      <c r="B123" s="614" t="s">
        <v>2242</v>
      </c>
      <c r="C123" s="615" t="s">
        <v>522</v>
      </c>
      <c r="D123" s="616" t="s">
        <v>2243</v>
      </c>
      <c r="E123" s="615" t="s">
        <v>527</v>
      </c>
      <c r="F123" s="616" t="s">
        <v>2244</v>
      </c>
      <c r="G123" s="615" t="s">
        <v>559</v>
      </c>
      <c r="H123" s="615" t="s">
        <v>960</v>
      </c>
      <c r="I123" s="615" t="s">
        <v>961</v>
      </c>
      <c r="J123" s="615" t="s">
        <v>962</v>
      </c>
      <c r="K123" s="615" t="s">
        <v>963</v>
      </c>
      <c r="L123" s="617">
        <v>235.12999999999997</v>
      </c>
      <c r="M123" s="617">
        <v>1</v>
      </c>
      <c r="N123" s="618">
        <v>235.12999999999997</v>
      </c>
    </row>
    <row r="124" spans="1:14" ht="14.4" customHeight="1" x14ac:dyDescent="0.3">
      <c r="A124" s="613" t="s">
        <v>517</v>
      </c>
      <c r="B124" s="614" t="s">
        <v>2242</v>
      </c>
      <c r="C124" s="615" t="s">
        <v>522</v>
      </c>
      <c r="D124" s="616" t="s">
        <v>2243</v>
      </c>
      <c r="E124" s="615" t="s">
        <v>527</v>
      </c>
      <c r="F124" s="616" t="s">
        <v>2244</v>
      </c>
      <c r="G124" s="615" t="s">
        <v>559</v>
      </c>
      <c r="H124" s="615" t="s">
        <v>964</v>
      </c>
      <c r="I124" s="615" t="s">
        <v>965</v>
      </c>
      <c r="J124" s="615" t="s">
        <v>966</v>
      </c>
      <c r="K124" s="615" t="s">
        <v>719</v>
      </c>
      <c r="L124" s="617">
        <v>274.08999999999997</v>
      </c>
      <c r="M124" s="617">
        <v>1</v>
      </c>
      <c r="N124" s="618">
        <v>274.08999999999997</v>
      </c>
    </row>
    <row r="125" spans="1:14" ht="14.4" customHeight="1" x14ac:dyDescent="0.3">
      <c r="A125" s="613" t="s">
        <v>517</v>
      </c>
      <c r="B125" s="614" t="s">
        <v>2242</v>
      </c>
      <c r="C125" s="615" t="s">
        <v>522</v>
      </c>
      <c r="D125" s="616" t="s">
        <v>2243</v>
      </c>
      <c r="E125" s="615" t="s">
        <v>527</v>
      </c>
      <c r="F125" s="616" t="s">
        <v>2244</v>
      </c>
      <c r="G125" s="615" t="s">
        <v>559</v>
      </c>
      <c r="H125" s="615" t="s">
        <v>967</v>
      </c>
      <c r="I125" s="615" t="s">
        <v>968</v>
      </c>
      <c r="J125" s="615" t="s">
        <v>969</v>
      </c>
      <c r="K125" s="615" t="s">
        <v>970</v>
      </c>
      <c r="L125" s="617">
        <v>122.44962642262529</v>
      </c>
      <c r="M125" s="617">
        <v>1</v>
      </c>
      <c r="N125" s="618">
        <v>122.44962642262529</v>
      </c>
    </row>
    <row r="126" spans="1:14" ht="14.4" customHeight="1" x14ac:dyDescent="0.3">
      <c r="A126" s="613" t="s">
        <v>517</v>
      </c>
      <c r="B126" s="614" t="s">
        <v>2242</v>
      </c>
      <c r="C126" s="615" t="s">
        <v>522</v>
      </c>
      <c r="D126" s="616" t="s">
        <v>2243</v>
      </c>
      <c r="E126" s="615" t="s">
        <v>527</v>
      </c>
      <c r="F126" s="616" t="s">
        <v>2244</v>
      </c>
      <c r="G126" s="615" t="s">
        <v>559</v>
      </c>
      <c r="H126" s="615" t="s">
        <v>971</v>
      </c>
      <c r="I126" s="615" t="s">
        <v>972</v>
      </c>
      <c r="J126" s="615" t="s">
        <v>973</v>
      </c>
      <c r="K126" s="615"/>
      <c r="L126" s="617">
        <v>527.85008231205416</v>
      </c>
      <c r="M126" s="617">
        <v>7</v>
      </c>
      <c r="N126" s="618">
        <v>3694.9505761843789</v>
      </c>
    </row>
    <row r="127" spans="1:14" ht="14.4" customHeight="1" x14ac:dyDescent="0.3">
      <c r="A127" s="613" t="s">
        <v>517</v>
      </c>
      <c r="B127" s="614" t="s">
        <v>2242</v>
      </c>
      <c r="C127" s="615" t="s">
        <v>522</v>
      </c>
      <c r="D127" s="616" t="s">
        <v>2243</v>
      </c>
      <c r="E127" s="615" t="s">
        <v>527</v>
      </c>
      <c r="F127" s="616" t="s">
        <v>2244</v>
      </c>
      <c r="G127" s="615" t="s">
        <v>559</v>
      </c>
      <c r="H127" s="615" t="s">
        <v>974</v>
      </c>
      <c r="I127" s="615" t="s">
        <v>210</v>
      </c>
      <c r="J127" s="615" t="s">
        <v>975</v>
      </c>
      <c r="K127" s="615"/>
      <c r="L127" s="617">
        <v>191.46114017529666</v>
      </c>
      <c r="M127" s="617">
        <v>101</v>
      </c>
      <c r="N127" s="618">
        <v>19337.575157704963</v>
      </c>
    </row>
    <row r="128" spans="1:14" ht="14.4" customHeight="1" x14ac:dyDescent="0.3">
      <c r="A128" s="613" t="s">
        <v>517</v>
      </c>
      <c r="B128" s="614" t="s">
        <v>2242</v>
      </c>
      <c r="C128" s="615" t="s">
        <v>522</v>
      </c>
      <c r="D128" s="616" t="s">
        <v>2243</v>
      </c>
      <c r="E128" s="615" t="s">
        <v>527</v>
      </c>
      <c r="F128" s="616" t="s">
        <v>2244</v>
      </c>
      <c r="G128" s="615" t="s">
        <v>559</v>
      </c>
      <c r="H128" s="615" t="s">
        <v>976</v>
      </c>
      <c r="I128" s="615" t="s">
        <v>210</v>
      </c>
      <c r="J128" s="615" t="s">
        <v>977</v>
      </c>
      <c r="K128" s="615"/>
      <c r="L128" s="617">
        <v>160.83985112375606</v>
      </c>
      <c r="M128" s="617">
        <v>25</v>
      </c>
      <c r="N128" s="618">
        <v>4020.9962780939013</v>
      </c>
    </row>
    <row r="129" spans="1:14" ht="14.4" customHeight="1" x14ac:dyDescent="0.3">
      <c r="A129" s="613" t="s">
        <v>517</v>
      </c>
      <c r="B129" s="614" t="s">
        <v>2242</v>
      </c>
      <c r="C129" s="615" t="s">
        <v>522</v>
      </c>
      <c r="D129" s="616" t="s">
        <v>2243</v>
      </c>
      <c r="E129" s="615" t="s">
        <v>527</v>
      </c>
      <c r="F129" s="616" t="s">
        <v>2244</v>
      </c>
      <c r="G129" s="615" t="s">
        <v>559</v>
      </c>
      <c r="H129" s="615" t="s">
        <v>978</v>
      </c>
      <c r="I129" s="615" t="s">
        <v>210</v>
      </c>
      <c r="J129" s="615" t="s">
        <v>979</v>
      </c>
      <c r="K129" s="615"/>
      <c r="L129" s="617">
        <v>99.128879083632924</v>
      </c>
      <c r="M129" s="617">
        <v>72</v>
      </c>
      <c r="N129" s="618">
        <v>7137.2792940215704</v>
      </c>
    </row>
    <row r="130" spans="1:14" ht="14.4" customHeight="1" x14ac:dyDescent="0.3">
      <c r="A130" s="613" t="s">
        <v>517</v>
      </c>
      <c r="B130" s="614" t="s">
        <v>2242</v>
      </c>
      <c r="C130" s="615" t="s">
        <v>522</v>
      </c>
      <c r="D130" s="616" t="s">
        <v>2243</v>
      </c>
      <c r="E130" s="615" t="s">
        <v>527</v>
      </c>
      <c r="F130" s="616" t="s">
        <v>2244</v>
      </c>
      <c r="G130" s="615" t="s">
        <v>559</v>
      </c>
      <c r="H130" s="615" t="s">
        <v>980</v>
      </c>
      <c r="I130" s="615" t="s">
        <v>848</v>
      </c>
      <c r="J130" s="615" t="s">
        <v>981</v>
      </c>
      <c r="K130" s="615" t="s">
        <v>982</v>
      </c>
      <c r="L130" s="617">
        <v>59.949999999999982</v>
      </c>
      <c r="M130" s="617">
        <v>1</v>
      </c>
      <c r="N130" s="618">
        <v>59.949999999999982</v>
      </c>
    </row>
    <row r="131" spans="1:14" ht="14.4" customHeight="1" x14ac:dyDescent="0.3">
      <c r="A131" s="613" t="s">
        <v>517</v>
      </c>
      <c r="B131" s="614" t="s">
        <v>2242</v>
      </c>
      <c r="C131" s="615" t="s">
        <v>522</v>
      </c>
      <c r="D131" s="616" t="s">
        <v>2243</v>
      </c>
      <c r="E131" s="615" t="s">
        <v>527</v>
      </c>
      <c r="F131" s="616" t="s">
        <v>2244</v>
      </c>
      <c r="G131" s="615" t="s">
        <v>559</v>
      </c>
      <c r="H131" s="615" t="s">
        <v>983</v>
      </c>
      <c r="I131" s="615" t="s">
        <v>983</v>
      </c>
      <c r="J131" s="615" t="s">
        <v>561</v>
      </c>
      <c r="K131" s="615" t="s">
        <v>984</v>
      </c>
      <c r="L131" s="617">
        <v>201.24996928274942</v>
      </c>
      <c r="M131" s="617">
        <v>53</v>
      </c>
      <c r="N131" s="618">
        <v>10666.248371985719</v>
      </c>
    </row>
    <row r="132" spans="1:14" ht="14.4" customHeight="1" x14ac:dyDescent="0.3">
      <c r="A132" s="613" t="s">
        <v>517</v>
      </c>
      <c r="B132" s="614" t="s">
        <v>2242</v>
      </c>
      <c r="C132" s="615" t="s">
        <v>522</v>
      </c>
      <c r="D132" s="616" t="s">
        <v>2243</v>
      </c>
      <c r="E132" s="615" t="s">
        <v>527</v>
      </c>
      <c r="F132" s="616" t="s">
        <v>2244</v>
      </c>
      <c r="G132" s="615" t="s">
        <v>559</v>
      </c>
      <c r="H132" s="615" t="s">
        <v>985</v>
      </c>
      <c r="I132" s="615" t="s">
        <v>985</v>
      </c>
      <c r="J132" s="615" t="s">
        <v>986</v>
      </c>
      <c r="K132" s="615" t="s">
        <v>987</v>
      </c>
      <c r="L132" s="617">
        <v>103.90004235010906</v>
      </c>
      <c r="M132" s="617">
        <v>1</v>
      </c>
      <c r="N132" s="618">
        <v>103.90004235010906</v>
      </c>
    </row>
    <row r="133" spans="1:14" ht="14.4" customHeight="1" x14ac:dyDescent="0.3">
      <c r="A133" s="613" t="s">
        <v>517</v>
      </c>
      <c r="B133" s="614" t="s">
        <v>2242</v>
      </c>
      <c r="C133" s="615" t="s">
        <v>522</v>
      </c>
      <c r="D133" s="616" t="s">
        <v>2243</v>
      </c>
      <c r="E133" s="615" t="s">
        <v>527</v>
      </c>
      <c r="F133" s="616" t="s">
        <v>2244</v>
      </c>
      <c r="G133" s="615" t="s">
        <v>559</v>
      </c>
      <c r="H133" s="615" t="s">
        <v>988</v>
      </c>
      <c r="I133" s="615" t="s">
        <v>989</v>
      </c>
      <c r="J133" s="615" t="s">
        <v>990</v>
      </c>
      <c r="K133" s="615" t="s">
        <v>991</v>
      </c>
      <c r="L133" s="617">
        <v>44.282806049523053</v>
      </c>
      <c r="M133" s="617">
        <v>100</v>
      </c>
      <c r="N133" s="618">
        <v>4428.2806049523051</v>
      </c>
    </row>
    <row r="134" spans="1:14" ht="14.4" customHeight="1" x14ac:dyDescent="0.3">
      <c r="A134" s="613" t="s">
        <v>517</v>
      </c>
      <c r="B134" s="614" t="s">
        <v>2242</v>
      </c>
      <c r="C134" s="615" t="s">
        <v>522</v>
      </c>
      <c r="D134" s="616" t="s">
        <v>2243</v>
      </c>
      <c r="E134" s="615" t="s">
        <v>527</v>
      </c>
      <c r="F134" s="616" t="s">
        <v>2244</v>
      </c>
      <c r="G134" s="615" t="s">
        <v>559</v>
      </c>
      <c r="H134" s="615" t="s">
        <v>992</v>
      </c>
      <c r="I134" s="615" t="s">
        <v>993</v>
      </c>
      <c r="J134" s="615" t="s">
        <v>994</v>
      </c>
      <c r="K134" s="615" t="s">
        <v>581</v>
      </c>
      <c r="L134" s="617">
        <v>60.88</v>
      </c>
      <c r="M134" s="617">
        <v>3</v>
      </c>
      <c r="N134" s="618">
        <v>182.64000000000001</v>
      </c>
    </row>
    <row r="135" spans="1:14" ht="14.4" customHeight="1" x14ac:dyDescent="0.3">
      <c r="A135" s="613" t="s">
        <v>517</v>
      </c>
      <c r="B135" s="614" t="s">
        <v>2242</v>
      </c>
      <c r="C135" s="615" t="s">
        <v>522</v>
      </c>
      <c r="D135" s="616" t="s">
        <v>2243</v>
      </c>
      <c r="E135" s="615" t="s">
        <v>527</v>
      </c>
      <c r="F135" s="616" t="s">
        <v>2244</v>
      </c>
      <c r="G135" s="615" t="s">
        <v>559</v>
      </c>
      <c r="H135" s="615" t="s">
        <v>995</v>
      </c>
      <c r="I135" s="615" t="s">
        <v>996</v>
      </c>
      <c r="J135" s="615" t="s">
        <v>997</v>
      </c>
      <c r="K135" s="615" t="s">
        <v>577</v>
      </c>
      <c r="L135" s="617">
        <v>125.38118705952998</v>
      </c>
      <c r="M135" s="617">
        <v>3120</v>
      </c>
      <c r="N135" s="618">
        <v>391189.30362573353</v>
      </c>
    </row>
    <row r="136" spans="1:14" ht="14.4" customHeight="1" x14ac:dyDescent="0.3">
      <c r="A136" s="613" t="s">
        <v>517</v>
      </c>
      <c r="B136" s="614" t="s">
        <v>2242</v>
      </c>
      <c r="C136" s="615" t="s">
        <v>522</v>
      </c>
      <c r="D136" s="616" t="s">
        <v>2243</v>
      </c>
      <c r="E136" s="615" t="s">
        <v>527</v>
      </c>
      <c r="F136" s="616" t="s">
        <v>2244</v>
      </c>
      <c r="G136" s="615" t="s">
        <v>559</v>
      </c>
      <c r="H136" s="615" t="s">
        <v>998</v>
      </c>
      <c r="I136" s="615" t="s">
        <v>999</v>
      </c>
      <c r="J136" s="615" t="s">
        <v>1000</v>
      </c>
      <c r="K136" s="615" t="s">
        <v>1001</v>
      </c>
      <c r="L136" s="617">
        <v>62.666048880468303</v>
      </c>
      <c r="M136" s="617">
        <v>193</v>
      </c>
      <c r="N136" s="618">
        <v>12094.547433930382</v>
      </c>
    </row>
    <row r="137" spans="1:14" ht="14.4" customHeight="1" x14ac:dyDescent="0.3">
      <c r="A137" s="613" t="s">
        <v>517</v>
      </c>
      <c r="B137" s="614" t="s">
        <v>2242</v>
      </c>
      <c r="C137" s="615" t="s">
        <v>522</v>
      </c>
      <c r="D137" s="616" t="s">
        <v>2243</v>
      </c>
      <c r="E137" s="615" t="s">
        <v>527</v>
      </c>
      <c r="F137" s="616" t="s">
        <v>2244</v>
      </c>
      <c r="G137" s="615" t="s">
        <v>559</v>
      </c>
      <c r="H137" s="615" t="s">
        <v>1002</v>
      </c>
      <c r="I137" s="615" t="s">
        <v>1003</v>
      </c>
      <c r="J137" s="615" t="s">
        <v>1004</v>
      </c>
      <c r="K137" s="615" t="s">
        <v>1005</v>
      </c>
      <c r="L137" s="617">
        <v>54.330520356615814</v>
      </c>
      <c r="M137" s="617">
        <v>1</v>
      </c>
      <c r="N137" s="618">
        <v>54.330520356615814</v>
      </c>
    </row>
    <row r="138" spans="1:14" ht="14.4" customHeight="1" x14ac:dyDescent="0.3">
      <c r="A138" s="613" t="s">
        <v>517</v>
      </c>
      <c r="B138" s="614" t="s">
        <v>2242</v>
      </c>
      <c r="C138" s="615" t="s">
        <v>522</v>
      </c>
      <c r="D138" s="616" t="s">
        <v>2243</v>
      </c>
      <c r="E138" s="615" t="s">
        <v>527</v>
      </c>
      <c r="F138" s="616" t="s">
        <v>2244</v>
      </c>
      <c r="G138" s="615" t="s">
        <v>559</v>
      </c>
      <c r="H138" s="615" t="s">
        <v>1006</v>
      </c>
      <c r="I138" s="615" t="s">
        <v>1007</v>
      </c>
      <c r="J138" s="615" t="s">
        <v>1008</v>
      </c>
      <c r="K138" s="615" t="s">
        <v>1009</v>
      </c>
      <c r="L138" s="617">
        <v>57.719922210602022</v>
      </c>
      <c r="M138" s="617">
        <v>1</v>
      </c>
      <c r="N138" s="618">
        <v>57.719922210602022</v>
      </c>
    </row>
    <row r="139" spans="1:14" ht="14.4" customHeight="1" x14ac:dyDescent="0.3">
      <c r="A139" s="613" t="s">
        <v>517</v>
      </c>
      <c r="B139" s="614" t="s">
        <v>2242</v>
      </c>
      <c r="C139" s="615" t="s">
        <v>522</v>
      </c>
      <c r="D139" s="616" t="s">
        <v>2243</v>
      </c>
      <c r="E139" s="615" t="s">
        <v>527</v>
      </c>
      <c r="F139" s="616" t="s">
        <v>2244</v>
      </c>
      <c r="G139" s="615" t="s">
        <v>559</v>
      </c>
      <c r="H139" s="615" t="s">
        <v>1010</v>
      </c>
      <c r="I139" s="615" t="s">
        <v>1011</v>
      </c>
      <c r="J139" s="615" t="s">
        <v>1012</v>
      </c>
      <c r="K139" s="615" t="s">
        <v>1013</v>
      </c>
      <c r="L139" s="617">
        <v>112.38000000000002</v>
      </c>
      <c r="M139" s="617">
        <v>1</v>
      </c>
      <c r="N139" s="618">
        <v>112.38000000000002</v>
      </c>
    </row>
    <row r="140" spans="1:14" ht="14.4" customHeight="1" x14ac:dyDescent="0.3">
      <c r="A140" s="613" t="s">
        <v>517</v>
      </c>
      <c r="B140" s="614" t="s">
        <v>2242</v>
      </c>
      <c r="C140" s="615" t="s">
        <v>522</v>
      </c>
      <c r="D140" s="616" t="s">
        <v>2243</v>
      </c>
      <c r="E140" s="615" t="s">
        <v>527</v>
      </c>
      <c r="F140" s="616" t="s">
        <v>2244</v>
      </c>
      <c r="G140" s="615" t="s">
        <v>559</v>
      </c>
      <c r="H140" s="615" t="s">
        <v>1014</v>
      </c>
      <c r="I140" s="615" t="s">
        <v>1015</v>
      </c>
      <c r="J140" s="615" t="s">
        <v>661</v>
      </c>
      <c r="K140" s="615" t="s">
        <v>1016</v>
      </c>
      <c r="L140" s="617">
        <v>76.95999999999998</v>
      </c>
      <c r="M140" s="617">
        <v>1</v>
      </c>
      <c r="N140" s="618">
        <v>76.95999999999998</v>
      </c>
    </row>
    <row r="141" spans="1:14" ht="14.4" customHeight="1" x14ac:dyDescent="0.3">
      <c r="A141" s="613" t="s">
        <v>517</v>
      </c>
      <c r="B141" s="614" t="s">
        <v>2242</v>
      </c>
      <c r="C141" s="615" t="s">
        <v>522</v>
      </c>
      <c r="D141" s="616" t="s">
        <v>2243</v>
      </c>
      <c r="E141" s="615" t="s">
        <v>527</v>
      </c>
      <c r="F141" s="616" t="s">
        <v>2244</v>
      </c>
      <c r="G141" s="615" t="s">
        <v>559</v>
      </c>
      <c r="H141" s="615" t="s">
        <v>1017</v>
      </c>
      <c r="I141" s="615" t="s">
        <v>1018</v>
      </c>
      <c r="J141" s="615" t="s">
        <v>1019</v>
      </c>
      <c r="K141" s="615" t="s">
        <v>1020</v>
      </c>
      <c r="L141" s="617">
        <v>1665.1947099870981</v>
      </c>
      <c r="M141" s="617">
        <v>64.8</v>
      </c>
      <c r="N141" s="618">
        <v>107904.61720716396</v>
      </c>
    </row>
    <row r="142" spans="1:14" ht="14.4" customHeight="1" x14ac:dyDescent="0.3">
      <c r="A142" s="613" t="s">
        <v>517</v>
      </c>
      <c r="B142" s="614" t="s">
        <v>2242</v>
      </c>
      <c r="C142" s="615" t="s">
        <v>522</v>
      </c>
      <c r="D142" s="616" t="s">
        <v>2243</v>
      </c>
      <c r="E142" s="615" t="s">
        <v>527</v>
      </c>
      <c r="F142" s="616" t="s">
        <v>2244</v>
      </c>
      <c r="G142" s="615" t="s">
        <v>559</v>
      </c>
      <c r="H142" s="615" t="s">
        <v>1021</v>
      </c>
      <c r="I142" s="615" t="s">
        <v>1022</v>
      </c>
      <c r="J142" s="615" t="s">
        <v>1023</v>
      </c>
      <c r="K142" s="615" t="s">
        <v>1024</v>
      </c>
      <c r="L142" s="617">
        <v>119.39</v>
      </c>
      <c r="M142" s="617">
        <v>1</v>
      </c>
      <c r="N142" s="618">
        <v>119.39</v>
      </c>
    </row>
    <row r="143" spans="1:14" ht="14.4" customHeight="1" x14ac:dyDescent="0.3">
      <c r="A143" s="613" t="s">
        <v>517</v>
      </c>
      <c r="B143" s="614" t="s">
        <v>2242</v>
      </c>
      <c r="C143" s="615" t="s">
        <v>522</v>
      </c>
      <c r="D143" s="616" t="s">
        <v>2243</v>
      </c>
      <c r="E143" s="615" t="s">
        <v>527</v>
      </c>
      <c r="F143" s="616" t="s">
        <v>2244</v>
      </c>
      <c r="G143" s="615" t="s">
        <v>559</v>
      </c>
      <c r="H143" s="615" t="s">
        <v>1025</v>
      </c>
      <c r="I143" s="615" t="s">
        <v>1026</v>
      </c>
      <c r="J143" s="615" t="s">
        <v>1027</v>
      </c>
      <c r="K143" s="615" t="s">
        <v>1028</v>
      </c>
      <c r="L143" s="617">
        <v>78.49213529664425</v>
      </c>
      <c r="M143" s="617">
        <v>104</v>
      </c>
      <c r="N143" s="618">
        <v>8163.1820708510022</v>
      </c>
    </row>
    <row r="144" spans="1:14" ht="14.4" customHeight="1" x14ac:dyDescent="0.3">
      <c r="A144" s="613" t="s">
        <v>517</v>
      </c>
      <c r="B144" s="614" t="s">
        <v>2242</v>
      </c>
      <c r="C144" s="615" t="s">
        <v>522</v>
      </c>
      <c r="D144" s="616" t="s">
        <v>2243</v>
      </c>
      <c r="E144" s="615" t="s">
        <v>527</v>
      </c>
      <c r="F144" s="616" t="s">
        <v>2244</v>
      </c>
      <c r="G144" s="615" t="s">
        <v>559</v>
      </c>
      <c r="H144" s="615" t="s">
        <v>1029</v>
      </c>
      <c r="I144" s="615" t="s">
        <v>1030</v>
      </c>
      <c r="J144" s="615" t="s">
        <v>704</v>
      </c>
      <c r="K144" s="615" t="s">
        <v>1031</v>
      </c>
      <c r="L144" s="617">
        <v>260.00054534114844</v>
      </c>
      <c r="M144" s="617">
        <v>164</v>
      </c>
      <c r="N144" s="618">
        <v>42640.089435948343</v>
      </c>
    </row>
    <row r="145" spans="1:14" ht="14.4" customHeight="1" x14ac:dyDescent="0.3">
      <c r="A145" s="613" t="s">
        <v>517</v>
      </c>
      <c r="B145" s="614" t="s">
        <v>2242</v>
      </c>
      <c r="C145" s="615" t="s">
        <v>522</v>
      </c>
      <c r="D145" s="616" t="s">
        <v>2243</v>
      </c>
      <c r="E145" s="615" t="s">
        <v>527</v>
      </c>
      <c r="F145" s="616" t="s">
        <v>2244</v>
      </c>
      <c r="G145" s="615" t="s">
        <v>559</v>
      </c>
      <c r="H145" s="615" t="s">
        <v>1032</v>
      </c>
      <c r="I145" s="615" t="s">
        <v>1033</v>
      </c>
      <c r="J145" s="615" t="s">
        <v>1034</v>
      </c>
      <c r="K145" s="615" t="s">
        <v>1035</v>
      </c>
      <c r="L145" s="617">
        <v>51.95980240031809</v>
      </c>
      <c r="M145" s="617">
        <v>1</v>
      </c>
      <c r="N145" s="618">
        <v>51.95980240031809</v>
      </c>
    </row>
    <row r="146" spans="1:14" ht="14.4" customHeight="1" x14ac:dyDescent="0.3">
      <c r="A146" s="613" t="s">
        <v>517</v>
      </c>
      <c r="B146" s="614" t="s">
        <v>2242</v>
      </c>
      <c r="C146" s="615" t="s">
        <v>522</v>
      </c>
      <c r="D146" s="616" t="s">
        <v>2243</v>
      </c>
      <c r="E146" s="615" t="s">
        <v>527</v>
      </c>
      <c r="F146" s="616" t="s">
        <v>2244</v>
      </c>
      <c r="G146" s="615" t="s">
        <v>559</v>
      </c>
      <c r="H146" s="615" t="s">
        <v>1036</v>
      </c>
      <c r="I146" s="615" t="s">
        <v>1037</v>
      </c>
      <c r="J146" s="615" t="s">
        <v>1038</v>
      </c>
      <c r="K146" s="615" t="s">
        <v>1039</v>
      </c>
      <c r="L146" s="617">
        <v>103.97332927218893</v>
      </c>
      <c r="M146" s="617">
        <v>12</v>
      </c>
      <c r="N146" s="618">
        <v>1247.6799512662672</v>
      </c>
    </row>
    <row r="147" spans="1:14" ht="14.4" customHeight="1" x14ac:dyDescent="0.3">
      <c r="A147" s="613" t="s">
        <v>517</v>
      </c>
      <c r="B147" s="614" t="s">
        <v>2242</v>
      </c>
      <c r="C147" s="615" t="s">
        <v>522</v>
      </c>
      <c r="D147" s="616" t="s">
        <v>2243</v>
      </c>
      <c r="E147" s="615" t="s">
        <v>527</v>
      </c>
      <c r="F147" s="616" t="s">
        <v>2244</v>
      </c>
      <c r="G147" s="615" t="s">
        <v>559</v>
      </c>
      <c r="H147" s="615" t="s">
        <v>1040</v>
      </c>
      <c r="I147" s="615" t="s">
        <v>1041</v>
      </c>
      <c r="J147" s="615" t="s">
        <v>1042</v>
      </c>
      <c r="K147" s="615" t="s">
        <v>1043</v>
      </c>
      <c r="L147" s="617">
        <v>204.69979799731951</v>
      </c>
      <c r="M147" s="617">
        <v>2</v>
      </c>
      <c r="N147" s="618">
        <v>409.39959599463901</v>
      </c>
    </row>
    <row r="148" spans="1:14" ht="14.4" customHeight="1" x14ac:dyDescent="0.3">
      <c r="A148" s="613" t="s">
        <v>517</v>
      </c>
      <c r="B148" s="614" t="s">
        <v>2242</v>
      </c>
      <c r="C148" s="615" t="s">
        <v>522</v>
      </c>
      <c r="D148" s="616" t="s">
        <v>2243</v>
      </c>
      <c r="E148" s="615" t="s">
        <v>527</v>
      </c>
      <c r="F148" s="616" t="s">
        <v>2244</v>
      </c>
      <c r="G148" s="615" t="s">
        <v>559</v>
      </c>
      <c r="H148" s="615" t="s">
        <v>1044</v>
      </c>
      <c r="I148" s="615" t="s">
        <v>1045</v>
      </c>
      <c r="J148" s="615" t="s">
        <v>1046</v>
      </c>
      <c r="K148" s="615" t="s">
        <v>1047</v>
      </c>
      <c r="L148" s="617">
        <v>1713.5</v>
      </c>
      <c r="M148" s="617">
        <v>59</v>
      </c>
      <c r="N148" s="618">
        <v>101096.5</v>
      </c>
    </row>
    <row r="149" spans="1:14" ht="14.4" customHeight="1" x14ac:dyDescent="0.3">
      <c r="A149" s="613" t="s">
        <v>517</v>
      </c>
      <c r="B149" s="614" t="s">
        <v>2242</v>
      </c>
      <c r="C149" s="615" t="s">
        <v>522</v>
      </c>
      <c r="D149" s="616" t="s">
        <v>2243</v>
      </c>
      <c r="E149" s="615" t="s">
        <v>527</v>
      </c>
      <c r="F149" s="616" t="s">
        <v>2244</v>
      </c>
      <c r="G149" s="615" t="s">
        <v>559</v>
      </c>
      <c r="H149" s="615" t="s">
        <v>1048</v>
      </c>
      <c r="I149" s="615" t="s">
        <v>1049</v>
      </c>
      <c r="J149" s="615" t="s">
        <v>1050</v>
      </c>
      <c r="K149" s="615" t="s">
        <v>1051</v>
      </c>
      <c r="L149" s="617">
        <v>1119.0042825415651</v>
      </c>
      <c r="M149" s="617">
        <v>14</v>
      </c>
      <c r="N149" s="618">
        <v>15666.05995558191</v>
      </c>
    </row>
    <row r="150" spans="1:14" ht="14.4" customHeight="1" x14ac:dyDescent="0.3">
      <c r="A150" s="613" t="s">
        <v>517</v>
      </c>
      <c r="B150" s="614" t="s">
        <v>2242</v>
      </c>
      <c r="C150" s="615" t="s">
        <v>522</v>
      </c>
      <c r="D150" s="616" t="s">
        <v>2243</v>
      </c>
      <c r="E150" s="615" t="s">
        <v>527</v>
      </c>
      <c r="F150" s="616" t="s">
        <v>2244</v>
      </c>
      <c r="G150" s="615" t="s">
        <v>559</v>
      </c>
      <c r="H150" s="615" t="s">
        <v>1052</v>
      </c>
      <c r="I150" s="615" t="s">
        <v>1053</v>
      </c>
      <c r="J150" s="615" t="s">
        <v>1054</v>
      </c>
      <c r="K150" s="615" t="s">
        <v>1055</v>
      </c>
      <c r="L150" s="617">
        <v>197.47104680756178</v>
      </c>
      <c r="M150" s="617">
        <v>40</v>
      </c>
      <c r="N150" s="618">
        <v>7898.8418723024715</v>
      </c>
    </row>
    <row r="151" spans="1:14" ht="14.4" customHeight="1" x14ac:dyDescent="0.3">
      <c r="A151" s="613" t="s">
        <v>517</v>
      </c>
      <c r="B151" s="614" t="s">
        <v>2242</v>
      </c>
      <c r="C151" s="615" t="s">
        <v>522</v>
      </c>
      <c r="D151" s="616" t="s">
        <v>2243</v>
      </c>
      <c r="E151" s="615" t="s">
        <v>527</v>
      </c>
      <c r="F151" s="616" t="s">
        <v>2244</v>
      </c>
      <c r="G151" s="615" t="s">
        <v>559</v>
      </c>
      <c r="H151" s="615" t="s">
        <v>1056</v>
      </c>
      <c r="I151" s="615" t="s">
        <v>1057</v>
      </c>
      <c r="J151" s="615" t="s">
        <v>1058</v>
      </c>
      <c r="K151" s="615" t="s">
        <v>1059</v>
      </c>
      <c r="L151" s="617">
        <v>342.96374384784428</v>
      </c>
      <c r="M151" s="617">
        <v>18</v>
      </c>
      <c r="N151" s="618">
        <v>6173.3473892611973</v>
      </c>
    </row>
    <row r="152" spans="1:14" ht="14.4" customHeight="1" x14ac:dyDescent="0.3">
      <c r="A152" s="613" t="s">
        <v>517</v>
      </c>
      <c r="B152" s="614" t="s">
        <v>2242</v>
      </c>
      <c r="C152" s="615" t="s">
        <v>522</v>
      </c>
      <c r="D152" s="616" t="s">
        <v>2243</v>
      </c>
      <c r="E152" s="615" t="s">
        <v>527</v>
      </c>
      <c r="F152" s="616" t="s">
        <v>2244</v>
      </c>
      <c r="G152" s="615" t="s">
        <v>559</v>
      </c>
      <c r="H152" s="615" t="s">
        <v>1060</v>
      </c>
      <c r="I152" s="615" t="s">
        <v>1061</v>
      </c>
      <c r="J152" s="615" t="s">
        <v>1062</v>
      </c>
      <c r="K152" s="615" t="s">
        <v>1063</v>
      </c>
      <c r="L152" s="617">
        <v>592.20000000000005</v>
      </c>
      <c r="M152" s="617">
        <v>4</v>
      </c>
      <c r="N152" s="618">
        <v>2368.8000000000002</v>
      </c>
    </row>
    <row r="153" spans="1:14" ht="14.4" customHeight="1" x14ac:dyDescent="0.3">
      <c r="A153" s="613" t="s">
        <v>517</v>
      </c>
      <c r="B153" s="614" t="s">
        <v>2242</v>
      </c>
      <c r="C153" s="615" t="s">
        <v>522</v>
      </c>
      <c r="D153" s="616" t="s">
        <v>2243</v>
      </c>
      <c r="E153" s="615" t="s">
        <v>527</v>
      </c>
      <c r="F153" s="616" t="s">
        <v>2244</v>
      </c>
      <c r="G153" s="615" t="s">
        <v>559</v>
      </c>
      <c r="H153" s="615" t="s">
        <v>1064</v>
      </c>
      <c r="I153" s="615" t="s">
        <v>1065</v>
      </c>
      <c r="J153" s="615" t="s">
        <v>1066</v>
      </c>
      <c r="K153" s="615" t="s">
        <v>1067</v>
      </c>
      <c r="L153" s="617">
        <v>21.898393409695498</v>
      </c>
      <c r="M153" s="617">
        <v>280</v>
      </c>
      <c r="N153" s="618">
        <v>6131.5501547147396</v>
      </c>
    </row>
    <row r="154" spans="1:14" ht="14.4" customHeight="1" x14ac:dyDescent="0.3">
      <c r="A154" s="613" t="s">
        <v>517</v>
      </c>
      <c r="B154" s="614" t="s">
        <v>2242</v>
      </c>
      <c r="C154" s="615" t="s">
        <v>522</v>
      </c>
      <c r="D154" s="616" t="s">
        <v>2243</v>
      </c>
      <c r="E154" s="615" t="s">
        <v>527</v>
      </c>
      <c r="F154" s="616" t="s">
        <v>2244</v>
      </c>
      <c r="G154" s="615" t="s">
        <v>559</v>
      </c>
      <c r="H154" s="615" t="s">
        <v>1068</v>
      </c>
      <c r="I154" s="615" t="s">
        <v>1069</v>
      </c>
      <c r="J154" s="615" t="s">
        <v>831</v>
      </c>
      <c r="K154" s="615" t="s">
        <v>1070</v>
      </c>
      <c r="L154" s="617">
        <v>74.390486355504464</v>
      </c>
      <c r="M154" s="617">
        <v>1</v>
      </c>
      <c r="N154" s="618">
        <v>74.390486355504464</v>
      </c>
    </row>
    <row r="155" spans="1:14" ht="14.4" customHeight="1" x14ac:dyDescent="0.3">
      <c r="A155" s="613" t="s">
        <v>517</v>
      </c>
      <c r="B155" s="614" t="s">
        <v>2242</v>
      </c>
      <c r="C155" s="615" t="s">
        <v>522</v>
      </c>
      <c r="D155" s="616" t="s">
        <v>2243</v>
      </c>
      <c r="E155" s="615" t="s">
        <v>527</v>
      </c>
      <c r="F155" s="616" t="s">
        <v>2244</v>
      </c>
      <c r="G155" s="615" t="s">
        <v>559</v>
      </c>
      <c r="H155" s="615" t="s">
        <v>1071</v>
      </c>
      <c r="I155" s="615" t="s">
        <v>1072</v>
      </c>
      <c r="J155" s="615" t="s">
        <v>1073</v>
      </c>
      <c r="K155" s="615" t="s">
        <v>1074</v>
      </c>
      <c r="L155" s="617">
        <v>72.070122934880501</v>
      </c>
      <c r="M155" s="617">
        <v>8</v>
      </c>
      <c r="N155" s="618">
        <v>576.56098347904401</v>
      </c>
    </row>
    <row r="156" spans="1:14" ht="14.4" customHeight="1" x14ac:dyDescent="0.3">
      <c r="A156" s="613" t="s">
        <v>517</v>
      </c>
      <c r="B156" s="614" t="s">
        <v>2242</v>
      </c>
      <c r="C156" s="615" t="s">
        <v>522</v>
      </c>
      <c r="D156" s="616" t="s">
        <v>2243</v>
      </c>
      <c r="E156" s="615" t="s">
        <v>527</v>
      </c>
      <c r="F156" s="616" t="s">
        <v>2244</v>
      </c>
      <c r="G156" s="615" t="s">
        <v>559</v>
      </c>
      <c r="H156" s="615" t="s">
        <v>1075</v>
      </c>
      <c r="I156" s="615" t="s">
        <v>1076</v>
      </c>
      <c r="J156" s="615" t="s">
        <v>1077</v>
      </c>
      <c r="K156" s="615" t="s">
        <v>1078</v>
      </c>
      <c r="L156" s="617">
        <v>37.439606732572223</v>
      </c>
      <c r="M156" s="617">
        <v>166</v>
      </c>
      <c r="N156" s="618">
        <v>6214.9747176069895</v>
      </c>
    </row>
    <row r="157" spans="1:14" ht="14.4" customHeight="1" x14ac:dyDescent="0.3">
      <c r="A157" s="613" t="s">
        <v>517</v>
      </c>
      <c r="B157" s="614" t="s">
        <v>2242</v>
      </c>
      <c r="C157" s="615" t="s">
        <v>522</v>
      </c>
      <c r="D157" s="616" t="s">
        <v>2243</v>
      </c>
      <c r="E157" s="615" t="s">
        <v>527</v>
      </c>
      <c r="F157" s="616" t="s">
        <v>2244</v>
      </c>
      <c r="G157" s="615" t="s">
        <v>559</v>
      </c>
      <c r="H157" s="615" t="s">
        <v>1079</v>
      </c>
      <c r="I157" s="615" t="s">
        <v>1080</v>
      </c>
      <c r="J157" s="615" t="s">
        <v>1077</v>
      </c>
      <c r="K157" s="615" t="s">
        <v>1081</v>
      </c>
      <c r="L157" s="617">
        <v>65.482943270170537</v>
      </c>
      <c r="M157" s="617">
        <v>3</v>
      </c>
      <c r="N157" s="618">
        <v>196.4488298105116</v>
      </c>
    </row>
    <row r="158" spans="1:14" ht="14.4" customHeight="1" x14ac:dyDescent="0.3">
      <c r="A158" s="613" t="s">
        <v>517</v>
      </c>
      <c r="B158" s="614" t="s">
        <v>2242</v>
      </c>
      <c r="C158" s="615" t="s">
        <v>522</v>
      </c>
      <c r="D158" s="616" t="s">
        <v>2243</v>
      </c>
      <c r="E158" s="615" t="s">
        <v>527</v>
      </c>
      <c r="F158" s="616" t="s">
        <v>2244</v>
      </c>
      <c r="G158" s="615" t="s">
        <v>559</v>
      </c>
      <c r="H158" s="615" t="s">
        <v>1082</v>
      </c>
      <c r="I158" s="615" t="s">
        <v>1083</v>
      </c>
      <c r="J158" s="615" t="s">
        <v>1084</v>
      </c>
      <c r="K158" s="615" t="s">
        <v>1085</v>
      </c>
      <c r="L158" s="617">
        <v>54.395890512007142</v>
      </c>
      <c r="M158" s="617">
        <v>58</v>
      </c>
      <c r="N158" s="618">
        <v>3154.961649696414</v>
      </c>
    </row>
    <row r="159" spans="1:14" ht="14.4" customHeight="1" x14ac:dyDescent="0.3">
      <c r="A159" s="613" t="s">
        <v>517</v>
      </c>
      <c r="B159" s="614" t="s">
        <v>2242</v>
      </c>
      <c r="C159" s="615" t="s">
        <v>522</v>
      </c>
      <c r="D159" s="616" t="s">
        <v>2243</v>
      </c>
      <c r="E159" s="615" t="s">
        <v>527</v>
      </c>
      <c r="F159" s="616" t="s">
        <v>2244</v>
      </c>
      <c r="G159" s="615" t="s">
        <v>559</v>
      </c>
      <c r="H159" s="615" t="s">
        <v>1086</v>
      </c>
      <c r="I159" s="615" t="s">
        <v>210</v>
      </c>
      <c r="J159" s="615" t="s">
        <v>1087</v>
      </c>
      <c r="K159" s="615"/>
      <c r="L159" s="617">
        <v>101.82705756496743</v>
      </c>
      <c r="M159" s="617">
        <v>61</v>
      </c>
      <c r="N159" s="618">
        <v>6211.4505114630138</v>
      </c>
    </row>
    <row r="160" spans="1:14" ht="14.4" customHeight="1" x14ac:dyDescent="0.3">
      <c r="A160" s="613" t="s">
        <v>517</v>
      </c>
      <c r="B160" s="614" t="s">
        <v>2242</v>
      </c>
      <c r="C160" s="615" t="s">
        <v>522</v>
      </c>
      <c r="D160" s="616" t="s">
        <v>2243</v>
      </c>
      <c r="E160" s="615" t="s">
        <v>527</v>
      </c>
      <c r="F160" s="616" t="s">
        <v>2244</v>
      </c>
      <c r="G160" s="615" t="s">
        <v>559</v>
      </c>
      <c r="H160" s="615" t="s">
        <v>1088</v>
      </c>
      <c r="I160" s="615" t="s">
        <v>1089</v>
      </c>
      <c r="J160" s="615" t="s">
        <v>1090</v>
      </c>
      <c r="K160" s="615" t="s">
        <v>1091</v>
      </c>
      <c r="L160" s="617">
        <v>177.76999999999998</v>
      </c>
      <c r="M160" s="617">
        <v>2</v>
      </c>
      <c r="N160" s="618">
        <v>355.53999999999996</v>
      </c>
    </row>
    <row r="161" spans="1:14" ht="14.4" customHeight="1" x14ac:dyDescent="0.3">
      <c r="A161" s="613" t="s">
        <v>517</v>
      </c>
      <c r="B161" s="614" t="s">
        <v>2242</v>
      </c>
      <c r="C161" s="615" t="s">
        <v>522</v>
      </c>
      <c r="D161" s="616" t="s">
        <v>2243</v>
      </c>
      <c r="E161" s="615" t="s">
        <v>527</v>
      </c>
      <c r="F161" s="616" t="s">
        <v>2244</v>
      </c>
      <c r="G161" s="615" t="s">
        <v>559</v>
      </c>
      <c r="H161" s="615" t="s">
        <v>1092</v>
      </c>
      <c r="I161" s="615" t="s">
        <v>1093</v>
      </c>
      <c r="J161" s="615" t="s">
        <v>1094</v>
      </c>
      <c r="K161" s="615" t="s">
        <v>1095</v>
      </c>
      <c r="L161" s="617">
        <v>85.030814392104602</v>
      </c>
      <c r="M161" s="617">
        <v>1</v>
      </c>
      <c r="N161" s="618">
        <v>85.030814392104602</v>
      </c>
    </row>
    <row r="162" spans="1:14" ht="14.4" customHeight="1" x14ac:dyDescent="0.3">
      <c r="A162" s="613" t="s">
        <v>517</v>
      </c>
      <c r="B162" s="614" t="s">
        <v>2242</v>
      </c>
      <c r="C162" s="615" t="s">
        <v>522</v>
      </c>
      <c r="D162" s="616" t="s">
        <v>2243</v>
      </c>
      <c r="E162" s="615" t="s">
        <v>527</v>
      </c>
      <c r="F162" s="616" t="s">
        <v>2244</v>
      </c>
      <c r="G162" s="615" t="s">
        <v>559</v>
      </c>
      <c r="H162" s="615" t="s">
        <v>1096</v>
      </c>
      <c r="I162" s="615" t="s">
        <v>210</v>
      </c>
      <c r="J162" s="615" t="s">
        <v>1097</v>
      </c>
      <c r="K162" s="615"/>
      <c r="L162" s="617">
        <v>64.650326435477311</v>
      </c>
      <c r="M162" s="617">
        <v>7</v>
      </c>
      <c r="N162" s="618">
        <v>452.55228504834122</v>
      </c>
    </row>
    <row r="163" spans="1:14" ht="14.4" customHeight="1" x14ac:dyDescent="0.3">
      <c r="A163" s="613" t="s">
        <v>517</v>
      </c>
      <c r="B163" s="614" t="s">
        <v>2242</v>
      </c>
      <c r="C163" s="615" t="s">
        <v>522</v>
      </c>
      <c r="D163" s="616" t="s">
        <v>2243</v>
      </c>
      <c r="E163" s="615" t="s">
        <v>527</v>
      </c>
      <c r="F163" s="616" t="s">
        <v>2244</v>
      </c>
      <c r="G163" s="615" t="s">
        <v>559</v>
      </c>
      <c r="H163" s="615" t="s">
        <v>1098</v>
      </c>
      <c r="I163" s="615" t="s">
        <v>1099</v>
      </c>
      <c r="J163" s="615" t="s">
        <v>1100</v>
      </c>
      <c r="K163" s="615" t="s">
        <v>1101</v>
      </c>
      <c r="L163" s="617">
        <v>49.838093840593132</v>
      </c>
      <c r="M163" s="617">
        <v>100</v>
      </c>
      <c r="N163" s="618">
        <v>4983.8093840593128</v>
      </c>
    </row>
    <row r="164" spans="1:14" ht="14.4" customHeight="1" x14ac:dyDescent="0.3">
      <c r="A164" s="613" t="s">
        <v>517</v>
      </c>
      <c r="B164" s="614" t="s">
        <v>2242</v>
      </c>
      <c r="C164" s="615" t="s">
        <v>522</v>
      </c>
      <c r="D164" s="616" t="s">
        <v>2243</v>
      </c>
      <c r="E164" s="615" t="s">
        <v>527</v>
      </c>
      <c r="F164" s="616" t="s">
        <v>2244</v>
      </c>
      <c r="G164" s="615" t="s">
        <v>559</v>
      </c>
      <c r="H164" s="615" t="s">
        <v>1102</v>
      </c>
      <c r="I164" s="615" t="s">
        <v>1103</v>
      </c>
      <c r="J164" s="615" t="s">
        <v>587</v>
      </c>
      <c r="K164" s="615" t="s">
        <v>1104</v>
      </c>
      <c r="L164" s="617">
        <v>50.497927524839227</v>
      </c>
      <c r="M164" s="617">
        <v>76</v>
      </c>
      <c r="N164" s="618">
        <v>3837.8424918877813</v>
      </c>
    </row>
    <row r="165" spans="1:14" ht="14.4" customHeight="1" x14ac:dyDescent="0.3">
      <c r="A165" s="613" t="s">
        <v>517</v>
      </c>
      <c r="B165" s="614" t="s">
        <v>2242</v>
      </c>
      <c r="C165" s="615" t="s">
        <v>522</v>
      </c>
      <c r="D165" s="616" t="s">
        <v>2243</v>
      </c>
      <c r="E165" s="615" t="s">
        <v>527</v>
      </c>
      <c r="F165" s="616" t="s">
        <v>2244</v>
      </c>
      <c r="G165" s="615" t="s">
        <v>559</v>
      </c>
      <c r="H165" s="615" t="s">
        <v>1105</v>
      </c>
      <c r="I165" s="615" t="s">
        <v>1106</v>
      </c>
      <c r="J165" s="615" t="s">
        <v>622</v>
      </c>
      <c r="K165" s="615" t="s">
        <v>1107</v>
      </c>
      <c r="L165" s="617">
        <v>147.97788174880978</v>
      </c>
      <c r="M165" s="617">
        <v>5</v>
      </c>
      <c r="N165" s="618">
        <v>739.88940874404886</v>
      </c>
    </row>
    <row r="166" spans="1:14" ht="14.4" customHeight="1" x14ac:dyDescent="0.3">
      <c r="A166" s="613" t="s">
        <v>517</v>
      </c>
      <c r="B166" s="614" t="s">
        <v>2242</v>
      </c>
      <c r="C166" s="615" t="s">
        <v>522</v>
      </c>
      <c r="D166" s="616" t="s">
        <v>2243</v>
      </c>
      <c r="E166" s="615" t="s">
        <v>527</v>
      </c>
      <c r="F166" s="616" t="s">
        <v>2244</v>
      </c>
      <c r="G166" s="615" t="s">
        <v>559</v>
      </c>
      <c r="H166" s="615" t="s">
        <v>1108</v>
      </c>
      <c r="I166" s="615" t="s">
        <v>1109</v>
      </c>
      <c r="J166" s="615" t="s">
        <v>1110</v>
      </c>
      <c r="K166" s="615" t="s">
        <v>1111</v>
      </c>
      <c r="L166" s="617">
        <v>177.80000000000004</v>
      </c>
      <c r="M166" s="617">
        <v>1</v>
      </c>
      <c r="N166" s="618">
        <v>177.80000000000004</v>
      </c>
    </row>
    <row r="167" spans="1:14" ht="14.4" customHeight="1" x14ac:dyDescent="0.3">
      <c r="A167" s="613" t="s">
        <v>517</v>
      </c>
      <c r="B167" s="614" t="s">
        <v>2242</v>
      </c>
      <c r="C167" s="615" t="s">
        <v>522</v>
      </c>
      <c r="D167" s="616" t="s">
        <v>2243</v>
      </c>
      <c r="E167" s="615" t="s">
        <v>527</v>
      </c>
      <c r="F167" s="616" t="s">
        <v>2244</v>
      </c>
      <c r="G167" s="615" t="s">
        <v>559</v>
      </c>
      <c r="H167" s="615" t="s">
        <v>1112</v>
      </c>
      <c r="I167" s="615" t="s">
        <v>1113</v>
      </c>
      <c r="J167" s="615" t="s">
        <v>1114</v>
      </c>
      <c r="K167" s="615" t="s">
        <v>1115</v>
      </c>
      <c r="L167" s="617">
        <v>253.67000000000004</v>
      </c>
      <c r="M167" s="617">
        <v>1</v>
      </c>
      <c r="N167" s="618">
        <v>253.67000000000004</v>
      </c>
    </row>
    <row r="168" spans="1:14" ht="14.4" customHeight="1" x14ac:dyDescent="0.3">
      <c r="A168" s="613" t="s">
        <v>517</v>
      </c>
      <c r="B168" s="614" t="s">
        <v>2242</v>
      </c>
      <c r="C168" s="615" t="s">
        <v>522</v>
      </c>
      <c r="D168" s="616" t="s">
        <v>2243</v>
      </c>
      <c r="E168" s="615" t="s">
        <v>527</v>
      </c>
      <c r="F168" s="616" t="s">
        <v>2244</v>
      </c>
      <c r="G168" s="615" t="s">
        <v>559</v>
      </c>
      <c r="H168" s="615" t="s">
        <v>1116</v>
      </c>
      <c r="I168" s="615" t="s">
        <v>1117</v>
      </c>
      <c r="J168" s="615" t="s">
        <v>1118</v>
      </c>
      <c r="K168" s="615" t="s">
        <v>1119</v>
      </c>
      <c r="L168" s="617">
        <v>2663.1600000000012</v>
      </c>
      <c r="M168" s="617">
        <v>20</v>
      </c>
      <c r="N168" s="618">
        <v>53263.200000000026</v>
      </c>
    </row>
    <row r="169" spans="1:14" ht="14.4" customHeight="1" x14ac:dyDescent="0.3">
      <c r="A169" s="613" t="s">
        <v>517</v>
      </c>
      <c r="B169" s="614" t="s">
        <v>2242</v>
      </c>
      <c r="C169" s="615" t="s">
        <v>522</v>
      </c>
      <c r="D169" s="616" t="s">
        <v>2243</v>
      </c>
      <c r="E169" s="615" t="s">
        <v>527</v>
      </c>
      <c r="F169" s="616" t="s">
        <v>2244</v>
      </c>
      <c r="G169" s="615" t="s">
        <v>559</v>
      </c>
      <c r="H169" s="615" t="s">
        <v>1120</v>
      </c>
      <c r="I169" s="615" t="s">
        <v>1121</v>
      </c>
      <c r="J169" s="615" t="s">
        <v>1122</v>
      </c>
      <c r="K169" s="615" t="s">
        <v>1123</v>
      </c>
      <c r="L169" s="617">
        <v>128.66</v>
      </c>
      <c r="M169" s="617">
        <v>18</v>
      </c>
      <c r="N169" s="618">
        <v>2315.88</v>
      </c>
    </row>
    <row r="170" spans="1:14" ht="14.4" customHeight="1" x14ac:dyDescent="0.3">
      <c r="A170" s="613" t="s">
        <v>517</v>
      </c>
      <c r="B170" s="614" t="s">
        <v>2242</v>
      </c>
      <c r="C170" s="615" t="s">
        <v>522</v>
      </c>
      <c r="D170" s="616" t="s">
        <v>2243</v>
      </c>
      <c r="E170" s="615" t="s">
        <v>527</v>
      </c>
      <c r="F170" s="616" t="s">
        <v>2244</v>
      </c>
      <c r="G170" s="615" t="s">
        <v>559</v>
      </c>
      <c r="H170" s="615" t="s">
        <v>1124</v>
      </c>
      <c r="I170" s="615" t="s">
        <v>1124</v>
      </c>
      <c r="J170" s="615" t="s">
        <v>1125</v>
      </c>
      <c r="K170" s="615" t="s">
        <v>565</v>
      </c>
      <c r="L170" s="617">
        <v>301.65000000000003</v>
      </c>
      <c r="M170" s="617">
        <v>14</v>
      </c>
      <c r="N170" s="618">
        <v>4223.1000000000004</v>
      </c>
    </row>
    <row r="171" spans="1:14" ht="14.4" customHeight="1" x14ac:dyDescent="0.3">
      <c r="A171" s="613" t="s">
        <v>517</v>
      </c>
      <c r="B171" s="614" t="s">
        <v>2242</v>
      </c>
      <c r="C171" s="615" t="s">
        <v>522</v>
      </c>
      <c r="D171" s="616" t="s">
        <v>2243</v>
      </c>
      <c r="E171" s="615" t="s">
        <v>527</v>
      </c>
      <c r="F171" s="616" t="s">
        <v>2244</v>
      </c>
      <c r="G171" s="615" t="s">
        <v>559</v>
      </c>
      <c r="H171" s="615" t="s">
        <v>1126</v>
      </c>
      <c r="I171" s="615" t="s">
        <v>1126</v>
      </c>
      <c r="J171" s="615" t="s">
        <v>1127</v>
      </c>
      <c r="K171" s="615" t="s">
        <v>1128</v>
      </c>
      <c r="L171" s="617">
        <v>67.540000000000006</v>
      </c>
      <c r="M171" s="617">
        <v>10</v>
      </c>
      <c r="N171" s="618">
        <v>675.40000000000009</v>
      </c>
    </row>
    <row r="172" spans="1:14" ht="14.4" customHeight="1" x14ac:dyDescent="0.3">
      <c r="A172" s="613" t="s">
        <v>517</v>
      </c>
      <c r="B172" s="614" t="s">
        <v>2242</v>
      </c>
      <c r="C172" s="615" t="s">
        <v>522</v>
      </c>
      <c r="D172" s="616" t="s">
        <v>2243</v>
      </c>
      <c r="E172" s="615" t="s">
        <v>527</v>
      </c>
      <c r="F172" s="616" t="s">
        <v>2244</v>
      </c>
      <c r="G172" s="615" t="s">
        <v>559</v>
      </c>
      <c r="H172" s="615" t="s">
        <v>1129</v>
      </c>
      <c r="I172" s="615" t="s">
        <v>1130</v>
      </c>
      <c r="J172" s="615" t="s">
        <v>1131</v>
      </c>
      <c r="K172" s="615" t="s">
        <v>581</v>
      </c>
      <c r="L172" s="617">
        <v>73.77933301536153</v>
      </c>
      <c r="M172" s="617">
        <v>33</v>
      </c>
      <c r="N172" s="618">
        <v>2434.7179895069303</v>
      </c>
    </row>
    <row r="173" spans="1:14" ht="14.4" customHeight="1" x14ac:dyDescent="0.3">
      <c r="A173" s="613" t="s">
        <v>517</v>
      </c>
      <c r="B173" s="614" t="s">
        <v>2242</v>
      </c>
      <c r="C173" s="615" t="s">
        <v>522</v>
      </c>
      <c r="D173" s="616" t="s">
        <v>2243</v>
      </c>
      <c r="E173" s="615" t="s">
        <v>527</v>
      </c>
      <c r="F173" s="616" t="s">
        <v>2244</v>
      </c>
      <c r="G173" s="615" t="s">
        <v>559</v>
      </c>
      <c r="H173" s="615" t="s">
        <v>1132</v>
      </c>
      <c r="I173" s="615" t="s">
        <v>1133</v>
      </c>
      <c r="J173" s="615" t="s">
        <v>1134</v>
      </c>
      <c r="K173" s="615" t="s">
        <v>600</v>
      </c>
      <c r="L173" s="617">
        <v>41.486089945116326</v>
      </c>
      <c r="M173" s="617">
        <v>43</v>
      </c>
      <c r="N173" s="618">
        <v>1783.9018676400019</v>
      </c>
    </row>
    <row r="174" spans="1:14" ht="14.4" customHeight="1" x14ac:dyDescent="0.3">
      <c r="A174" s="613" t="s">
        <v>517</v>
      </c>
      <c r="B174" s="614" t="s">
        <v>2242</v>
      </c>
      <c r="C174" s="615" t="s">
        <v>522</v>
      </c>
      <c r="D174" s="616" t="s">
        <v>2243</v>
      </c>
      <c r="E174" s="615" t="s">
        <v>527</v>
      </c>
      <c r="F174" s="616" t="s">
        <v>2244</v>
      </c>
      <c r="G174" s="615" t="s">
        <v>559</v>
      </c>
      <c r="H174" s="615" t="s">
        <v>1135</v>
      </c>
      <c r="I174" s="615" t="s">
        <v>1136</v>
      </c>
      <c r="J174" s="615" t="s">
        <v>1137</v>
      </c>
      <c r="K174" s="615" t="s">
        <v>1138</v>
      </c>
      <c r="L174" s="617">
        <v>98.820000000000007</v>
      </c>
      <c r="M174" s="617">
        <v>5</v>
      </c>
      <c r="N174" s="618">
        <v>494.1</v>
      </c>
    </row>
    <row r="175" spans="1:14" ht="14.4" customHeight="1" x14ac:dyDescent="0.3">
      <c r="A175" s="613" t="s">
        <v>517</v>
      </c>
      <c r="B175" s="614" t="s">
        <v>2242</v>
      </c>
      <c r="C175" s="615" t="s">
        <v>522</v>
      </c>
      <c r="D175" s="616" t="s">
        <v>2243</v>
      </c>
      <c r="E175" s="615" t="s">
        <v>527</v>
      </c>
      <c r="F175" s="616" t="s">
        <v>2244</v>
      </c>
      <c r="G175" s="615" t="s">
        <v>559</v>
      </c>
      <c r="H175" s="615" t="s">
        <v>1139</v>
      </c>
      <c r="I175" s="615" t="s">
        <v>1140</v>
      </c>
      <c r="J175" s="615" t="s">
        <v>1141</v>
      </c>
      <c r="K175" s="615" t="s">
        <v>1142</v>
      </c>
      <c r="L175" s="617">
        <v>389.28993732101935</v>
      </c>
      <c r="M175" s="617">
        <v>75</v>
      </c>
      <c r="N175" s="618">
        <v>29196.74529907645</v>
      </c>
    </row>
    <row r="176" spans="1:14" ht="14.4" customHeight="1" x14ac:dyDescent="0.3">
      <c r="A176" s="613" t="s">
        <v>517</v>
      </c>
      <c r="B176" s="614" t="s">
        <v>2242</v>
      </c>
      <c r="C176" s="615" t="s">
        <v>522</v>
      </c>
      <c r="D176" s="616" t="s">
        <v>2243</v>
      </c>
      <c r="E176" s="615" t="s">
        <v>527</v>
      </c>
      <c r="F176" s="616" t="s">
        <v>2244</v>
      </c>
      <c r="G176" s="615" t="s">
        <v>559</v>
      </c>
      <c r="H176" s="615" t="s">
        <v>1143</v>
      </c>
      <c r="I176" s="615" t="s">
        <v>1144</v>
      </c>
      <c r="J176" s="615" t="s">
        <v>1145</v>
      </c>
      <c r="K176" s="615" t="s">
        <v>1146</v>
      </c>
      <c r="L176" s="617">
        <v>75.59</v>
      </c>
      <c r="M176" s="617">
        <v>1</v>
      </c>
      <c r="N176" s="618">
        <v>75.59</v>
      </c>
    </row>
    <row r="177" spans="1:14" ht="14.4" customHeight="1" x14ac:dyDescent="0.3">
      <c r="A177" s="613" t="s">
        <v>517</v>
      </c>
      <c r="B177" s="614" t="s">
        <v>2242</v>
      </c>
      <c r="C177" s="615" t="s">
        <v>522</v>
      </c>
      <c r="D177" s="616" t="s">
        <v>2243</v>
      </c>
      <c r="E177" s="615" t="s">
        <v>527</v>
      </c>
      <c r="F177" s="616" t="s">
        <v>2244</v>
      </c>
      <c r="G177" s="615" t="s">
        <v>559</v>
      </c>
      <c r="H177" s="615" t="s">
        <v>1147</v>
      </c>
      <c r="I177" s="615" t="s">
        <v>1148</v>
      </c>
      <c r="J177" s="615" t="s">
        <v>1149</v>
      </c>
      <c r="K177" s="615" t="s">
        <v>1150</v>
      </c>
      <c r="L177" s="617">
        <v>1006.9599220459284</v>
      </c>
      <c r="M177" s="617">
        <v>23</v>
      </c>
      <c r="N177" s="618">
        <v>23160.078207056351</v>
      </c>
    </row>
    <row r="178" spans="1:14" ht="14.4" customHeight="1" x14ac:dyDescent="0.3">
      <c r="A178" s="613" t="s">
        <v>517</v>
      </c>
      <c r="B178" s="614" t="s">
        <v>2242</v>
      </c>
      <c r="C178" s="615" t="s">
        <v>522</v>
      </c>
      <c r="D178" s="616" t="s">
        <v>2243</v>
      </c>
      <c r="E178" s="615" t="s">
        <v>527</v>
      </c>
      <c r="F178" s="616" t="s">
        <v>2244</v>
      </c>
      <c r="G178" s="615" t="s">
        <v>559</v>
      </c>
      <c r="H178" s="615" t="s">
        <v>1151</v>
      </c>
      <c r="I178" s="615" t="s">
        <v>1152</v>
      </c>
      <c r="J178" s="615" t="s">
        <v>1153</v>
      </c>
      <c r="K178" s="615" t="s">
        <v>1154</v>
      </c>
      <c r="L178" s="617">
        <v>273.6928159775216</v>
      </c>
      <c r="M178" s="617">
        <v>17</v>
      </c>
      <c r="N178" s="618">
        <v>4652.7778716178673</v>
      </c>
    </row>
    <row r="179" spans="1:14" ht="14.4" customHeight="1" x14ac:dyDescent="0.3">
      <c r="A179" s="613" t="s">
        <v>517</v>
      </c>
      <c r="B179" s="614" t="s">
        <v>2242</v>
      </c>
      <c r="C179" s="615" t="s">
        <v>522</v>
      </c>
      <c r="D179" s="616" t="s">
        <v>2243</v>
      </c>
      <c r="E179" s="615" t="s">
        <v>527</v>
      </c>
      <c r="F179" s="616" t="s">
        <v>2244</v>
      </c>
      <c r="G179" s="615" t="s">
        <v>559</v>
      </c>
      <c r="H179" s="615" t="s">
        <v>1155</v>
      </c>
      <c r="I179" s="615" t="s">
        <v>1156</v>
      </c>
      <c r="J179" s="615" t="s">
        <v>1157</v>
      </c>
      <c r="K179" s="615" t="s">
        <v>1158</v>
      </c>
      <c r="L179" s="617">
        <v>79.93982913172843</v>
      </c>
      <c r="M179" s="617">
        <v>2</v>
      </c>
      <c r="N179" s="618">
        <v>159.87965826345686</v>
      </c>
    </row>
    <row r="180" spans="1:14" ht="14.4" customHeight="1" x14ac:dyDescent="0.3">
      <c r="A180" s="613" t="s">
        <v>517</v>
      </c>
      <c r="B180" s="614" t="s">
        <v>2242</v>
      </c>
      <c r="C180" s="615" t="s">
        <v>522</v>
      </c>
      <c r="D180" s="616" t="s">
        <v>2243</v>
      </c>
      <c r="E180" s="615" t="s">
        <v>527</v>
      </c>
      <c r="F180" s="616" t="s">
        <v>2244</v>
      </c>
      <c r="G180" s="615" t="s">
        <v>559</v>
      </c>
      <c r="H180" s="615" t="s">
        <v>1159</v>
      </c>
      <c r="I180" s="615" t="s">
        <v>1159</v>
      </c>
      <c r="J180" s="615" t="s">
        <v>1160</v>
      </c>
      <c r="K180" s="615" t="s">
        <v>708</v>
      </c>
      <c r="L180" s="617">
        <v>56.501839182923845</v>
      </c>
      <c r="M180" s="617">
        <v>5</v>
      </c>
      <c r="N180" s="618">
        <v>282.50919591461923</v>
      </c>
    </row>
    <row r="181" spans="1:14" ht="14.4" customHeight="1" x14ac:dyDescent="0.3">
      <c r="A181" s="613" t="s">
        <v>517</v>
      </c>
      <c r="B181" s="614" t="s">
        <v>2242</v>
      </c>
      <c r="C181" s="615" t="s">
        <v>522</v>
      </c>
      <c r="D181" s="616" t="s">
        <v>2243</v>
      </c>
      <c r="E181" s="615" t="s">
        <v>527</v>
      </c>
      <c r="F181" s="616" t="s">
        <v>2244</v>
      </c>
      <c r="G181" s="615" t="s">
        <v>559</v>
      </c>
      <c r="H181" s="615" t="s">
        <v>1161</v>
      </c>
      <c r="I181" s="615" t="s">
        <v>1162</v>
      </c>
      <c r="J181" s="615" t="s">
        <v>1163</v>
      </c>
      <c r="K181" s="615" t="s">
        <v>1164</v>
      </c>
      <c r="L181" s="617">
        <v>1102.7916070039664</v>
      </c>
      <c r="M181" s="617">
        <v>3</v>
      </c>
      <c r="N181" s="618">
        <v>3308.3748210118993</v>
      </c>
    </row>
    <row r="182" spans="1:14" ht="14.4" customHeight="1" x14ac:dyDescent="0.3">
      <c r="A182" s="613" t="s">
        <v>517</v>
      </c>
      <c r="B182" s="614" t="s">
        <v>2242</v>
      </c>
      <c r="C182" s="615" t="s">
        <v>522</v>
      </c>
      <c r="D182" s="616" t="s">
        <v>2243</v>
      </c>
      <c r="E182" s="615" t="s">
        <v>527</v>
      </c>
      <c r="F182" s="616" t="s">
        <v>2244</v>
      </c>
      <c r="G182" s="615" t="s">
        <v>559</v>
      </c>
      <c r="H182" s="615" t="s">
        <v>1165</v>
      </c>
      <c r="I182" s="615" t="s">
        <v>1166</v>
      </c>
      <c r="J182" s="615" t="s">
        <v>1167</v>
      </c>
      <c r="K182" s="615" t="s">
        <v>1168</v>
      </c>
      <c r="L182" s="617">
        <v>337.63088211587177</v>
      </c>
      <c r="M182" s="617">
        <v>27</v>
      </c>
      <c r="N182" s="618">
        <v>9116.0338171285384</v>
      </c>
    </row>
    <row r="183" spans="1:14" ht="14.4" customHeight="1" x14ac:dyDescent="0.3">
      <c r="A183" s="613" t="s">
        <v>517</v>
      </c>
      <c r="B183" s="614" t="s">
        <v>2242</v>
      </c>
      <c r="C183" s="615" t="s">
        <v>522</v>
      </c>
      <c r="D183" s="616" t="s">
        <v>2243</v>
      </c>
      <c r="E183" s="615" t="s">
        <v>527</v>
      </c>
      <c r="F183" s="616" t="s">
        <v>2244</v>
      </c>
      <c r="G183" s="615" t="s">
        <v>559</v>
      </c>
      <c r="H183" s="615" t="s">
        <v>1169</v>
      </c>
      <c r="I183" s="615" t="s">
        <v>1170</v>
      </c>
      <c r="J183" s="615" t="s">
        <v>1171</v>
      </c>
      <c r="K183" s="615" t="s">
        <v>1172</v>
      </c>
      <c r="L183" s="617">
        <v>1095.7919608980715</v>
      </c>
      <c r="M183" s="617">
        <v>41.7</v>
      </c>
      <c r="N183" s="618">
        <v>45694.524769449585</v>
      </c>
    </row>
    <row r="184" spans="1:14" ht="14.4" customHeight="1" x14ac:dyDescent="0.3">
      <c r="A184" s="613" t="s">
        <v>517</v>
      </c>
      <c r="B184" s="614" t="s">
        <v>2242</v>
      </c>
      <c r="C184" s="615" t="s">
        <v>522</v>
      </c>
      <c r="D184" s="616" t="s">
        <v>2243</v>
      </c>
      <c r="E184" s="615" t="s">
        <v>527</v>
      </c>
      <c r="F184" s="616" t="s">
        <v>2244</v>
      </c>
      <c r="G184" s="615" t="s">
        <v>559</v>
      </c>
      <c r="H184" s="615" t="s">
        <v>1173</v>
      </c>
      <c r="I184" s="615" t="s">
        <v>210</v>
      </c>
      <c r="J184" s="615" t="s">
        <v>1174</v>
      </c>
      <c r="K184" s="615"/>
      <c r="L184" s="617">
        <v>23.891292335733642</v>
      </c>
      <c r="M184" s="617">
        <v>8</v>
      </c>
      <c r="N184" s="618">
        <v>191.13033868586913</v>
      </c>
    </row>
    <row r="185" spans="1:14" ht="14.4" customHeight="1" x14ac:dyDescent="0.3">
      <c r="A185" s="613" t="s">
        <v>517</v>
      </c>
      <c r="B185" s="614" t="s">
        <v>2242</v>
      </c>
      <c r="C185" s="615" t="s">
        <v>522</v>
      </c>
      <c r="D185" s="616" t="s">
        <v>2243</v>
      </c>
      <c r="E185" s="615" t="s">
        <v>527</v>
      </c>
      <c r="F185" s="616" t="s">
        <v>2244</v>
      </c>
      <c r="G185" s="615" t="s">
        <v>559</v>
      </c>
      <c r="H185" s="615" t="s">
        <v>1175</v>
      </c>
      <c r="I185" s="615" t="s">
        <v>210</v>
      </c>
      <c r="J185" s="615" t="s">
        <v>1176</v>
      </c>
      <c r="K185" s="615"/>
      <c r="L185" s="617">
        <v>64.473621061116248</v>
      </c>
      <c r="M185" s="617">
        <v>41</v>
      </c>
      <c r="N185" s="618">
        <v>2643.4184635057659</v>
      </c>
    </row>
    <row r="186" spans="1:14" ht="14.4" customHeight="1" x14ac:dyDescent="0.3">
      <c r="A186" s="613" t="s">
        <v>517</v>
      </c>
      <c r="B186" s="614" t="s">
        <v>2242</v>
      </c>
      <c r="C186" s="615" t="s">
        <v>522</v>
      </c>
      <c r="D186" s="616" t="s">
        <v>2243</v>
      </c>
      <c r="E186" s="615" t="s">
        <v>527</v>
      </c>
      <c r="F186" s="616" t="s">
        <v>2244</v>
      </c>
      <c r="G186" s="615" t="s">
        <v>559</v>
      </c>
      <c r="H186" s="615" t="s">
        <v>1177</v>
      </c>
      <c r="I186" s="615" t="s">
        <v>210</v>
      </c>
      <c r="J186" s="615" t="s">
        <v>1178</v>
      </c>
      <c r="K186" s="615"/>
      <c r="L186" s="617">
        <v>102.43336163602655</v>
      </c>
      <c r="M186" s="617">
        <v>20</v>
      </c>
      <c r="N186" s="618">
        <v>2048.667232720531</v>
      </c>
    </row>
    <row r="187" spans="1:14" ht="14.4" customHeight="1" x14ac:dyDescent="0.3">
      <c r="A187" s="613" t="s">
        <v>517</v>
      </c>
      <c r="B187" s="614" t="s">
        <v>2242</v>
      </c>
      <c r="C187" s="615" t="s">
        <v>522</v>
      </c>
      <c r="D187" s="616" t="s">
        <v>2243</v>
      </c>
      <c r="E187" s="615" t="s">
        <v>527</v>
      </c>
      <c r="F187" s="616" t="s">
        <v>2244</v>
      </c>
      <c r="G187" s="615" t="s">
        <v>559</v>
      </c>
      <c r="H187" s="615" t="s">
        <v>1179</v>
      </c>
      <c r="I187" s="615" t="s">
        <v>1180</v>
      </c>
      <c r="J187" s="615" t="s">
        <v>1181</v>
      </c>
      <c r="K187" s="615" t="s">
        <v>1001</v>
      </c>
      <c r="L187" s="617">
        <v>52.409999999999989</v>
      </c>
      <c r="M187" s="617">
        <v>5</v>
      </c>
      <c r="N187" s="618">
        <v>262.04999999999995</v>
      </c>
    </row>
    <row r="188" spans="1:14" ht="14.4" customHeight="1" x14ac:dyDescent="0.3">
      <c r="A188" s="613" t="s">
        <v>517</v>
      </c>
      <c r="B188" s="614" t="s">
        <v>2242</v>
      </c>
      <c r="C188" s="615" t="s">
        <v>522</v>
      </c>
      <c r="D188" s="616" t="s">
        <v>2243</v>
      </c>
      <c r="E188" s="615" t="s">
        <v>527</v>
      </c>
      <c r="F188" s="616" t="s">
        <v>2244</v>
      </c>
      <c r="G188" s="615" t="s">
        <v>559</v>
      </c>
      <c r="H188" s="615" t="s">
        <v>1182</v>
      </c>
      <c r="I188" s="615" t="s">
        <v>1183</v>
      </c>
      <c r="J188" s="615" t="s">
        <v>1184</v>
      </c>
      <c r="K188" s="615" t="s">
        <v>1185</v>
      </c>
      <c r="L188" s="617">
        <v>269.62</v>
      </c>
      <c r="M188" s="617">
        <v>2</v>
      </c>
      <c r="N188" s="618">
        <v>539.24</v>
      </c>
    </row>
    <row r="189" spans="1:14" ht="14.4" customHeight="1" x14ac:dyDescent="0.3">
      <c r="A189" s="613" t="s">
        <v>517</v>
      </c>
      <c r="B189" s="614" t="s">
        <v>2242</v>
      </c>
      <c r="C189" s="615" t="s">
        <v>522</v>
      </c>
      <c r="D189" s="616" t="s">
        <v>2243</v>
      </c>
      <c r="E189" s="615" t="s">
        <v>527</v>
      </c>
      <c r="F189" s="616" t="s">
        <v>2244</v>
      </c>
      <c r="G189" s="615" t="s">
        <v>559</v>
      </c>
      <c r="H189" s="615" t="s">
        <v>1186</v>
      </c>
      <c r="I189" s="615" t="s">
        <v>1187</v>
      </c>
      <c r="J189" s="615" t="s">
        <v>1188</v>
      </c>
      <c r="K189" s="615" t="s">
        <v>1189</v>
      </c>
      <c r="L189" s="617">
        <v>345.49624999999997</v>
      </c>
      <c r="M189" s="617">
        <v>8</v>
      </c>
      <c r="N189" s="618">
        <v>2763.97</v>
      </c>
    </row>
    <row r="190" spans="1:14" ht="14.4" customHeight="1" x14ac:dyDescent="0.3">
      <c r="A190" s="613" t="s">
        <v>517</v>
      </c>
      <c r="B190" s="614" t="s">
        <v>2242</v>
      </c>
      <c r="C190" s="615" t="s">
        <v>522</v>
      </c>
      <c r="D190" s="616" t="s">
        <v>2243</v>
      </c>
      <c r="E190" s="615" t="s">
        <v>527</v>
      </c>
      <c r="F190" s="616" t="s">
        <v>2244</v>
      </c>
      <c r="G190" s="615" t="s">
        <v>559</v>
      </c>
      <c r="H190" s="615" t="s">
        <v>1190</v>
      </c>
      <c r="I190" s="615" t="s">
        <v>1191</v>
      </c>
      <c r="J190" s="615" t="s">
        <v>1192</v>
      </c>
      <c r="K190" s="615" t="s">
        <v>1193</v>
      </c>
      <c r="L190" s="617">
        <v>61.55001815442651</v>
      </c>
      <c r="M190" s="617">
        <v>8</v>
      </c>
      <c r="N190" s="618">
        <v>492.40014523541208</v>
      </c>
    </row>
    <row r="191" spans="1:14" ht="14.4" customHeight="1" x14ac:dyDescent="0.3">
      <c r="A191" s="613" t="s">
        <v>517</v>
      </c>
      <c r="B191" s="614" t="s">
        <v>2242</v>
      </c>
      <c r="C191" s="615" t="s">
        <v>522</v>
      </c>
      <c r="D191" s="616" t="s">
        <v>2243</v>
      </c>
      <c r="E191" s="615" t="s">
        <v>527</v>
      </c>
      <c r="F191" s="616" t="s">
        <v>2244</v>
      </c>
      <c r="G191" s="615" t="s">
        <v>559</v>
      </c>
      <c r="H191" s="615" t="s">
        <v>1194</v>
      </c>
      <c r="I191" s="615" t="s">
        <v>1195</v>
      </c>
      <c r="J191" s="615" t="s">
        <v>1196</v>
      </c>
      <c r="K191" s="615" t="s">
        <v>1197</v>
      </c>
      <c r="L191" s="617">
        <v>192.81992988332311</v>
      </c>
      <c r="M191" s="617">
        <v>62</v>
      </c>
      <c r="N191" s="618">
        <v>11954.835652766033</v>
      </c>
    </row>
    <row r="192" spans="1:14" ht="14.4" customHeight="1" x14ac:dyDescent="0.3">
      <c r="A192" s="613" t="s">
        <v>517</v>
      </c>
      <c r="B192" s="614" t="s">
        <v>2242</v>
      </c>
      <c r="C192" s="615" t="s">
        <v>522</v>
      </c>
      <c r="D192" s="616" t="s">
        <v>2243</v>
      </c>
      <c r="E192" s="615" t="s">
        <v>527</v>
      </c>
      <c r="F192" s="616" t="s">
        <v>2244</v>
      </c>
      <c r="G192" s="615" t="s">
        <v>559</v>
      </c>
      <c r="H192" s="615" t="s">
        <v>1198</v>
      </c>
      <c r="I192" s="615" t="s">
        <v>1199</v>
      </c>
      <c r="J192" s="615" t="s">
        <v>1200</v>
      </c>
      <c r="K192" s="615" t="s">
        <v>1201</v>
      </c>
      <c r="L192" s="617">
        <v>128.41</v>
      </c>
      <c r="M192" s="617">
        <v>1</v>
      </c>
      <c r="N192" s="618">
        <v>128.41</v>
      </c>
    </row>
    <row r="193" spans="1:14" ht="14.4" customHeight="1" x14ac:dyDescent="0.3">
      <c r="A193" s="613" t="s">
        <v>517</v>
      </c>
      <c r="B193" s="614" t="s">
        <v>2242</v>
      </c>
      <c r="C193" s="615" t="s">
        <v>522</v>
      </c>
      <c r="D193" s="616" t="s">
        <v>2243</v>
      </c>
      <c r="E193" s="615" t="s">
        <v>527</v>
      </c>
      <c r="F193" s="616" t="s">
        <v>2244</v>
      </c>
      <c r="G193" s="615" t="s">
        <v>559</v>
      </c>
      <c r="H193" s="615" t="s">
        <v>1202</v>
      </c>
      <c r="I193" s="615" t="s">
        <v>1202</v>
      </c>
      <c r="J193" s="615" t="s">
        <v>1203</v>
      </c>
      <c r="K193" s="615" t="s">
        <v>1204</v>
      </c>
      <c r="L193" s="617">
        <v>175.03</v>
      </c>
      <c r="M193" s="617">
        <v>1</v>
      </c>
      <c r="N193" s="618">
        <v>175.03</v>
      </c>
    </row>
    <row r="194" spans="1:14" ht="14.4" customHeight="1" x14ac:dyDescent="0.3">
      <c r="A194" s="613" t="s">
        <v>517</v>
      </c>
      <c r="B194" s="614" t="s">
        <v>2242</v>
      </c>
      <c r="C194" s="615" t="s">
        <v>522</v>
      </c>
      <c r="D194" s="616" t="s">
        <v>2243</v>
      </c>
      <c r="E194" s="615" t="s">
        <v>527</v>
      </c>
      <c r="F194" s="616" t="s">
        <v>2244</v>
      </c>
      <c r="G194" s="615" t="s">
        <v>559</v>
      </c>
      <c r="H194" s="615" t="s">
        <v>1205</v>
      </c>
      <c r="I194" s="615" t="s">
        <v>210</v>
      </c>
      <c r="J194" s="615" t="s">
        <v>1206</v>
      </c>
      <c r="K194" s="615"/>
      <c r="L194" s="617">
        <v>442.17977898201093</v>
      </c>
      <c r="M194" s="617">
        <v>16</v>
      </c>
      <c r="N194" s="618">
        <v>7074.8764637121749</v>
      </c>
    </row>
    <row r="195" spans="1:14" ht="14.4" customHeight="1" x14ac:dyDescent="0.3">
      <c r="A195" s="613" t="s">
        <v>517</v>
      </c>
      <c r="B195" s="614" t="s">
        <v>2242</v>
      </c>
      <c r="C195" s="615" t="s">
        <v>522</v>
      </c>
      <c r="D195" s="616" t="s">
        <v>2243</v>
      </c>
      <c r="E195" s="615" t="s">
        <v>527</v>
      </c>
      <c r="F195" s="616" t="s">
        <v>2244</v>
      </c>
      <c r="G195" s="615" t="s">
        <v>559</v>
      </c>
      <c r="H195" s="615" t="s">
        <v>1207</v>
      </c>
      <c r="I195" s="615" t="s">
        <v>1208</v>
      </c>
      <c r="J195" s="615" t="s">
        <v>994</v>
      </c>
      <c r="K195" s="615" t="s">
        <v>1209</v>
      </c>
      <c r="L195" s="617">
        <v>59.41570745264768</v>
      </c>
      <c r="M195" s="617">
        <v>14</v>
      </c>
      <c r="N195" s="618">
        <v>831.81990433706756</v>
      </c>
    </row>
    <row r="196" spans="1:14" ht="14.4" customHeight="1" x14ac:dyDescent="0.3">
      <c r="A196" s="613" t="s">
        <v>517</v>
      </c>
      <c r="B196" s="614" t="s">
        <v>2242</v>
      </c>
      <c r="C196" s="615" t="s">
        <v>522</v>
      </c>
      <c r="D196" s="616" t="s">
        <v>2243</v>
      </c>
      <c r="E196" s="615" t="s">
        <v>527</v>
      </c>
      <c r="F196" s="616" t="s">
        <v>2244</v>
      </c>
      <c r="G196" s="615" t="s">
        <v>559</v>
      </c>
      <c r="H196" s="615" t="s">
        <v>1210</v>
      </c>
      <c r="I196" s="615" t="s">
        <v>1211</v>
      </c>
      <c r="J196" s="615" t="s">
        <v>1212</v>
      </c>
      <c r="K196" s="615" t="s">
        <v>1213</v>
      </c>
      <c r="L196" s="617">
        <v>32.889999999999986</v>
      </c>
      <c r="M196" s="617">
        <v>2</v>
      </c>
      <c r="N196" s="618">
        <v>65.779999999999973</v>
      </c>
    </row>
    <row r="197" spans="1:14" ht="14.4" customHeight="1" x14ac:dyDescent="0.3">
      <c r="A197" s="613" t="s">
        <v>517</v>
      </c>
      <c r="B197" s="614" t="s">
        <v>2242</v>
      </c>
      <c r="C197" s="615" t="s">
        <v>522</v>
      </c>
      <c r="D197" s="616" t="s">
        <v>2243</v>
      </c>
      <c r="E197" s="615" t="s">
        <v>527</v>
      </c>
      <c r="F197" s="616" t="s">
        <v>2244</v>
      </c>
      <c r="G197" s="615" t="s">
        <v>559</v>
      </c>
      <c r="H197" s="615" t="s">
        <v>1214</v>
      </c>
      <c r="I197" s="615" t="s">
        <v>1215</v>
      </c>
      <c r="J197" s="615" t="s">
        <v>606</v>
      </c>
      <c r="K197" s="615" t="s">
        <v>1216</v>
      </c>
      <c r="L197" s="617">
        <v>98.089801546952984</v>
      </c>
      <c r="M197" s="617">
        <v>340</v>
      </c>
      <c r="N197" s="618">
        <v>33350.532525964016</v>
      </c>
    </row>
    <row r="198" spans="1:14" ht="14.4" customHeight="1" x14ac:dyDescent="0.3">
      <c r="A198" s="613" t="s">
        <v>517</v>
      </c>
      <c r="B198" s="614" t="s">
        <v>2242</v>
      </c>
      <c r="C198" s="615" t="s">
        <v>522</v>
      </c>
      <c r="D198" s="616" t="s">
        <v>2243</v>
      </c>
      <c r="E198" s="615" t="s">
        <v>527</v>
      </c>
      <c r="F198" s="616" t="s">
        <v>2244</v>
      </c>
      <c r="G198" s="615" t="s">
        <v>559</v>
      </c>
      <c r="H198" s="615" t="s">
        <v>1217</v>
      </c>
      <c r="I198" s="615" t="s">
        <v>1218</v>
      </c>
      <c r="J198" s="615" t="s">
        <v>1219</v>
      </c>
      <c r="K198" s="615" t="s">
        <v>1220</v>
      </c>
      <c r="L198" s="617">
        <v>25.52999968072843</v>
      </c>
      <c r="M198" s="617">
        <v>5</v>
      </c>
      <c r="N198" s="618">
        <v>127.64999840364216</v>
      </c>
    </row>
    <row r="199" spans="1:14" ht="14.4" customHeight="1" x14ac:dyDescent="0.3">
      <c r="A199" s="613" t="s">
        <v>517</v>
      </c>
      <c r="B199" s="614" t="s">
        <v>2242</v>
      </c>
      <c r="C199" s="615" t="s">
        <v>522</v>
      </c>
      <c r="D199" s="616" t="s">
        <v>2243</v>
      </c>
      <c r="E199" s="615" t="s">
        <v>527</v>
      </c>
      <c r="F199" s="616" t="s">
        <v>2244</v>
      </c>
      <c r="G199" s="615" t="s">
        <v>559</v>
      </c>
      <c r="H199" s="615" t="s">
        <v>1221</v>
      </c>
      <c r="I199" s="615" t="s">
        <v>1222</v>
      </c>
      <c r="J199" s="615" t="s">
        <v>1223</v>
      </c>
      <c r="K199" s="615" t="s">
        <v>1224</v>
      </c>
      <c r="L199" s="617">
        <v>306.31</v>
      </c>
      <c r="M199" s="617">
        <v>2</v>
      </c>
      <c r="N199" s="618">
        <v>612.62</v>
      </c>
    </row>
    <row r="200" spans="1:14" ht="14.4" customHeight="1" x14ac:dyDescent="0.3">
      <c r="A200" s="613" t="s">
        <v>517</v>
      </c>
      <c r="B200" s="614" t="s">
        <v>2242</v>
      </c>
      <c r="C200" s="615" t="s">
        <v>522</v>
      </c>
      <c r="D200" s="616" t="s">
        <v>2243</v>
      </c>
      <c r="E200" s="615" t="s">
        <v>527</v>
      </c>
      <c r="F200" s="616" t="s">
        <v>2244</v>
      </c>
      <c r="G200" s="615" t="s">
        <v>559</v>
      </c>
      <c r="H200" s="615" t="s">
        <v>1225</v>
      </c>
      <c r="I200" s="615" t="s">
        <v>1226</v>
      </c>
      <c r="J200" s="615" t="s">
        <v>1227</v>
      </c>
      <c r="K200" s="615" t="s">
        <v>1228</v>
      </c>
      <c r="L200" s="617">
        <v>108.90964900278252</v>
      </c>
      <c r="M200" s="617">
        <v>524</v>
      </c>
      <c r="N200" s="618">
        <v>57068.656077458036</v>
      </c>
    </row>
    <row r="201" spans="1:14" ht="14.4" customHeight="1" x14ac:dyDescent="0.3">
      <c r="A201" s="613" t="s">
        <v>517</v>
      </c>
      <c r="B201" s="614" t="s">
        <v>2242</v>
      </c>
      <c r="C201" s="615" t="s">
        <v>522</v>
      </c>
      <c r="D201" s="616" t="s">
        <v>2243</v>
      </c>
      <c r="E201" s="615" t="s">
        <v>527</v>
      </c>
      <c r="F201" s="616" t="s">
        <v>2244</v>
      </c>
      <c r="G201" s="615" t="s">
        <v>559</v>
      </c>
      <c r="H201" s="615" t="s">
        <v>1229</v>
      </c>
      <c r="I201" s="615" t="s">
        <v>1229</v>
      </c>
      <c r="J201" s="615" t="s">
        <v>1230</v>
      </c>
      <c r="K201" s="615" t="s">
        <v>1231</v>
      </c>
      <c r="L201" s="617">
        <v>75.500000000000028</v>
      </c>
      <c r="M201" s="617">
        <v>1</v>
      </c>
      <c r="N201" s="618">
        <v>75.500000000000028</v>
      </c>
    </row>
    <row r="202" spans="1:14" ht="14.4" customHeight="1" x14ac:dyDescent="0.3">
      <c r="A202" s="613" t="s">
        <v>517</v>
      </c>
      <c r="B202" s="614" t="s">
        <v>2242</v>
      </c>
      <c r="C202" s="615" t="s">
        <v>522</v>
      </c>
      <c r="D202" s="616" t="s">
        <v>2243</v>
      </c>
      <c r="E202" s="615" t="s">
        <v>527</v>
      </c>
      <c r="F202" s="616" t="s">
        <v>2244</v>
      </c>
      <c r="G202" s="615" t="s">
        <v>559</v>
      </c>
      <c r="H202" s="615" t="s">
        <v>1232</v>
      </c>
      <c r="I202" s="615" t="s">
        <v>1233</v>
      </c>
      <c r="J202" s="615" t="s">
        <v>1234</v>
      </c>
      <c r="K202" s="615" t="s">
        <v>1235</v>
      </c>
      <c r="L202" s="617">
        <v>3780.409631574938</v>
      </c>
      <c r="M202" s="617">
        <v>14</v>
      </c>
      <c r="N202" s="618">
        <v>52925.734842049133</v>
      </c>
    </row>
    <row r="203" spans="1:14" ht="14.4" customHeight="1" x14ac:dyDescent="0.3">
      <c r="A203" s="613" t="s">
        <v>517</v>
      </c>
      <c r="B203" s="614" t="s">
        <v>2242</v>
      </c>
      <c r="C203" s="615" t="s">
        <v>522</v>
      </c>
      <c r="D203" s="616" t="s">
        <v>2243</v>
      </c>
      <c r="E203" s="615" t="s">
        <v>527</v>
      </c>
      <c r="F203" s="616" t="s">
        <v>2244</v>
      </c>
      <c r="G203" s="615" t="s">
        <v>559</v>
      </c>
      <c r="H203" s="615" t="s">
        <v>1236</v>
      </c>
      <c r="I203" s="615" t="s">
        <v>1237</v>
      </c>
      <c r="J203" s="615" t="s">
        <v>1238</v>
      </c>
      <c r="K203" s="615" t="s">
        <v>1239</v>
      </c>
      <c r="L203" s="617">
        <v>104.96</v>
      </c>
      <c r="M203" s="617">
        <v>1</v>
      </c>
      <c r="N203" s="618">
        <v>104.96</v>
      </c>
    </row>
    <row r="204" spans="1:14" ht="14.4" customHeight="1" x14ac:dyDescent="0.3">
      <c r="A204" s="613" t="s">
        <v>517</v>
      </c>
      <c r="B204" s="614" t="s">
        <v>2242</v>
      </c>
      <c r="C204" s="615" t="s">
        <v>522</v>
      </c>
      <c r="D204" s="616" t="s">
        <v>2243</v>
      </c>
      <c r="E204" s="615" t="s">
        <v>527</v>
      </c>
      <c r="F204" s="616" t="s">
        <v>2244</v>
      </c>
      <c r="G204" s="615" t="s">
        <v>559</v>
      </c>
      <c r="H204" s="615" t="s">
        <v>1240</v>
      </c>
      <c r="I204" s="615" t="s">
        <v>1241</v>
      </c>
      <c r="J204" s="615" t="s">
        <v>1242</v>
      </c>
      <c r="K204" s="615" t="s">
        <v>1243</v>
      </c>
      <c r="L204" s="617">
        <v>431.41</v>
      </c>
      <c r="M204" s="617">
        <v>1</v>
      </c>
      <c r="N204" s="618">
        <v>431.41</v>
      </c>
    </row>
    <row r="205" spans="1:14" ht="14.4" customHeight="1" x14ac:dyDescent="0.3">
      <c r="A205" s="613" t="s">
        <v>517</v>
      </c>
      <c r="B205" s="614" t="s">
        <v>2242</v>
      </c>
      <c r="C205" s="615" t="s">
        <v>522</v>
      </c>
      <c r="D205" s="616" t="s">
        <v>2243</v>
      </c>
      <c r="E205" s="615" t="s">
        <v>527</v>
      </c>
      <c r="F205" s="616" t="s">
        <v>2244</v>
      </c>
      <c r="G205" s="615" t="s">
        <v>559</v>
      </c>
      <c r="H205" s="615" t="s">
        <v>1244</v>
      </c>
      <c r="I205" s="615" t="s">
        <v>1245</v>
      </c>
      <c r="J205" s="615" t="s">
        <v>1246</v>
      </c>
      <c r="K205" s="615" t="s">
        <v>1247</v>
      </c>
      <c r="L205" s="617">
        <v>303.69992537051843</v>
      </c>
      <c r="M205" s="617">
        <v>2</v>
      </c>
      <c r="N205" s="618">
        <v>607.39985074103686</v>
      </c>
    </row>
    <row r="206" spans="1:14" ht="14.4" customHeight="1" x14ac:dyDescent="0.3">
      <c r="A206" s="613" t="s">
        <v>517</v>
      </c>
      <c r="B206" s="614" t="s">
        <v>2242</v>
      </c>
      <c r="C206" s="615" t="s">
        <v>522</v>
      </c>
      <c r="D206" s="616" t="s">
        <v>2243</v>
      </c>
      <c r="E206" s="615" t="s">
        <v>527</v>
      </c>
      <c r="F206" s="616" t="s">
        <v>2244</v>
      </c>
      <c r="G206" s="615" t="s">
        <v>559</v>
      </c>
      <c r="H206" s="615" t="s">
        <v>1248</v>
      </c>
      <c r="I206" s="615" t="s">
        <v>1249</v>
      </c>
      <c r="J206" s="615" t="s">
        <v>1250</v>
      </c>
      <c r="K206" s="615" t="s">
        <v>1251</v>
      </c>
      <c r="L206" s="617">
        <v>49.726666666666659</v>
      </c>
      <c r="M206" s="617">
        <v>6</v>
      </c>
      <c r="N206" s="618">
        <v>298.35999999999996</v>
      </c>
    </row>
    <row r="207" spans="1:14" ht="14.4" customHeight="1" x14ac:dyDescent="0.3">
      <c r="A207" s="613" t="s">
        <v>517</v>
      </c>
      <c r="B207" s="614" t="s">
        <v>2242</v>
      </c>
      <c r="C207" s="615" t="s">
        <v>522</v>
      </c>
      <c r="D207" s="616" t="s">
        <v>2243</v>
      </c>
      <c r="E207" s="615" t="s">
        <v>527</v>
      </c>
      <c r="F207" s="616" t="s">
        <v>2244</v>
      </c>
      <c r="G207" s="615" t="s">
        <v>559</v>
      </c>
      <c r="H207" s="615" t="s">
        <v>1252</v>
      </c>
      <c r="I207" s="615" t="s">
        <v>1253</v>
      </c>
      <c r="J207" s="615" t="s">
        <v>1254</v>
      </c>
      <c r="K207" s="615" t="s">
        <v>1255</v>
      </c>
      <c r="L207" s="617">
        <v>59.283586135735455</v>
      </c>
      <c r="M207" s="617">
        <v>22</v>
      </c>
      <c r="N207" s="618">
        <v>1304.23889498618</v>
      </c>
    </row>
    <row r="208" spans="1:14" ht="14.4" customHeight="1" x14ac:dyDescent="0.3">
      <c r="A208" s="613" t="s">
        <v>517</v>
      </c>
      <c r="B208" s="614" t="s">
        <v>2242</v>
      </c>
      <c r="C208" s="615" t="s">
        <v>522</v>
      </c>
      <c r="D208" s="616" t="s">
        <v>2243</v>
      </c>
      <c r="E208" s="615" t="s">
        <v>527</v>
      </c>
      <c r="F208" s="616" t="s">
        <v>2244</v>
      </c>
      <c r="G208" s="615" t="s">
        <v>559</v>
      </c>
      <c r="H208" s="615" t="s">
        <v>1256</v>
      </c>
      <c r="I208" s="615" t="s">
        <v>1257</v>
      </c>
      <c r="J208" s="615" t="s">
        <v>1258</v>
      </c>
      <c r="K208" s="615" t="s">
        <v>1259</v>
      </c>
      <c r="L208" s="617">
        <v>111.58107922841083</v>
      </c>
      <c r="M208" s="617">
        <v>30</v>
      </c>
      <c r="N208" s="618">
        <v>3347.432376852325</v>
      </c>
    </row>
    <row r="209" spans="1:14" ht="14.4" customHeight="1" x14ac:dyDescent="0.3">
      <c r="A209" s="613" t="s">
        <v>517</v>
      </c>
      <c r="B209" s="614" t="s">
        <v>2242</v>
      </c>
      <c r="C209" s="615" t="s">
        <v>522</v>
      </c>
      <c r="D209" s="616" t="s">
        <v>2243</v>
      </c>
      <c r="E209" s="615" t="s">
        <v>527</v>
      </c>
      <c r="F209" s="616" t="s">
        <v>2244</v>
      </c>
      <c r="G209" s="615" t="s">
        <v>559</v>
      </c>
      <c r="H209" s="615" t="s">
        <v>1260</v>
      </c>
      <c r="I209" s="615" t="s">
        <v>1261</v>
      </c>
      <c r="J209" s="615" t="s">
        <v>1262</v>
      </c>
      <c r="K209" s="615" t="s">
        <v>619</v>
      </c>
      <c r="L209" s="617">
        <v>110.50000000000003</v>
      </c>
      <c r="M209" s="617">
        <v>1</v>
      </c>
      <c r="N209" s="618">
        <v>110.50000000000003</v>
      </c>
    </row>
    <row r="210" spans="1:14" ht="14.4" customHeight="1" x14ac:dyDescent="0.3">
      <c r="A210" s="613" t="s">
        <v>517</v>
      </c>
      <c r="B210" s="614" t="s">
        <v>2242</v>
      </c>
      <c r="C210" s="615" t="s">
        <v>522</v>
      </c>
      <c r="D210" s="616" t="s">
        <v>2243</v>
      </c>
      <c r="E210" s="615" t="s">
        <v>527</v>
      </c>
      <c r="F210" s="616" t="s">
        <v>2244</v>
      </c>
      <c r="G210" s="615" t="s">
        <v>559</v>
      </c>
      <c r="H210" s="615" t="s">
        <v>1263</v>
      </c>
      <c r="I210" s="615" t="s">
        <v>210</v>
      </c>
      <c r="J210" s="615" t="s">
        <v>1264</v>
      </c>
      <c r="K210" s="615"/>
      <c r="L210" s="617">
        <v>146.93384219970574</v>
      </c>
      <c r="M210" s="617">
        <v>70</v>
      </c>
      <c r="N210" s="618">
        <v>10285.368953979401</v>
      </c>
    </row>
    <row r="211" spans="1:14" ht="14.4" customHeight="1" x14ac:dyDescent="0.3">
      <c r="A211" s="613" t="s">
        <v>517</v>
      </c>
      <c r="B211" s="614" t="s">
        <v>2242</v>
      </c>
      <c r="C211" s="615" t="s">
        <v>522</v>
      </c>
      <c r="D211" s="616" t="s">
        <v>2243</v>
      </c>
      <c r="E211" s="615" t="s">
        <v>527</v>
      </c>
      <c r="F211" s="616" t="s">
        <v>2244</v>
      </c>
      <c r="G211" s="615" t="s">
        <v>559</v>
      </c>
      <c r="H211" s="615" t="s">
        <v>1265</v>
      </c>
      <c r="I211" s="615" t="s">
        <v>210</v>
      </c>
      <c r="J211" s="615" t="s">
        <v>1266</v>
      </c>
      <c r="K211" s="615"/>
      <c r="L211" s="617">
        <v>77.715403653694338</v>
      </c>
      <c r="M211" s="617">
        <v>54</v>
      </c>
      <c r="N211" s="618">
        <v>4196.6317972994939</v>
      </c>
    </row>
    <row r="212" spans="1:14" ht="14.4" customHeight="1" x14ac:dyDescent="0.3">
      <c r="A212" s="613" t="s">
        <v>517</v>
      </c>
      <c r="B212" s="614" t="s">
        <v>2242</v>
      </c>
      <c r="C212" s="615" t="s">
        <v>522</v>
      </c>
      <c r="D212" s="616" t="s">
        <v>2243</v>
      </c>
      <c r="E212" s="615" t="s">
        <v>527</v>
      </c>
      <c r="F212" s="616" t="s">
        <v>2244</v>
      </c>
      <c r="G212" s="615" t="s">
        <v>559</v>
      </c>
      <c r="H212" s="615" t="s">
        <v>1267</v>
      </c>
      <c r="I212" s="615" t="s">
        <v>210</v>
      </c>
      <c r="J212" s="615" t="s">
        <v>1268</v>
      </c>
      <c r="K212" s="615"/>
      <c r="L212" s="617">
        <v>222.98042120530241</v>
      </c>
      <c r="M212" s="617">
        <v>5</v>
      </c>
      <c r="N212" s="618">
        <v>1114.902106026512</v>
      </c>
    </row>
    <row r="213" spans="1:14" ht="14.4" customHeight="1" x14ac:dyDescent="0.3">
      <c r="A213" s="613" t="s">
        <v>517</v>
      </c>
      <c r="B213" s="614" t="s">
        <v>2242</v>
      </c>
      <c r="C213" s="615" t="s">
        <v>522</v>
      </c>
      <c r="D213" s="616" t="s">
        <v>2243</v>
      </c>
      <c r="E213" s="615" t="s">
        <v>527</v>
      </c>
      <c r="F213" s="616" t="s">
        <v>2244</v>
      </c>
      <c r="G213" s="615" t="s">
        <v>559</v>
      </c>
      <c r="H213" s="615" t="s">
        <v>1269</v>
      </c>
      <c r="I213" s="615" t="s">
        <v>210</v>
      </c>
      <c r="J213" s="615" t="s">
        <v>1270</v>
      </c>
      <c r="K213" s="615"/>
      <c r="L213" s="617">
        <v>216.83999661297227</v>
      </c>
      <c r="M213" s="617">
        <v>4</v>
      </c>
      <c r="N213" s="618">
        <v>867.35998645188909</v>
      </c>
    </row>
    <row r="214" spans="1:14" ht="14.4" customHeight="1" x14ac:dyDescent="0.3">
      <c r="A214" s="613" t="s">
        <v>517</v>
      </c>
      <c r="B214" s="614" t="s">
        <v>2242</v>
      </c>
      <c r="C214" s="615" t="s">
        <v>522</v>
      </c>
      <c r="D214" s="616" t="s">
        <v>2243</v>
      </c>
      <c r="E214" s="615" t="s">
        <v>527</v>
      </c>
      <c r="F214" s="616" t="s">
        <v>2244</v>
      </c>
      <c r="G214" s="615" t="s">
        <v>559</v>
      </c>
      <c r="H214" s="615" t="s">
        <v>1271</v>
      </c>
      <c r="I214" s="615" t="s">
        <v>210</v>
      </c>
      <c r="J214" s="615" t="s">
        <v>1272</v>
      </c>
      <c r="K214" s="615"/>
      <c r="L214" s="617">
        <v>113.67</v>
      </c>
      <c r="M214" s="617">
        <v>1</v>
      </c>
      <c r="N214" s="618">
        <v>113.67</v>
      </c>
    </row>
    <row r="215" spans="1:14" ht="14.4" customHeight="1" x14ac:dyDescent="0.3">
      <c r="A215" s="613" t="s">
        <v>517</v>
      </c>
      <c r="B215" s="614" t="s">
        <v>2242</v>
      </c>
      <c r="C215" s="615" t="s">
        <v>522</v>
      </c>
      <c r="D215" s="616" t="s">
        <v>2243</v>
      </c>
      <c r="E215" s="615" t="s">
        <v>527</v>
      </c>
      <c r="F215" s="616" t="s">
        <v>2244</v>
      </c>
      <c r="G215" s="615" t="s">
        <v>559</v>
      </c>
      <c r="H215" s="615" t="s">
        <v>1273</v>
      </c>
      <c r="I215" s="615" t="s">
        <v>1274</v>
      </c>
      <c r="J215" s="615" t="s">
        <v>1275</v>
      </c>
      <c r="K215" s="615"/>
      <c r="L215" s="617">
        <v>217.8042515995262</v>
      </c>
      <c r="M215" s="617">
        <v>6</v>
      </c>
      <c r="N215" s="618">
        <v>1306.8255095971572</v>
      </c>
    </row>
    <row r="216" spans="1:14" ht="14.4" customHeight="1" x14ac:dyDescent="0.3">
      <c r="A216" s="613" t="s">
        <v>517</v>
      </c>
      <c r="B216" s="614" t="s">
        <v>2242</v>
      </c>
      <c r="C216" s="615" t="s">
        <v>522</v>
      </c>
      <c r="D216" s="616" t="s">
        <v>2243</v>
      </c>
      <c r="E216" s="615" t="s">
        <v>527</v>
      </c>
      <c r="F216" s="616" t="s">
        <v>2244</v>
      </c>
      <c r="G216" s="615" t="s">
        <v>559</v>
      </c>
      <c r="H216" s="615" t="s">
        <v>1276</v>
      </c>
      <c r="I216" s="615" t="s">
        <v>1276</v>
      </c>
      <c r="J216" s="615" t="s">
        <v>1277</v>
      </c>
      <c r="K216" s="615" t="s">
        <v>1278</v>
      </c>
      <c r="L216" s="617">
        <v>235.32000000000002</v>
      </c>
      <c r="M216" s="617">
        <v>3</v>
      </c>
      <c r="N216" s="618">
        <v>705.96</v>
      </c>
    </row>
    <row r="217" spans="1:14" ht="14.4" customHeight="1" x14ac:dyDescent="0.3">
      <c r="A217" s="613" t="s">
        <v>517</v>
      </c>
      <c r="B217" s="614" t="s">
        <v>2242</v>
      </c>
      <c r="C217" s="615" t="s">
        <v>522</v>
      </c>
      <c r="D217" s="616" t="s">
        <v>2243</v>
      </c>
      <c r="E217" s="615" t="s">
        <v>527</v>
      </c>
      <c r="F217" s="616" t="s">
        <v>2244</v>
      </c>
      <c r="G217" s="615" t="s">
        <v>559</v>
      </c>
      <c r="H217" s="615" t="s">
        <v>1279</v>
      </c>
      <c r="I217" s="615" t="s">
        <v>1280</v>
      </c>
      <c r="J217" s="615" t="s">
        <v>1281</v>
      </c>
      <c r="K217" s="615" t="s">
        <v>1282</v>
      </c>
      <c r="L217" s="617">
        <v>48.56040536524128</v>
      </c>
      <c r="M217" s="617">
        <v>2</v>
      </c>
      <c r="N217" s="618">
        <v>97.12081073048256</v>
      </c>
    </row>
    <row r="218" spans="1:14" ht="14.4" customHeight="1" x14ac:dyDescent="0.3">
      <c r="A218" s="613" t="s">
        <v>517</v>
      </c>
      <c r="B218" s="614" t="s">
        <v>2242</v>
      </c>
      <c r="C218" s="615" t="s">
        <v>522</v>
      </c>
      <c r="D218" s="616" t="s">
        <v>2243</v>
      </c>
      <c r="E218" s="615" t="s">
        <v>527</v>
      </c>
      <c r="F218" s="616" t="s">
        <v>2244</v>
      </c>
      <c r="G218" s="615" t="s">
        <v>559</v>
      </c>
      <c r="H218" s="615" t="s">
        <v>1283</v>
      </c>
      <c r="I218" s="615" t="s">
        <v>1284</v>
      </c>
      <c r="J218" s="615" t="s">
        <v>1285</v>
      </c>
      <c r="K218" s="615" t="s">
        <v>1286</v>
      </c>
      <c r="L218" s="617">
        <v>32</v>
      </c>
      <c r="M218" s="617">
        <v>1</v>
      </c>
      <c r="N218" s="618">
        <v>32</v>
      </c>
    </row>
    <row r="219" spans="1:14" ht="14.4" customHeight="1" x14ac:dyDescent="0.3">
      <c r="A219" s="613" t="s">
        <v>517</v>
      </c>
      <c r="B219" s="614" t="s">
        <v>2242</v>
      </c>
      <c r="C219" s="615" t="s">
        <v>522</v>
      </c>
      <c r="D219" s="616" t="s">
        <v>2243</v>
      </c>
      <c r="E219" s="615" t="s">
        <v>527</v>
      </c>
      <c r="F219" s="616" t="s">
        <v>2244</v>
      </c>
      <c r="G219" s="615" t="s">
        <v>559</v>
      </c>
      <c r="H219" s="615" t="s">
        <v>1287</v>
      </c>
      <c r="I219" s="615" t="s">
        <v>1288</v>
      </c>
      <c r="J219" s="615" t="s">
        <v>1289</v>
      </c>
      <c r="K219" s="615" t="s">
        <v>781</v>
      </c>
      <c r="L219" s="617">
        <v>43.45</v>
      </c>
      <c r="M219" s="617">
        <v>2</v>
      </c>
      <c r="N219" s="618">
        <v>86.9</v>
      </c>
    </row>
    <row r="220" spans="1:14" ht="14.4" customHeight="1" x14ac:dyDescent="0.3">
      <c r="A220" s="613" t="s">
        <v>517</v>
      </c>
      <c r="B220" s="614" t="s">
        <v>2242</v>
      </c>
      <c r="C220" s="615" t="s">
        <v>522</v>
      </c>
      <c r="D220" s="616" t="s">
        <v>2243</v>
      </c>
      <c r="E220" s="615" t="s">
        <v>527</v>
      </c>
      <c r="F220" s="616" t="s">
        <v>2244</v>
      </c>
      <c r="G220" s="615" t="s">
        <v>559</v>
      </c>
      <c r="H220" s="615" t="s">
        <v>1290</v>
      </c>
      <c r="I220" s="615" t="s">
        <v>1291</v>
      </c>
      <c r="J220" s="615" t="s">
        <v>1292</v>
      </c>
      <c r="K220" s="615" t="s">
        <v>1293</v>
      </c>
      <c r="L220" s="617">
        <v>117.73978214979977</v>
      </c>
      <c r="M220" s="617">
        <v>320</v>
      </c>
      <c r="N220" s="618">
        <v>37676.730287935927</v>
      </c>
    </row>
    <row r="221" spans="1:14" ht="14.4" customHeight="1" x14ac:dyDescent="0.3">
      <c r="A221" s="613" t="s">
        <v>517</v>
      </c>
      <c r="B221" s="614" t="s">
        <v>2242</v>
      </c>
      <c r="C221" s="615" t="s">
        <v>522</v>
      </c>
      <c r="D221" s="616" t="s">
        <v>2243</v>
      </c>
      <c r="E221" s="615" t="s">
        <v>527</v>
      </c>
      <c r="F221" s="616" t="s">
        <v>2244</v>
      </c>
      <c r="G221" s="615" t="s">
        <v>559</v>
      </c>
      <c r="H221" s="615" t="s">
        <v>1294</v>
      </c>
      <c r="I221" s="615" t="s">
        <v>1295</v>
      </c>
      <c r="J221" s="615" t="s">
        <v>1296</v>
      </c>
      <c r="K221" s="615" t="s">
        <v>1297</v>
      </c>
      <c r="L221" s="617">
        <v>568.90500000000009</v>
      </c>
      <c r="M221" s="617">
        <v>2</v>
      </c>
      <c r="N221" s="618">
        <v>1137.8100000000002</v>
      </c>
    </row>
    <row r="222" spans="1:14" ht="14.4" customHeight="1" x14ac:dyDescent="0.3">
      <c r="A222" s="613" t="s">
        <v>517</v>
      </c>
      <c r="B222" s="614" t="s">
        <v>2242</v>
      </c>
      <c r="C222" s="615" t="s">
        <v>522</v>
      </c>
      <c r="D222" s="616" t="s">
        <v>2243</v>
      </c>
      <c r="E222" s="615" t="s">
        <v>527</v>
      </c>
      <c r="F222" s="616" t="s">
        <v>2244</v>
      </c>
      <c r="G222" s="615" t="s">
        <v>559</v>
      </c>
      <c r="H222" s="615" t="s">
        <v>1298</v>
      </c>
      <c r="I222" s="615" t="s">
        <v>1299</v>
      </c>
      <c r="J222" s="615" t="s">
        <v>1300</v>
      </c>
      <c r="K222" s="615" t="s">
        <v>1301</v>
      </c>
      <c r="L222" s="617">
        <v>158.79000000000002</v>
      </c>
      <c r="M222" s="617">
        <v>1</v>
      </c>
      <c r="N222" s="618">
        <v>158.79000000000002</v>
      </c>
    </row>
    <row r="223" spans="1:14" ht="14.4" customHeight="1" x14ac:dyDescent="0.3">
      <c r="A223" s="613" t="s">
        <v>517</v>
      </c>
      <c r="B223" s="614" t="s">
        <v>2242</v>
      </c>
      <c r="C223" s="615" t="s">
        <v>522</v>
      </c>
      <c r="D223" s="616" t="s">
        <v>2243</v>
      </c>
      <c r="E223" s="615" t="s">
        <v>527</v>
      </c>
      <c r="F223" s="616" t="s">
        <v>2244</v>
      </c>
      <c r="G223" s="615" t="s">
        <v>559</v>
      </c>
      <c r="H223" s="615" t="s">
        <v>1302</v>
      </c>
      <c r="I223" s="615" t="s">
        <v>1303</v>
      </c>
      <c r="J223" s="615" t="s">
        <v>1304</v>
      </c>
      <c r="K223" s="615" t="s">
        <v>1305</v>
      </c>
      <c r="L223" s="617">
        <v>137.02999999999989</v>
      </c>
      <c r="M223" s="617">
        <v>2</v>
      </c>
      <c r="N223" s="618">
        <v>274.05999999999977</v>
      </c>
    </row>
    <row r="224" spans="1:14" ht="14.4" customHeight="1" x14ac:dyDescent="0.3">
      <c r="A224" s="613" t="s">
        <v>517</v>
      </c>
      <c r="B224" s="614" t="s">
        <v>2242</v>
      </c>
      <c r="C224" s="615" t="s">
        <v>522</v>
      </c>
      <c r="D224" s="616" t="s">
        <v>2243</v>
      </c>
      <c r="E224" s="615" t="s">
        <v>527</v>
      </c>
      <c r="F224" s="616" t="s">
        <v>2244</v>
      </c>
      <c r="G224" s="615" t="s">
        <v>559</v>
      </c>
      <c r="H224" s="615" t="s">
        <v>1306</v>
      </c>
      <c r="I224" s="615" t="s">
        <v>1307</v>
      </c>
      <c r="J224" s="615" t="s">
        <v>1308</v>
      </c>
      <c r="K224" s="615" t="s">
        <v>1309</v>
      </c>
      <c r="L224" s="617">
        <v>456.60000000000031</v>
      </c>
      <c r="M224" s="617">
        <v>1</v>
      </c>
      <c r="N224" s="618">
        <v>456.60000000000031</v>
      </c>
    </row>
    <row r="225" spans="1:14" ht="14.4" customHeight="1" x14ac:dyDescent="0.3">
      <c r="A225" s="613" t="s">
        <v>517</v>
      </c>
      <c r="B225" s="614" t="s">
        <v>2242</v>
      </c>
      <c r="C225" s="615" t="s">
        <v>522</v>
      </c>
      <c r="D225" s="616" t="s">
        <v>2243</v>
      </c>
      <c r="E225" s="615" t="s">
        <v>527</v>
      </c>
      <c r="F225" s="616" t="s">
        <v>2244</v>
      </c>
      <c r="G225" s="615" t="s">
        <v>559</v>
      </c>
      <c r="H225" s="615" t="s">
        <v>1310</v>
      </c>
      <c r="I225" s="615" t="s">
        <v>1311</v>
      </c>
      <c r="J225" s="615" t="s">
        <v>1312</v>
      </c>
      <c r="K225" s="615" t="s">
        <v>1313</v>
      </c>
      <c r="L225" s="617">
        <v>388.13950730482946</v>
      </c>
      <c r="M225" s="617">
        <v>1</v>
      </c>
      <c r="N225" s="618">
        <v>388.13950730482946</v>
      </c>
    </row>
    <row r="226" spans="1:14" ht="14.4" customHeight="1" x14ac:dyDescent="0.3">
      <c r="A226" s="613" t="s">
        <v>517</v>
      </c>
      <c r="B226" s="614" t="s">
        <v>2242</v>
      </c>
      <c r="C226" s="615" t="s">
        <v>522</v>
      </c>
      <c r="D226" s="616" t="s">
        <v>2243</v>
      </c>
      <c r="E226" s="615" t="s">
        <v>527</v>
      </c>
      <c r="F226" s="616" t="s">
        <v>2244</v>
      </c>
      <c r="G226" s="615" t="s">
        <v>559</v>
      </c>
      <c r="H226" s="615" t="s">
        <v>1314</v>
      </c>
      <c r="I226" s="615" t="s">
        <v>1315</v>
      </c>
      <c r="J226" s="615" t="s">
        <v>1054</v>
      </c>
      <c r="K226" s="615" t="s">
        <v>1316</v>
      </c>
      <c r="L226" s="617">
        <v>326.32</v>
      </c>
      <c r="M226" s="617">
        <v>9</v>
      </c>
      <c r="N226" s="618">
        <v>2936.88</v>
      </c>
    </row>
    <row r="227" spans="1:14" ht="14.4" customHeight="1" x14ac:dyDescent="0.3">
      <c r="A227" s="613" t="s">
        <v>517</v>
      </c>
      <c r="B227" s="614" t="s">
        <v>2242</v>
      </c>
      <c r="C227" s="615" t="s">
        <v>522</v>
      </c>
      <c r="D227" s="616" t="s">
        <v>2243</v>
      </c>
      <c r="E227" s="615" t="s">
        <v>527</v>
      </c>
      <c r="F227" s="616" t="s">
        <v>2244</v>
      </c>
      <c r="G227" s="615" t="s">
        <v>559</v>
      </c>
      <c r="H227" s="615" t="s">
        <v>1317</v>
      </c>
      <c r="I227" s="615" t="s">
        <v>1318</v>
      </c>
      <c r="J227" s="615" t="s">
        <v>1319</v>
      </c>
      <c r="K227" s="615" t="s">
        <v>1320</v>
      </c>
      <c r="L227" s="617">
        <v>102.93001232066463</v>
      </c>
      <c r="M227" s="617">
        <v>1</v>
      </c>
      <c r="N227" s="618">
        <v>102.93001232066463</v>
      </c>
    </row>
    <row r="228" spans="1:14" ht="14.4" customHeight="1" x14ac:dyDescent="0.3">
      <c r="A228" s="613" t="s">
        <v>517</v>
      </c>
      <c r="B228" s="614" t="s">
        <v>2242</v>
      </c>
      <c r="C228" s="615" t="s">
        <v>522</v>
      </c>
      <c r="D228" s="616" t="s">
        <v>2243</v>
      </c>
      <c r="E228" s="615" t="s">
        <v>527</v>
      </c>
      <c r="F228" s="616" t="s">
        <v>2244</v>
      </c>
      <c r="G228" s="615" t="s">
        <v>559</v>
      </c>
      <c r="H228" s="615" t="s">
        <v>1321</v>
      </c>
      <c r="I228" s="615" t="s">
        <v>1322</v>
      </c>
      <c r="J228" s="615" t="s">
        <v>1323</v>
      </c>
      <c r="K228" s="615" t="s">
        <v>1324</v>
      </c>
      <c r="L228" s="617">
        <v>1017.2310254000326</v>
      </c>
      <c r="M228" s="617">
        <v>11</v>
      </c>
      <c r="N228" s="618">
        <v>11189.541279400359</v>
      </c>
    </row>
    <row r="229" spans="1:14" ht="14.4" customHeight="1" x14ac:dyDescent="0.3">
      <c r="A229" s="613" t="s">
        <v>517</v>
      </c>
      <c r="B229" s="614" t="s">
        <v>2242</v>
      </c>
      <c r="C229" s="615" t="s">
        <v>522</v>
      </c>
      <c r="D229" s="616" t="s">
        <v>2243</v>
      </c>
      <c r="E229" s="615" t="s">
        <v>527</v>
      </c>
      <c r="F229" s="616" t="s">
        <v>2244</v>
      </c>
      <c r="G229" s="615" t="s">
        <v>559</v>
      </c>
      <c r="H229" s="615" t="s">
        <v>1325</v>
      </c>
      <c r="I229" s="615" t="s">
        <v>1326</v>
      </c>
      <c r="J229" s="615" t="s">
        <v>1327</v>
      </c>
      <c r="K229" s="615" t="s">
        <v>1328</v>
      </c>
      <c r="L229" s="617">
        <v>55.212959739178409</v>
      </c>
      <c r="M229" s="617">
        <v>26</v>
      </c>
      <c r="N229" s="618">
        <v>1435.5369532186387</v>
      </c>
    </row>
    <row r="230" spans="1:14" ht="14.4" customHeight="1" x14ac:dyDescent="0.3">
      <c r="A230" s="613" t="s">
        <v>517</v>
      </c>
      <c r="B230" s="614" t="s">
        <v>2242</v>
      </c>
      <c r="C230" s="615" t="s">
        <v>522</v>
      </c>
      <c r="D230" s="616" t="s">
        <v>2243</v>
      </c>
      <c r="E230" s="615" t="s">
        <v>527</v>
      </c>
      <c r="F230" s="616" t="s">
        <v>2244</v>
      </c>
      <c r="G230" s="615" t="s">
        <v>559</v>
      </c>
      <c r="H230" s="615" t="s">
        <v>1329</v>
      </c>
      <c r="I230" s="615" t="s">
        <v>1329</v>
      </c>
      <c r="J230" s="615" t="s">
        <v>1330</v>
      </c>
      <c r="K230" s="615" t="s">
        <v>1331</v>
      </c>
      <c r="L230" s="617">
        <v>96.28</v>
      </c>
      <c r="M230" s="617">
        <v>2</v>
      </c>
      <c r="N230" s="618">
        <v>192.56</v>
      </c>
    </row>
    <row r="231" spans="1:14" ht="14.4" customHeight="1" x14ac:dyDescent="0.3">
      <c r="A231" s="613" t="s">
        <v>517</v>
      </c>
      <c r="B231" s="614" t="s">
        <v>2242</v>
      </c>
      <c r="C231" s="615" t="s">
        <v>522</v>
      </c>
      <c r="D231" s="616" t="s">
        <v>2243</v>
      </c>
      <c r="E231" s="615" t="s">
        <v>527</v>
      </c>
      <c r="F231" s="616" t="s">
        <v>2244</v>
      </c>
      <c r="G231" s="615" t="s">
        <v>559</v>
      </c>
      <c r="H231" s="615" t="s">
        <v>1332</v>
      </c>
      <c r="I231" s="615" t="s">
        <v>210</v>
      </c>
      <c r="J231" s="615" t="s">
        <v>1333</v>
      </c>
      <c r="K231" s="615" t="s">
        <v>1334</v>
      </c>
      <c r="L231" s="617">
        <v>184.84</v>
      </c>
      <c r="M231" s="617">
        <v>6</v>
      </c>
      <c r="N231" s="618">
        <v>1109.04</v>
      </c>
    </row>
    <row r="232" spans="1:14" ht="14.4" customHeight="1" x14ac:dyDescent="0.3">
      <c r="A232" s="613" t="s">
        <v>517</v>
      </c>
      <c r="B232" s="614" t="s">
        <v>2242</v>
      </c>
      <c r="C232" s="615" t="s">
        <v>522</v>
      </c>
      <c r="D232" s="616" t="s">
        <v>2243</v>
      </c>
      <c r="E232" s="615" t="s">
        <v>527</v>
      </c>
      <c r="F232" s="616" t="s">
        <v>2244</v>
      </c>
      <c r="G232" s="615" t="s">
        <v>559</v>
      </c>
      <c r="H232" s="615" t="s">
        <v>1335</v>
      </c>
      <c r="I232" s="615" t="s">
        <v>1336</v>
      </c>
      <c r="J232" s="615" t="s">
        <v>1337</v>
      </c>
      <c r="K232" s="615" t="s">
        <v>1338</v>
      </c>
      <c r="L232" s="617">
        <v>1036.8167326485318</v>
      </c>
      <c r="M232" s="617">
        <v>95</v>
      </c>
      <c r="N232" s="618">
        <v>98497.589601610525</v>
      </c>
    </row>
    <row r="233" spans="1:14" ht="14.4" customHeight="1" x14ac:dyDescent="0.3">
      <c r="A233" s="613" t="s">
        <v>517</v>
      </c>
      <c r="B233" s="614" t="s">
        <v>2242</v>
      </c>
      <c r="C233" s="615" t="s">
        <v>522</v>
      </c>
      <c r="D233" s="616" t="s">
        <v>2243</v>
      </c>
      <c r="E233" s="615" t="s">
        <v>527</v>
      </c>
      <c r="F233" s="616" t="s">
        <v>2244</v>
      </c>
      <c r="G233" s="615" t="s">
        <v>559</v>
      </c>
      <c r="H233" s="615" t="s">
        <v>1339</v>
      </c>
      <c r="I233" s="615" t="s">
        <v>1340</v>
      </c>
      <c r="J233" s="615" t="s">
        <v>1341</v>
      </c>
      <c r="K233" s="615" t="s">
        <v>1342</v>
      </c>
      <c r="L233" s="617">
        <v>4539.4800000000005</v>
      </c>
      <c r="M233" s="617">
        <v>6</v>
      </c>
      <c r="N233" s="618">
        <v>27236.880000000001</v>
      </c>
    </row>
    <row r="234" spans="1:14" ht="14.4" customHeight="1" x14ac:dyDescent="0.3">
      <c r="A234" s="613" t="s">
        <v>517</v>
      </c>
      <c r="B234" s="614" t="s">
        <v>2242</v>
      </c>
      <c r="C234" s="615" t="s">
        <v>522</v>
      </c>
      <c r="D234" s="616" t="s">
        <v>2243</v>
      </c>
      <c r="E234" s="615" t="s">
        <v>527</v>
      </c>
      <c r="F234" s="616" t="s">
        <v>2244</v>
      </c>
      <c r="G234" s="615" t="s">
        <v>559</v>
      </c>
      <c r="H234" s="615" t="s">
        <v>1343</v>
      </c>
      <c r="I234" s="615" t="s">
        <v>1344</v>
      </c>
      <c r="J234" s="615" t="s">
        <v>1345</v>
      </c>
      <c r="K234" s="615" t="s">
        <v>1346</v>
      </c>
      <c r="L234" s="617">
        <v>399.4798234735988</v>
      </c>
      <c r="M234" s="617">
        <v>124</v>
      </c>
      <c r="N234" s="618">
        <v>49535.49811072625</v>
      </c>
    </row>
    <row r="235" spans="1:14" ht="14.4" customHeight="1" x14ac:dyDescent="0.3">
      <c r="A235" s="613" t="s">
        <v>517</v>
      </c>
      <c r="B235" s="614" t="s">
        <v>2242</v>
      </c>
      <c r="C235" s="615" t="s">
        <v>522</v>
      </c>
      <c r="D235" s="616" t="s">
        <v>2243</v>
      </c>
      <c r="E235" s="615" t="s">
        <v>527</v>
      </c>
      <c r="F235" s="616" t="s">
        <v>2244</v>
      </c>
      <c r="G235" s="615" t="s">
        <v>559</v>
      </c>
      <c r="H235" s="615" t="s">
        <v>1347</v>
      </c>
      <c r="I235" s="615" t="s">
        <v>1348</v>
      </c>
      <c r="J235" s="615" t="s">
        <v>1349</v>
      </c>
      <c r="K235" s="615"/>
      <c r="L235" s="617">
        <v>86.1</v>
      </c>
      <c r="M235" s="617">
        <v>1</v>
      </c>
      <c r="N235" s="618">
        <v>86.1</v>
      </c>
    </row>
    <row r="236" spans="1:14" ht="14.4" customHeight="1" x14ac:dyDescent="0.3">
      <c r="A236" s="613" t="s">
        <v>517</v>
      </c>
      <c r="B236" s="614" t="s">
        <v>2242</v>
      </c>
      <c r="C236" s="615" t="s">
        <v>522</v>
      </c>
      <c r="D236" s="616" t="s">
        <v>2243</v>
      </c>
      <c r="E236" s="615" t="s">
        <v>527</v>
      </c>
      <c r="F236" s="616" t="s">
        <v>2244</v>
      </c>
      <c r="G236" s="615" t="s">
        <v>559</v>
      </c>
      <c r="H236" s="615" t="s">
        <v>1350</v>
      </c>
      <c r="I236" s="615" t="s">
        <v>210</v>
      </c>
      <c r="J236" s="615" t="s">
        <v>1351</v>
      </c>
      <c r="K236" s="615"/>
      <c r="L236" s="617">
        <v>100.21087766749945</v>
      </c>
      <c r="M236" s="617">
        <v>36</v>
      </c>
      <c r="N236" s="618">
        <v>3607.5915960299799</v>
      </c>
    </row>
    <row r="237" spans="1:14" ht="14.4" customHeight="1" x14ac:dyDescent="0.3">
      <c r="A237" s="613" t="s">
        <v>517</v>
      </c>
      <c r="B237" s="614" t="s">
        <v>2242</v>
      </c>
      <c r="C237" s="615" t="s">
        <v>522</v>
      </c>
      <c r="D237" s="616" t="s">
        <v>2243</v>
      </c>
      <c r="E237" s="615" t="s">
        <v>527</v>
      </c>
      <c r="F237" s="616" t="s">
        <v>2244</v>
      </c>
      <c r="G237" s="615" t="s">
        <v>559</v>
      </c>
      <c r="H237" s="615" t="s">
        <v>1352</v>
      </c>
      <c r="I237" s="615" t="s">
        <v>1353</v>
      </c>
      <c r="J237" s="615" t="s">
        <v>1354</v>
      </c>
      <c r="K237" s="615" t="s">
        <v>1355</v>
      </c>
      <c r="L237" s="617">
        <v>113.38040145355237</v>
      </c>
      <c r="M237" s="617">
        <v>2</v>
      </c>
      <c r="N237" s="618">
        <v>226.76080290710473</v>
      </c>
    </row>
    <row r="238" spans="1:14" ht="14.4" customHeight="1" x14ac:dyDescent="0.3">
      <c r="A238" s="613" t="s">
        <v>517</v>
      </c>
      <c r="B238" s="614" t="s">
        <v>2242</v>
      </c>
      <c r="C238" s="615" t="s">
        <v>522</v>
      </c>
      <c r="D238" s="616" t="s">
        <v>2243</v>
      </c>
      <c r="E238" s="615" t="s">
        <v>527</v>
      </c>
      <c r="F238" s="616" t="s">
        <v>2244</v>
      </c>
      <c r="G238" s="615" t="s">
        <v>559</v>
      </c>
      <c r="H238" s="615" t="s">
        <v>1356</v>
      </c>
      <c r="I238" s="615" t="s">
        <v>1357</v>
      </c>
      <c r="J238" s="615" t="s">
        <v>1008</v>
      </c>
      <c r="K238" s="615" t="s">
        <v>1358</v>
      </c>
      <c r="L238" s="617">
        <v>38.869999999999997</v>
      </c>
      <c r="M238" s="617">
        <v>1</v>
      </c>
      <c r="N238" s="618">
        <v>38.869999999999997</v>
      </c>
    </row>
    <row r="239" spans="1:14" ht="14.4" customHeight="1" x14ac:dyDescent="0.3">
      <c r="A239" s="613" t="s">
        <v>517</v>
      </c>
      <c r="B239" s="614" t="s">
        <v>2242</v>
      </c>
      <c r="C239" s="615" t="s">
        <v>522</v>
      </c>
      <c r="D239" s="616" t="s">
        <v>2243</v>
      </c>
      <c r="E239" s="615" t="s">
        <v>527</v>
      </c>
      <c r="F239" s="616" t="s">
        <v>2244</v>
      </c>
      <c r="G239" s="615" t="s">
        <v>559</v>
      </c>
      <c r="H239" s="615" t="s">
        <v>1359</v>
      </c>
      <c r="I239" s="615" t="s">
        <v>1360</v>
      </c>
      <c r="J239" s="615" t="s">
        <v>1361</v>
      </c>
      <c r="K239" s="615" t="s">
        <v>1362</v>
      </c>
      <c r="L239" s="617">
        <v>74.36</v>
      </c>
      <c r="M239" s="617">
        <v>1</v>
      </c>
      <c r="N239" s="618">
        <v>74.36</v>
      </c>
    </row>
    <row r="240" spans="1:14" ht="14.4" customHeight="1" x14ac:dyDescent="0.3">
      <c r="A240" s="613" t="s">
        <v>517</v>
      </c>
      <c r="B240" s="614" t="s">
        <v>2242</v>
      </c>
      <c r="C240" s="615" t="s">
        <v>522</v>
      </c>
      <c r="D240" s="616" t="s">
        <v>2243</v>
      </c>
      <c r="E240" s="615" t="s">
        <v>527</v>
      </c>
      <c r="F240" s="616" t="s">
        <v>2244</v>
      </c>
      <c r="G240" s="615" t="s">
        <v>559</v>
      </c>
      <c r="H240" s="615" t="s">
        <v>1363</v>
      </c>
      <c r="I240" s="615" t="s">
        <v>1364</v>
      </c>
      <c r="J240" s="615" t="s">
        <v>1365</v>
      </c>
      <c r="K240" s="615" t="s">
        <v>1366</v>
      </c>
      <c r="L240" s="617">
        <v>117.27000000000001</v>
      </c>
      <c r="M240" s="617">
        <v>4</v>
      </c>
      <c r="N240" s="618">
        <v>469.08000000000004</v>
      </c>
    </row>
    <row r="241" spans="1:14" ht="14.4" customHeight="1" x14ac:dyDescent="0.3">
      <c r="A241" s="613" t="s">
        <v>517</v>
      </c>
      <c r="B241" s="614" t="s">
        <v>2242</v>
      </c>
      <c r="C241" s="615" t="s">
        <v>522</v>
      </c>
      <c r="D241" s="616" t="s">
        <v>2243</v>
      </c>
      <c r="E241" s="615" t="s">
        <v>527</v>
      </c>
      <c r="F241" s="616" t="s">
        <v>2244</v>
      </c>
      <c r="G241" s="615" t="s">
        <v>559</v>
      </c>
      <c r="H241" s="615" t="s">
        <v>1367</v>
      </c>
      <c r="I241" s="615" t="s">
        <v>1368</v>
      </c>
      <c r="J241" s="615" t="s">
        <v>1369</v>
      </c>
      <c r="K241" s="615" t="s">
        <v>1370</v>
      </c>
      <c r="L241" s="617">
        <v>225.91</v>
      </c>
      <c r="M241" s="617">
        <v>1</v>
      </c>
      <c r="N241" s="618">
        <v>225.91</v>
      </c>
    </row>
    <row r="242" spans="1:14" ht="14.4" customHeight="1" x14ac:dyDescent="0.3">
      <c r="A242" s="613" t="s">
        <v>517</v>
      </c>
      <c r="B242" s="614" t="s">
        <v>2242</v>
      </c>
      <c r="C242" s="615" t="s">
        <v>522</v>
      </c>
      <c r="D242" s="616" t="s">
        <v>2243</v>
      </c>
      <c r="E242" s="615" t="s">
        <v>527</v>
      </c>
      <c r="F242" s="616" t="s">
        <v>2244</v>
      </c>
      <c r="G242" s="615" t="s">
        <v>559</v>
      </c>
      <c r="H242" s="615" t="s">
        <v>1371</v>
      </c>
      <c r="I242" s="615" t="s">
        <v>1372</v>
      </c>
      <c r="J242" s="615" t="s">
        <v>850</v>
      </c>
      <c r="K242" s="615" t="s">
        <v>1373</v>
      </c>
      <c r="L242" s="617">
        <v>474.18</v>
      </c>
      <c r="M242" s="617">
        <v>1</v>
      </c>
      <c r="N242" s="618">
        <v>474.18</v>
      </c>
    </row>
    <row r="243" spans="1:14" ht="14.4" customHeight="1" x14ac:dyDescent="0.3">
      <c r="A243" s="613" t="s">
        <v>517</v>
      </c>
      <c r="B243" s="614" t="s">
        <v>2242</v>
      </c>
      <c r="C243" s="615" t="s">
        <v>522</v>
      </c>
      <c r="D243" s="616" t="s">
        <v>2243</v>
      </c>
      <c r="E243" s="615" t="s">
        <v>527</v>
      </c>
      <c r="F243" s="616" t="s">
        <v>2244</v>
      </c>
      <c r="G243" s="615" t="s">
        <v>559</v>
      </c>
      <c r="H243" s="615" t="s">
        <v>1374</v>
      </c>
      <c r="I243" s="615" t="s">
        <v>210</v>
      </c>
      <c r="J243" s="615" t="s">
        <v>1375</v>
      </c>
      <c r="K243" s="615"/>
      <c r="L243" s="617">
        <v>415.6914666666666</v>
      </c>
      <c r="M243" s="617">
        <v>15</v>
      </c>
      <c r="N243" s="618">
        <v>6235.3719999999994</v>
      </c>
    </row>
    <row r="244" spans="1:14" ht="14.4" customHeight="1" x14ac:dyDescent="0.3">
      <c r="A244" s="613" t="s">
        <v>517</v>
      </c>
      <c r="B244" s="614" t="s">
        <v>2242</v>
      </c>
      <c r="C244" s="615" t="s">
        <v>522</v>
      </c>
      <c r="D244" s="616" t="s">
        <v>2243</v>
      </c>
      <c r="E244" s="615" t="s">
        <v>527</v>
      </c>
      <c r="F244" s="616" t="s">
        <v>2244</v>
      </c>
      <c r="G244" s="615" t="s">
        <v>559</v>
      </c>
      <c r="H244" s="615" t="s">
        <v>1376</v>
      </c>
      <c r="I244" s="615" t="s">
        <v>1377</v>
      </c>
      <c r="J244" s="615" t="s">
        <v>1378</v>
      </c>
      <c r="K244" s="615" t="s">
        <v>1379</v>
      </c>
      <c r="L244" s="617">
        <v>111.38000000000002</v>
      </c>
      <c r="M244" s="617">
        <v>1</v>
      </c>
      <c r="N244" s="618">
        <v>111.38000000000002</v>
      </c>
    </row>
    <row r="245" spans="1:14" ht="14.4" customHeight="1" x14ac:dyDescent="0.3">
      <c r="A245" s="613" t="s">
        <v>517</v>
      </c>
      <c r="B245" s="614" t="s">
        <v>2242</v>
      </c>
      <c r="C245" s="615" t="s">
        <v>522</v>
      </c>
      <c r="D245" s="616" t="s">
        <v>2243</v>
      </c>
      <c r="E245" s="615" t="s">
        <v>527</v>
      </c>
      <c r="F245" s="616" t="s">
        <v>2244</v>
      </c>
      <c r="G245" s="615" t="s">
        <v>559</v>
      </c>
      <c r="H245" s="615" t="s">
        <v>1380</v>
      </c>
      <c r="I245" s="615" t="s">
        <v>1381</v>
      </c>
      <c r="J245" s="615" t="s">
        <v>1382</v>
      </c>
      <c r="K245" s="615" t="s">
        <v>1383</v>
      </c>
      <c r="L245" s="617">
        <v>122.65</v>
      </c>
      <c r="M245" s="617">
        <v>1</v>
      </c>
      <c r="N245" s="618">
        <v>122.65</v>
      </c>
    </row>
    <row r="246" spans="1:14" ht="14.4" customHeight="1" x14ac:dyDescent="0.3">
      <c r="A246" s="613" t="s">
        <v>517</v>
      </c>
      <c r="B246" s="614" t="s">
        <v>2242</v>
      </c>
      <c r="C246" s="615" t="s">
        <v>522</v>
      </c>
      <c r="D246" s="616" t="s">
        <v>2243</v>
      </c>
      <c r="E246" s="615" t="s">
        <v>527</v>
      </c>
      <c r="F246" s="616" t="s">
        <v>2244</v>
      </c>
      <c r="G246" s="615" t="s">
        <v>559</v>
      </c>
      <c r="H246" s="615" t="s">
        <v>1384</v>
      </c>
      <c r="I246" s="615" t="s">
        <v>210</v>
      </c>
      <c r="J246" s="615" t="s">
        <v>1385</v>
      </c>
      <c r="K246" s="615"/>
      <c r="L246" s="617">
        <v>521.6331343057393</v>
      </c>
      <c r="M246" s="617">
        <v>1</v>
      </c>
      <c r="N246" s="618">
        <v>521.6331343057393</v>
      </c>
    </row>
    <row r="247" spans="1:14" ht="14.4" customHeight="1" x14ac:dyDescent="0.3">
      <c r="A247" s="613" t="s">
        <v>517</v>
      </c>
      <c r="B247" s="614" t="s">
        <v>2242</v>
      </c>
      <c r="C247" s="615" t="s">
        <v>522</v>
      </c>
      <c r="D247" s="616" t="s">
        <v>2243</v>
      </c>
      <c r="E247" s="615" t="s">
        <v>527</v>
      </c>
      <c r="F247" s="616" t="s">
        <v>2244</v>
      </c>
      <c r="G247" s="615" t="s">
        <v>559</v>
      </c>
      <c r="H247" s="615" t="s">
        <v>1386</v>
      </c>
      <c r="I247" s="615" t="s">
        <v>210</v>
      </c>
      <c r="J247" s="615" t="s">
        <v>1387</v>
      </c>
      <c r="K247" s="615"/>
      <c r="L247" s="617">
        <v>290.68901398133613</v>
      </c>
      <c r="M247" s="617">
        <v>4</v>
      </c>
      <c r="N247" s="618">
        <v>1162.7560559253445</v>
      </c>
    </row>
    <row r="248" spans="1:14" ht="14.4" customHeight="1" x14ac:dyDescent="0.3">
      <c r="A248" s="613" t="s">
        <v>517</v>
      </c>
      <c r="B248" s="614" t="s">
        <v>2242</v>
      </c>
      <c r="C248" s="615" t="s">
        <v>522</v>
      </c>
      <c r="D248" s="616" t="s">
        <v>2243</v>
      </c>
      <c r="E248" s="615" t="s">
        <v>527</v>
      </c>
      <c r="F248" s="616" t="s">
        <v>2244</v>
      </c>
      <c r="G248" s="615" t="s">
        <v>559</v>
      </c>
      <c r="H248" s="615" t="s">
        <v>1388</v>
      </c>
      <c r="I248" s="615" t="s">
        <v>1389</v>
      </c>
      <c r="J248" s="615" t="s">
        <v>1390</v>
      </c>
      <c r="K248" s="615" t="s">
        <v>1391</v>
      </c>
      <c r="L248" s="617">
        <v>79.204949298939908</v>
      </c>
      <c r="M248" s="617">
        <v>10</v>
      </c>
      <c r="N248" s="618">
        <v>792.04949298939903</v>
      </c>
    </row>
    <row r="249" spans="1:14" ht="14.4" customHeight="1" x14ac:dyDescent="0.3">
      <c r="A249" s="613" t="s">
        <v>517</v>
      </c>
      <c r="B249" s="614" t="s">
        <v>2242</v>
      </c>
      <c r="C249" s="615" t="s">
        <v>522</v>
      </c>
      <c r="D249" s="616" t="s">
        <v>2243</v>
      </c>
      <c r="E249" s="615" t="s">
        <v>527</v>
      </c>
      <c r="F249" s="616" t="s">
        <v>2244</v>
      </c>
      <c r="G249" s="615" t="s">
        <v>559</v>
      </c>
      <c r="H249" s="615" t="s">
        <v>1392</v>
      </c>
      <c r="I249" s="615" t="s">
        <v>1393</v>
      </c>
      <c r="J249" s="615" t="s">
        <v>1394</v>
      </c>
      <c r="K249" s="615" t="s">
        <v>1395</v>
      </c>
      <c r="L249" s="617">
        <v>261.72000000000003</v>
      </c>
      <c r="M249" s="617">
        <v>1</v>
      </c>
      <c r="N249" s="618">
        <v>261.72000000000003</v>
      </c>
    </row>
    <row r="250" spans="1:14" ht="14.4" customHeight="1" x14ac:dyDescent="0.3">
      <c r="A250" s="613" t="s">
        <v>517</v>
      </c>
      <c r="B250" s="614" t="s">
        <v>2242</v>
      </c>
      <c r="C250" s="615" t="s">
        <v>522</v>
      </c>
      <c r="D250" s="616" t="s">
        <v>2243</v>
      </c>
      <c r="E250" s="615" t="s">
        <v>527</v>
      </c>
      <c r="F250" s="616" t="s">
        <v>2244</v>
      </c>
      <c r="G250" s="615" t="s">
        <v>559</v>
      </c>
      <c r="H250" s="615" t="s">
        <v>1396</v>
      </c>
      <c r="I250" s="615" t="s">
        <v>1397</v>
      </c>
      <c r="J250" s="615" t="s">
        <v>1390</v>
      </c>
      <c r="K250" s="615" t="s">
        <v>1398</v>
      </c>
      <c r="L250" s="617">
        <v>145.26999999999998</v>
      </c>
      <c r="M250" s="617">
        <v>4</v>
      </c>
      <c r="N250" s="618">
        <v>581.07999999999993</v>
      </c>
    </row>
    <row r="251" spans="1:14" ht="14.4" customHeight="1" x14ac:dyDescent="0.3">
      <c r="A251" s="613" t="s">
        <v>517</v>
      </c>
      <c r="B251" s="614" t="s">
        <v>2242</v>
      </c>
      <c r="C251" s="615" t="s">
        <v>522</v>
      </c>
      <c r="D251" s="616" t="s">
        <v>2243</v>
      </c>
      <c r="E251" s="615" t="s">
        <v>527</v>
      </c>
      <c r="F251" s="616" t="s">
        <v>2244</v>
      </c>
      <c r="G251" s="615" t="s">
        <v>559</v>
      </c>
      <c r="H251" s="615" t="s">
        <v>1399</v>
      </c>
      <c r="I251" s="615" t="s">
        <v>1400</v>
      </c>
      <c r="J251" s="615" t="s">
        <v>1401</v>
      </c>
      <c r="K251" s="615" t="s">
        <v>1402</v>
      </c>
      <c r="L251" s="617">
        <v>2788.64</v>
      </c>
      <c r="M251" s="617">
        <v>2</v>
      </c>
      <c r="N251" s="618">
        <v>5577.28</v>
      </c>
    </row>
    <row r="252" spans="1:14" ht="14.4" customHeight="1" x14ac:dyDescent="0.3">
      <c r="A252" s="613" t="s">
        <v>517</v>
      </c>
      <c r="B252" s="614" t="s">
        <v>2242</v>
      </c>
      <c r="C252" s="615" t="s">
        <v>522</v>
      </c>
      <c r="D252" s="616" t="s">
        <v>2243</v>
      </c>
      <c r="E252" s="615" t="s">
        <v>527</v>
      </c>
      <c r="F252" s="616" t="s">
        <v>2244</v>
      </c>
      <c r="G252" s="615" t="s">
        <v>559</v>
      </c>
      <c r="H252" s="615" t="s">
        <v>1403</v>
      </c>
      <c r="I252" s="615" t="s">
        <v>210</v>
      </c>
      <c r="J252" s="615" t="s">
        <v>1404</v>
      </c>
      <c r="K252" s="615"/>
      <c r="L252" s="617">
        <v>125.82722921381863</v>
      </c>
      <c r="M252" s="617">
        <v>62</v>
      </c>
      <c r="N252" s="618">
        <v>7801.2882112567549</v>
      </c>
    </row>
    <row r="253" spans="1:14" ht="14.4" customHeight="1" x14ac:dyDescent="0.3">
      <c r="A253" s="613" t="s">
        <v>517</v>
      </c>
      <c r="B253" s="614" t="s">
        <v>2242</v>
      </c>
      <c r="C253" s="615" t="s">
        <v>522</v>
      </c>
      <c r="D253" s="616" t="s">
        <v>2243</v>
      </c>
      <c r="E253" s="615" t="s">
        <v>527</v>
      </c>
      <c r="F253" s="616" t="s">
        <v>2244</v>
      </c>
      <c r="G253" s="615" t="s">
        <v>559</v>
      </c>
      <c r="H253" s="615" t="s">
        <v>1405</v>
      </c>
      <c r="I253" s="615" t="s">
        <v>1406</v>
      </c>
      <c r="J253" s="615" t="s">
        <v>1407</v>
      </c>
      <c r="K253" s="615" t="s">
        <v>1408</v>
      </c>
      <c r="L253" s="617">
        <v>142.83005612431751</v>
      </c>
      <c r="M253" s="617">
        <v>2</v>
      </c>
      <c r="N253" s="618">
        <v>285.66011224863502</v>
      </c>
    </row>
    <row r="254" spans="1:14" ht="14.4" customHeight="1" x14ac:dyDescent="0.3">
      <c r="A254" s="613" t="s">
        <v>517</v>
      </c>
      <c r="B254" s="614" t="s">
        <v>2242</v>
      </c>
      <c r="C254" s="615" t="s">
        <v>522</v>
      </c>
      <c r="D254" s="616" t="s">
        <v>2243</v>
      </c>
      <c r="E254" s="615" t="s">
        <v>527</v>
      </c>
      <c r="F254" s="616" t="s">
        <v>2244</v>
      </c>
      <c r="G254" s="615" t="s">
        <v>559</v>
      </c>
      <c r="H254" s="615" t="s">
        <v>1409</v>
      </c>
      <c r="I254" s="615" t="s">
        <v>1410</v>
      </c>
      <c r="J254" s="615" t="s">
        <v>1411</v>
      </c>
      <c r="K254" s="615" t="s">
        <v>1328</v>
      </c>
      <c r="L254" s="617">
        <v>109.22999999999998</v>
      </c>
      <c r="M254" s="617">
        <v>354</v>
      </c>
      <c r="N254" s="618">
        <v>38667.419999999991</v>
      </c>
    </row>
    <row r="255" spans="1:14" ht="14.4" customHeight="1" x14ac:dyDescent="0.3">
      <c r="A255" s="613" t="s">
        <v>517</v>
      </c>
      <c r="B255" s="614" t="s">
        <v>2242</v>
      </c>
      <c r="C255" s="615" t="s">
        <v>522</v>
      </c>
      <c r="D255" s="616" t="s">
        <v>2243</v>
      </c>
      <c r="E255" s="615" t="s">
        <v>527</v>
      </c>
      <c r="F255" s="616" t="s">
        <v>2244</v>
      </c>
      <c r="G255" s="615" t="s">
        <v>559</v>
      </c>
      <c r="H255" s="615" t="s">
        <v>1412</v>
      </c>
      <c r="I255" s="615" t="s">
        <v>1413</v>
      </c>
      <c r="J255" s="615" t="s">
        <v>1414</v>
      </c>
      <c r="K255" s="615" t="s">
        <v>1415</v>
      </c>
      <c r="L255" s="617">
        <v>734.05</v>
      </c>
      <c r="M255" s="617">
        <v>1</v>
      </c>
      <c r="N255" s="618">
        <v>734.05</v>
      </c>
    </row>
    <row r="256" spans="1:14" ht="14.4" customHeight="1" x14ac:dyDescent="0.3">
      <c r="A256" s="613" t="s">
        <v>517</v>
      </c>
      <c r="B256" s="614" t="s">
        <v>2242</v>
      </c>
      <c r="C256" s="615" t="s">
        <v>522</v>
      </c>
      <c r="D256" s="616" t="s">
        <v>2243</v>
      </c>
      <c r="E256" s="615" t="s">
        <v>527</v>
      </c>
      <c r="F256" s="616" t="s">
        <v>2244</v>
      </c>
      <c r="G256" s="615" t="s">
        <v>559</v>
      </c>
      <c r="H256" s="615" t="s">
        <v>1416</v>
      </c>
      <c r="I256" s="615" t="s">
        <v>1417</v>
      </c>
      <c r="J256" s="615" t="s">
        <v>1418</v>
      </c>
      <c r="K256" s="615" t="s">
        <v>1419</v>
      </c>
      <c r="L256" s="617">
        <v>593.45000000000005</v>
      </c>
      <c r="M256" s="617">
        <v>2</v>
      </c>
      <c r="N256" s="618">
        <v>1186.9000000000001</v>
      </c>
    </row>
    <row r="257" spans="1:14" ht="14.4" customHeight="1" x14ac:dyDescent="0.3">
      <c r="A257" s="613" t="s">
        <v>517</v>
      </c>
      <c r="B257" s="614" t="s">
        <v>2242</v>
      </c>
      <c r="C257" s="615" t="s">
        <v>522</v>
      </c>
      <c r="D257" s="616" t="s">
        <v>2243</v>
      </c>
      <c r="E257" s="615" t="s">
        <v>527</v>
      </c>
      <c r="F257" s="616" t="s">
        <v>2244</v>
      </c>
      <c r="G257" s="615" t="s">
        <v>559</v>
      </c>
      <c r="H257" s="615" t="s">
        <v>1420</v>
      </c>
      <c r="I257" s="615" t="s">
        <v>1421</v>
      </c>
      <c r="J257" s="615" t="s">
        <v>1422</v>
      </c>
      <c r="K257" s="615" t="s">
        <v>670</v>
      </c>
      <c r="L257" s="617">
        <v>210.45</v>
      </c>
      <c r="M257" s="617">
        <v>10</v>
      </c>
      <c r="N257" s="618">
        <v>2104.5</v>
      </c>
    </row>
    <row r="258" spans="1:14" ht="14.4" customHeight="1" x14ac:dyDescent="0.3">
      <c r="A258" s="613" t="s">
        <v>517</v>
      </c>
      <c r="B258" s="614" t="s">
        <v>2242</v>
      </c>
      <c r="C258" s="615" t="s">
        <v>522</v>
      </c>
      <c r="D258" s="616" t="s">
        <v>2243</v>
      </c>
      <c r="E258" s="615" t="s">
        <v>527</v>
      </c>
      <c r="F258" s="616" t="s">
        <v>2244</v>
      </c>
      <c r="G258" s="615" t="s">
        <v>559</v>
      </c>
      <c r="H258" s="615" t="s">
        <v>1423</v>
      </c>
      <c r="I258" s="615" t="s">
        <v>1424</v>
      </c>
      <c r="J258" s="615" t="s">
        <v>1425</v>
      </c>
      <c r="K258" s="615" t="s">
        <v>1426</v>
      </c>
      <c r="L258" s="617">
        <v>160.16999999999999</v>
      </c>
      <c r="M258" s="617">
        <v>1</v>
      </c>
      <c r="N258" s="618">
        <v>160.16999999999999</v>
      </c>
    </row>
    <row r="259" spans="1:14" ht="14.4" customHeight="1" x14ac:dyDescent="0.3">
      <c r="A259" s="613" t="s">
        <v>517</v>
      </c>
      <c r="B259" s="614" t="s">
        <v>2242</v>
      </c>
      <c r="C259" s="615" t="s">
        <v>522</v>
      </c>
      <c r="D259" s="616" t="s">
        <v>2243</v>
      </c>
      <c r="E259" s="615" t="s">
        <v>527</v>
      </c>
      <c r="F259" s="616" t="s">
        <v>2244</v>
      </c>
      <c r="G259" s="615" t="s">
        <v>559</v>
      </c>
      <c r="H259" s="615" t="s">
        <v>1427</v>
      </c>
      <c r="I259" s="615" t="s">
        <v>1428</v>
      </c>
      <c r="J259" s="615" t="s">
        <v>1429</v>
      </c>
      <c r="K259" s="615" t="s">
        <v>1430</v>
      </c>
      <c r="L259" s="617">
        <v>116.56</v>
      </c>
      <c r="M259" s="617">
        <v>1</v>
      </c>
      <c r="N259" s="618">
        <v>116.56</v>
      </c>
    </row>
    <row r="260" spans="1:14" ht="14.4" customHeight="1" x14ac:dyDescent="0.3">
      <c r="A260" s="613" t="s">
        <v>517</v>
      </c>
      <c r="B260" s="614" t="s">
        <v>2242</v>
      </c>
      <c r="C260" s="615" t="s">
        <v>522</v>
      </c>
      <c r="D260" s="616" t="s">
        <v>2243</v>
      </c>
      <c r="E260" s="615" t="s">
        <v>527</v>
      </c>
      <c r="F260" s="616" t="s">
        <v>2244</v>
      </c>
      <c r="G260" s="615" t="s">
        <v>559</v>
      </c>
      <c r="H260" s="615" t="s">
        <v>1431</v>
      </c>
      <c r="I260" s="615" t="s">
        <v>1432</v>
      </c>
      <c r="J260" s="615" t="s">
        <v>1433</v>
      </c>
      <c r="K260" s="615" t="s">
        <v>1434</v>
      </c>
      <c r="L260" s="617">
        <v>46.140000000000008</v>
      </c>
      <c r="M260" s="617">
        <v>3</v>
      </c>
      <c r="N260" s="618">
        <v>138.42000000000002</v>
      </c>
    </row>
    <row r="261" spans="1:14" ht="14.4" customHeight="1" x14ac:dyDescent="0.3">
      <c r="A261" s="613" t="s">
        <v>517</v>
      </c>
      <c r="B261" s="614" t="s">
        <v>2242</v>
      </c>
      <c r="C261" s="615" t="s">
        <v>522</v>
      </c>
      <c r="D261" s="616" t="s">
        <v>2243</v>
      </c>
      <c r="E261" s="615" t="s">
        <v>527</v>
      </c>
      <c r="F261" s="616" t="s">
        <v>2244</v>
      </c>
      <c r="G261" s="615" t="s">
        <v>559</v>
      </c>
      <c r="H261" s="615" t="s">
        <v>1435</v>
      </c>
      <c r="I261" s="615" t="s">
        <v>1436</v>
      </c>
      <c r="J261" s="615" t="s">
        <v>1437</v>
      </c>
      <c r="K261" s="615" t="s">
        <v>1438</v>
      </c>
      <c r="L261" s="617">
        <v>339.93998139652302</v>
      </c>
      <c r="M261" s="617">
        <v>12</v>
      </c>
      <c r="N261" s="618">
        <v>4079.2797767582765</v>
      </c>
    </row>
    <row r="262" spans="1:14" ht="14.4" customHeight="1" x14ac:dyDescent="0.3">
      <c r="A262" s="613" t="s">
        <v>517</v>
      </c>
      <c r="B262" s="614" t="s">
        <v>2242</v>
      </c>
      <c r="C262" s="615" t="s">
        <v>522</v>
      </c>
      <c r="D262" s="616" t="s">
        <v>2243</v>
      </c>
      <c r="E262" s="615" t="s">
        <v>527</v>
      </c>
      <c r="F262" s="616" t="s">
        <v>2244</v>
      </c>
      <c r="G262" s="615" t="s">
        <v>559</v>
      </c>
      <c r="H262" s="615" t="s">
        <v>1439</v>
      </c>
      <c r="I262" s="615" t="s">
        <v>1440</v>
      </c>
      <c r="J262" s="615" t="s">
        <v>1441</v>
      </c>
      <c r="K262" s="615"/>
      <c r="L262" s="617">
        <v>264.47701759063909</v>
      </c>
      <c r="M262" s="617">
        <v>1</v>
      </c>
      <c r="N262" s="618">
        <v>264.47701759063909</v>
      </c>
    </row>
    <row r="263" spans="1:14" ht="14.4" customHeight="1" x14ac:dyDescent="0.3">
      <c r="A263" s="613" t="s">
        <v>517</v>
      </c>
      <c r="B263" s="614" t="s">
        <v>2242</v>
      </c>
      <c r="C263" s="615" t="s">
        <v>522</v>
      </c>
      <c r="D263" s="616" t="s">
        <v>2243</v>
      </c>
      <c r="E263" s="615" t="s">
        <v>527</v>
      </c>
      <c r="F263" s="616" t="s">
        <v>2244</v>
      </c>
      <c r="G263" s="615" t="s">
        <v>559</v>
      </c>
      <c r="H263" s="615" t="s">
        <v>1442</v>
      </c>
      <c r="I263" s="615" t="s">
        <v>1443</v>
      </c>
      <c r="J263" s="615" t="s">
        <v>1444</v>
      </c>
      <c r="K263" s="615" t="s">
        <v>1445</v>
      </c>
      <c r="L263" s="617">
        <v>291.64495165520174</v>
      </c>
      <c r="M263" s="617">
        <v>8</v>
      </c>
      <c r="N263" s="618">
        <v>2333.1596132416139</v>
      </c>
    </row>
    <row r="264" spans="1:14" ht="14.4" customHeight="1" x14ac:dyDescent="0.3">
      <c r="A264" s="613" t="s">
        <v>517</v>
      </c>
      <c r="B264" s="614" t="s">
        <v>2242</v>
      </c>
      <c r="C264" s="615" t="s">
        <v>522</v>
      </c>
      <c r="D264" s="616" t="s">
        <v>2243</v>
      </c>
      <c r="E264" s="615" t="s">
        <v>527</v>
      </c>
      <c r="F264" s="616" t="s">
        <v>2244</v>
      </c>
      <c r="G264" s="615" t="s">
        <v>559</v>
      </c>
      <c r="H264" s="615" t="s">
        <v>1446</v>
      </c>
      <c r="I264" s="615" t="s">
        <v>1447</v>
      </c>
      <c r="J264" s="615" t="s">
        <v>1448</v>
      </c>
      <c r="K264" s="615" t="s">
        <v>1449</v>
      </c>
      <c r="L264" s="617">
        <v>44.94</v>
      </c>
      <c r="M264" s="617">
        <v>1</v>
      </c>
      <c r="N264" s="618">
        <v>44.94</v>
      </c>
    </row>
    <row r="265" spans="1:14" ht="14.4" customHeight="1" x14ac:dyDescent="0.3">
      <c r="A265" s="613" t="s">
        <v>517</v>
      </c>
      <c r="B265" s="614" t="s">
        <v>2242</v>
      </c>
      <c r="C265" s="615" t="s">
        <v>522</v>
      </c>
      <c r="D265" s="616" t="s">
        <v>2243</v>
      </c>
      <c r="E265" s="615" t="s">
        <v>527</v>
      </c>
      <c r="F265" s="616" t="s">
        <v>2244</v>
      </c>
      <c r="G265" s="615" t="s">
        <v>559</v>
      </c>
      <c r="H265" s="615" t="s">
        <v>1450</v>
      </c>
      <c r="I265" s="615" t="s">
        <v>210</v>
      </c>
      <c r="J265" s="615" t="s">
        <v>1451</v>
      </c>
      <c r="K265" s="615"/>
      <c r="L265" s="617">
        <v>142.01466038447407</v>
      </c>
      <c r="M265" s="617">
        <v>19</v>
      </c>
      <c r="N265" s="618">
        <v>2698.2785473050076</v>
      </c>
    </row>
    <row r="266" spans="1:14" ht="14.4" customHeight="1" x14ac:dyDescent="0.3">
      <c r="A266" s="613" t="s">
        <v>517</v>
      </c>
      <c r="B266" s="614" t="s">
        <v>2242</v>
      </c>
      <c r="C266" s="615" t="s">
        <v>522</v>
      </c>
      <c r="D266" s="616" t="s">
        <v>2243</v>
      </c>
      <c r="E266" s="615" t="s">
        <v>527</v>
      </c>
      <c r="F266" s="616" t="s">
        <v>2244</v>
      </c>
      <c r="G266" s="615" t="s">
        <v>559</v>
      </c>
      <c r="H266" s="615" t="s">
        <v>1452</v>
      </c>
      <c r="I266" s="615" t="s">
        <v>210</v>
      </c>
      <c r="J266" s="615" t="s">
        <v>1453</v>
      </c>
      <c r="K266" s="615"/>
      <c r="L266" s="617">
        <v>153.9645993843605</v>
      </c>
      <c r="M266" s="617">
        <v>2</v>
      </c>
      <c r="N266" s="618">
        <v>307.92919876872099</v>
      </c>
    </row>
    <row r="267" spans="1:14" ht="14.4" customHeight="1" x14ac:dyDescent="0.3">
      <c r="A267" s="613" t="s">
        <v>517</v>
      </c>
      <c r="B267" s="614" t="s">
        <v>2242</v>
      </c>
      <c r="C267" s="615" t="s">
        <v>522</v>
      </c>
      <c r="D267" s="616" t="s">
        <v>2243</v>
      </c>
      <c r="E267" s="615" t="s">
        <v>527</v>
      </c>
      <c r="F267" s="616" t="s">
        <v>2244</v>
      </c>
      <c r="G267" s="615" t="s">
        <v>559</v>
      </c>
      <c r="H267" s="615" t="s">
        <v>1454</v>
      </c>
      <c r="I267" s="615" t="s">
        <v>210</v>
      </c>
      <c r="J267" s="615" t="s">
        <v>1455</v>
      </c>
      <c r="K267" s="615"/>
      <c r="L267" s="617">
        <v>146.9793730299875</v>
      </c>
      <c r="M267" s="617">
        <v>3</v>
      </c>
      <c r="N267" s="618">
        <v>440.93811908996253</v>
      </c>
    </row>
    <row r="268" spans="1:14" ht="14.4" customHeight="1" x14ac:dyDescent="0.3">
      <c r="A268" s="613" t="s">
        <v>517</v>
      </c>
      <c r="B268" s="614" t="s">
        <v>2242</v>
      </c>
      <c r="C268" s="615" t="s">
        <v>522</v>
      </c>
      <c r="D268" s="616" t="s">
        <v>2243</v>
      </c>
      <c r="E268" s="615" t="s">
        <v>527</v>
      </c>
      <c r="F268" s="616" t="s">
        <v>2244</v>
      </c>
      <c r="G268" s="615" t="s">
        <v>559</v>
      </c>
      <c r="H268" s="615" t="s">
        <v>1456</v>
      </c>
      <c r="I268" s="615" t="s">
        <v>1457</v>
      </c>
      <c r="J268" s="615" t="s">
        <v>1458</v>
      </c>
      <c r="K268" s="615" t="s">
        <v>693</v>
      </c>
      <c r="L268" s="617">
        <v>146.22000000000003</v>
      </c>
      <c r="M268" s="617">
        <v>1</v>
      </c>
      <c r="N268" s="618">
        <v>146.22000000000003</v>
      </c>
    </row>
    <row r="269" spans="1:14" ht="14.4" customHeight="1" x14ac:dyDescent="0.3">
      <c r="A269" s="613" t="s">
        <v>517</v>
      </c>
      <c r="B269" s="614" t="s">
        <v>2242</v>
      </c>
      <c r="C269" s="615" t="s">
        <v>522</v>
      </c>
      <c r="D269" s="616" t="s">
        <v>2243</v>
      </c>
      <c r="E269" s="615" t="s">
        <v>527</v>
      </c>
      <c r="F269" s="616" t="s">
        <v>2244</v>
      </c>
      <c r="G269" s="615" t="s">
        <v>559</v>
      </c>
      <c r="H269" s="615" t="s">
        <v>1459</v>
      </c>
      <c r="I269" s="615" t="s">
        <v>1460</v>
      </c>
      <c r="J269" s="615" t="s">
        <v>1461</v>
      </c>
      <c r="K269" s="615" t="s">
        <v>1462</v>
      </c>
      <c r="L269" s="617">
        <v>2225.7696695570603</v>
      </c>
      <c r="M269" s="617">
        <v>12</v>
      </c>
      <c r="N269" s="618">
        <v>26709.236034684724</v>
      </c>
    </row>
    <row r="270" spans="1:14" ht="14.4" customHeight="1" x14ac:dyDescent="0.3">
      <c r="A270" s="613" t="s">
        <v>517</v>
      </c>
      <c r="B270" s="614" t="s">
        <v>2242</v>
      </c>
      <c r="C270" s="615" t="s">
        <v>522</v>
      </c>
      <c r="D270" s="616" t="s">
        <v>2243</v>
      </c>
      <c r="E270" s="615" t="s">
        <v>527</v>
      </c>
      <c r="F270" s="616" t="s">
        <v>2244</v>
      </c>
      <c r="G270" s="615" t="s">
        <v>559</v>
      </c>
      <c r="H270" s="615" t="s">
        <v>1463</v>
      </c>
      <c r="I270" s="615" t="s">
        <v>1464</v>
      </c>
      <c r="J270" s="615" t="s">
        <v>1465</v>
      </c>
      <c r="K270" s="615" t="s">
        <v>1466</v>
      </c>
      <c r="L270" s="617">
        <v>2970.8344444444447</v>
      </c>
      <c r="M270" s="617">
        <v>6</v>
      </c>
      <c r="N270" s="618">
        <v>17825.006666666668</v>
      </c>
    </row>
    <row r="271" spans="1:14" ht="14.4" customHeight="1" x14ac:dyDescent="0.3">
      <c r="A271" s="613" t="s">
        <v>517</v>
      </c>
      <c r="B271" s="614" t="s">
        <v>2242</v>
      </c>
      <c r="C271" s="615" t="s">
        <v>522</v>
      </c>
      <c r="D271" s="616" t="s">
        <v>2243</v>
      </c>
      <c r="E271" s="615" t="s">
        <v>527</v>
      </c>
      <c r="F271" s="616" t="s">
        <v>2244</v>
      </c>
      <c r="G271" s="615" t="s">
        <v>559</v>
      </c>
      <c r="H271" s="615" t="s">
        <v>1467</v>
      </c>
      <c r="I271" s="615" t="s">
        <v>1467</v>
      </c>
      <c r="J271" s="615" t="s">
        <v>1468</v>
      </c>
      <c r="K271" s="615" t="s">
        <v>565</v>
      </c>
      <c r="L271" s="617">
        <v>382.61</v>
      </c>
      <c r="M271" s="617">
        <v>4.7999999999999989</v>
      </c>
      <c r="N271" s="618">
        <v>1836.5279999999998</v>
      </c>
    </row>
    <row r="272" spans="1:14" ht="14.4" customHeight="1" x14ac:dyDescent="0.3">
      <c r="A272" s="613" t="s">
        <v>517</v>
      </c>
      <c r="B272" s="614" t="s">
        <v>2242</v>
      </c>
      <c r="C272" s="615" t="s">
        <v>522</v>
      </c>
      <c r="D272" s="616" t="s">
        <v>2243</v>
      </c>
      <c r="E272" s="615" t="s">
        <v>527</v>
      </c>
      <c r="F272" s="616" t="s">
        <v>2244</v>
      </c>
      <c r="G272" s="615" t="s">
        <v>559</v>
      </c>
      <c r="H272" s="615" t="s">
        <v>1469</v>
      </c>
      <c r="I272" s="615" t="s">
        <v>1470</v>
      </c>
      <c r="J272" s="615" t="s">
        <v>1471</v>
      </c>
      <c r="K272" s="615" t="s">
        <v>1342</v>
      </c>
      <c r="L272" s="617">
        <v>2700</v>
      </c>
      <c r="M272" s="617">
        <v>20.5</v>
      </c>
      <c r="N272" s="618">
        <v>55350</v>
      </c>
    </row>
    <row r="273" spans="1:14" ht="14.4" customHeight="1" x14ac:dyDescent="0.3">
      <c r="A273" s="613" t="s">
        <v>517</v>
      </c>
      <c r="B273" s="614" t="s">
        <v>2242</v>
      </c>
      <c r="C273" s="615" t="s">
        <v>522</v>
      </c>
      <c r="D273" s="616" t="s">
        <v>2243</v>
      </c>
      <c r="E273" s="615" t="s">
        <v>527</v>
      </c>
      <c r="F273" s="616" t="s">
        <v>2244</v>
      </c>
      <c r="G273" s="615" t="s">
        <v>559</v>
      </c>
      <c r="H273" s="615" t="s">
        <v>1472</v>
      </c>
      <c r="I273" s="615" t="s">
        <v>1473</v>
      </c>
      <c r="J273" s="615" t="s">
        <v>1474</v>
      </c>
      <c r="K273" s="615" t="s">
        <v>1475</v>
      </c>
      <c r="L273" s="617">
        <v>39.650000000000013</v>
      </c>
      <c r="M273" s="617">
        <v>1</v>
      </c>
      <c r="N273" s="618">
        <v>39.650000000000013</v>
      </c>
    </row>
    <row r="274" spans="1:14" ht="14.4" customHeight="1" x14ac:dyDescent="0.3">
      <c r="A274" s="613" t="s">
        <v>517</v>
      </c>
      <c r="B274" s="614" t="s">
        <v>2242</v>
      </c>
      <c r="C274" s="615" t="s">
        <v>522</v>
      </c>
      <c r="D274" s="616" t="s">
        <v>2243</v>
      </c>
      <c r="E274" s="615" t="s">
        <v>527</v>
      </c>
      <c r="F274" s="616" t="s">
        <v>2244</v>
      </c>
      <c r="G274" s="615" t="s">
        <v>559</v>
      </c>
      <c r="H274" s="615" t="s">
        <v>1476</v>
      </c>
      <c r="I274" s="615" t="s">
        <v>1477</v>
      </c>
      <c r="J274" s="615" t="s">
        <v>1478</v>
      </c>
      <c r="K274" s="615" t="s">
        <v>1479</v>
      </c>
      <c r="L274" s="617">
        <v>3818.0570331169351</v>
      </c>
      <c r="M274" s="617">
        <v>15</v>
      </c>
      <c r="N274" s="618">
        <v>57270.855496754026</v>
      </c>
    </row>
    <row r="275" spans="1:14" ht="14.4" customHeight="1" x14ac:dyDescent="0.3">
      <c r="A275" s="613" t="s">
        <v>517</v>
      </c>
      <c r="B275" s="614" t="s">
        <v>2242</v>
      </c>
      <c r="C275" s="615" t="s">
        <v>522</v>
      </c>
      <c r="D275" s="616" t="s">
        <v>2243</v>
      </c>
      <c r="E275" s="615" t="s">
        <v>527</v>
      </c>
      <c r="F275" s="616" t="s">
        <v>2244</v>
      </c>
      <c r="G275" s="615" t="s">
        <v>559</v>
      </c>
      <c r="H275" s="615" t="s">
        <v>1480</v>
      </c>
      <c r="I275" s="615" t="s">
        <v>210</v>
      </c>
      <c r="J275" s="615" t="s">
        <v>1481</v>
      </c>
      <c r="K275" s="615"/>
      <c r="L275" s="617">
        <v>84.3287946131057</v>
      </c>
      <c r="M275" s="617">
        <v>19</v>
      </c>
      <c r="N275" s="618">
        <v>1602.2470976490083</v>
      </c>
    </row>
    <row r="276" spans="1:14" ht="14.4" customHeight="1" x14ac:dyDescent="0.3">
      <c r="A276" s="613" t="s">
        <v>517</v>
      </c>
      <c r="B276" s="614" t="s">
        <v>2242</v>
      </c>
      <c r="C276" s="615" t="s">
        <v>522</v>
      </c>
      <c r="D276" s="616" t="s">
        <v>2243</v>
      </c>
      <c r="E276" s="615" t="s">
        <v>527</v>
      </c>
      <c r="F276" s="616" t="s">
        <v>2244</v>
      </c>
      <c r="G276" s="615" t="s">
        <v>559</v>
      </c>
      <c r="H276" s="615" t="s">
        <v>1482</v>
      </c>
      <c r="I276" s="615" t="s">
        <v>1482</v>
      </c>
      <c r="J276" s="615" t="s">
        <v>1483</v>
      </c>
      <c r="K276" s="615" t="s">
        <v>1484</v>
      </c>
      <c r="L276" s="617">
        <v>187.98023695883205</v>
      </c>
      <c r="M276" s="617">
        <v>4</v>
      </c>
      <c r="N276" s="618">
        <v>751.92094783532821</v>
      </c>
    </row>
    <row r="277" spans="1:14" ht="14.4" customHeight="1" x14ac:dyDescent="0.3">
      <c r="A277" s="613" t="s">
        <v>517</v>
      </c>
      <c r="B277" s="614" t="s">
        <v>2242</v>
      </c>
      <c r="C277" s="615" t="s">
        <v>522</v>
      </c>
      <c r="D277" s="616" t="s">
        <v>2243</v>
      </c>
      <c r="E277" s="615" t="s">
        <v>527</v>
      </c>
      <c r="F277" s="616" t="s">
        <v>2244</v>
      </c>
      <c r="G277" s="615" t="s">
        <v>559</v>
      </c>
      <c r="H277" s="615" t="s">
        <v>1485</v>
      </c>
      <c r="I277" s="615" t="s">
        <v>1486</v>
      </c>
      <c r="J277" s="615" t="s">
        <v>1487</v>
      </c>
      <c r="K277" s="615" t="s">
        <v>1328</v>
      </c>
      <c r="L277" s="617">
        <v>36.64</v>
      </c>
      <c r="M277" s="617">
        <v>20</v>
      </c>
      <c r="N277" s="618">
        <v>732.8</v>
      </c>
    </row>
    <row r="278" spans="1:14" ht="14.4" customHeight="1" x14ac:dyDescent="0.3">
      <c r="A278" s="613" t="s">
        <v>517</v>
      </c>
      <c r="B278" s="614" t="s">
        <v>2242</v>
      </c>
      <c r="C278" s="615" t="s">
        <v>522</v>
      </c>
      <c r="D278" s="616" t="s">
        <v>2243</v>
      </c>
      <c r="E278" s="615" t="s">
        <v>527</v>
      </c>
      <c r="F278" s="616" t="s">
        <v>2244</v>
      </c>
      <c r="G278" s="615" t="s">
        <v>559</v>
      </c>
      <c r="H278" s="615" t="s">
        <v>1488</v>
      </c>
      <c r="I278" s="615" t="s">
        <v>210</v>
      </c>
      <c r="J278" s="615" t="s">
        <v>1489</v>
      </c>
      <c r="K278" s="615"/>
      <c r="L278" s="617">
        <v>78.760000000000019</v>
      </c>
      <c r="M278" s="617">
        <v>2</v>
      </c>
      <c r="N278" s="618">
        <v>157.52000000000004</v>
      </c>
    </row>
    <row r="279" spans="1:14" ht="14.4" customHeight="1" x14ac:dyDescent="0.3">
      <c r="A279" s="613" t="s">
        <v>517</v>
      </c>
      <c r="B279" s="614" t="s">
        <v>2242</v>
      </c>
      <c r="C279" s="615" t="s">
        <v>522</v>
      </c>
      <c r="D279" s="616" t="s">
        <v>2243</v>
      </c>
      <c r="E279" s="615" t="s">
        <v>527</v>
      </c>
      <c r="F279" s="616" t="s">
        <v>2244</v>
      </c>
      <c r="G279" s="615" t="s">
        <v>559</v>
      </c>
      <c r="H279" s="615" t="s">
        <v>1490</v>
      </c>
      <c r="I279" s="615" t="s">
        <v>1491</v>
      </c>
      <c r="J279" s="615" t="s">
        <v>1492</v>
      </c>
      <c r="K279" s="615" t="s">
        <v>670</v>
      </c>
      <c r="L279" s="617">
        <v>257.7</v>
      </c>
      <c r="M279" s="617">
        <v>2</v>
      </c>
      <c r="N279" s="618">
        <v>515.4</v>
      </c>
    </row>
    <row r="280" spans="1:14" ht="14.4" customHeight="1" x14ac:dyDescent="0.3">
      <c r="A280" s="613" t="s">
        <v>517</v>
      </c>
      <c r="B280" s="614" t="s">
        <v>2242</v>
      </c>
      <c r="C280" s="615" t="s">
        <v>522</v>
      </c>
      <c r="D280" s="616" t="s">
        <v>2243</v>
      </c>
      <c r="E280" s="615" t="s">
        <v>527</v>
      </c>
      <c r="F280" s="616" t="s">
        <v>2244</v>
      </c>
      <c r="G280" s="615" t="s">
        <v>559</v>
      </c>
      <c r="H280" s="615" t="s">
        <v>1493</v>
      </c>
      <c r="I280" s="615" t="s">
        <v>1494</v>
      </c>
      <c r="J280" s="615" t="s">
        <v>1495</v>
      </c>
      <c r="K280" s="615" t="s">
        <v>1496</v>
      </c>
      <c r="L280" s="617">
        <v>59.73</v>
      </c>
      <c r="M280" s="617">
        <v>1</v>
      </c>
      <c r="N280" s="618">
        <v>59.73</v>
      </c>
    </row>
    <row r="281" spans="1:14" ht="14.4" customHeight="1" x14ac:dyDescent="0.3">
      <c r="A281" s="613" t="s">
        <v>517</v>
      </c>
      <c r="B281" s="614" t="s">
        <v>2242</v>
      </c>
      <c r="C281" s="615" t="s">
        <v>522</v>
      </c>
      <c r="D281" s="616" t="s">
        <v>2243</v>
      </c>
      <c r="E281" s="615" t="s">
        <v>527</v>
      </c>
      <c r="F281" s="616" t="s">
        <v>2244</v>
      </c>
      <c r="G281" s="615" t="s">
        <v>559</v>
      </c>
      <c r="H281" s="615" t="s">
        <v>1497</v>
      </c>
      <c r="I281" s="615" t="s">
        <v>1498</v>
      </c>
      <c r="J281" s="615" t="s">
        <v>1499</v>
      </c>
      <c r="K281" s="615" t="s">
        <v>1500</v>
      </c>
      <c r="L281" s="617">
        <v>999.15</v>
      </c>
      <c r="M281" s="617">
        <v>1</v>
      </c>
      <c r="N281" s="618">
        <v>999.15</v>
      </c>
    </row>
    <row r="282" spans="1:14" ht="14.4" customHeight="1" x14ac:dyDescent="0.3">
      <c r="A282" s="613" t="s">
        <v>517</v>
      </c>
      <c r="B282" s="614" t="s">
        <v>2242</v>
      </c>
      <c r="C282" s="615" t="s">
        <v>522</v>
      </c>
      <c r="D282" s="616" t="s">
        <v>2243</v>
      </c>
      <c r="E282" s="615" t="s">
        <v>527</v>
      </c>
      <c r="F282" s="616" t="s">
        <v>2244</v>
      </c>
      <c r="G282" s="615" t="s">
        <v>559</v>
      </c>
      <c r="H282" s="615" t="s">
        <v>1501</v>
      </c>
      <c r="I282" s="615" t="s">
        <v>1502</v>
      </c>
      <c r="J282" s="615" t="s">
        <v>1503</v>
      </c>
      <c r="K282" s="615" t="s">
        <v>1504</v>
      </c>
      <c r="L282" s="617">
        <v>3548.5800000000008</v>
      </c>
      <c r="M282" s="617">
        <v>0.7</v>
      </c>
      <c r="N282" s="618">
        <v>2484.0060000000003</v>
      </c>
    </row>
    <row r="283" spans="1:14" ht="14.4" customHeight="1" x14ac:dyDescent="0.3">
      <c r="A283" s="613" t="s">
        <v>517</v>
      </c>
      <c r="B283" s="614" t="s">
        <v>2242</v>
      </c>
      <c r="C283" s="615" t="s">
        <v>522</v>
      </c>
      <c r="D283" s="616" t="s">
        <v>2243</v>
      </c>
      <c r="E283" s="615" t="s">
        <v>527</v>
      </c>
      <c r="F283" s="616" t="s">
        <v>2244</v>
      </c>
      <c r="G283" s="615" t="s">
        <v>559</v>
      </c>
      <c r="H283" s="615" t="s">
        <v>1505</v>
      </c>
      <c r="I283" s="615" t="s">
        <v>1506</v>
      </c>
      <c r="J283" s="615" t="s">
        <v>1507</v>
      </c>
      <c r="K283" s="615" t="s">
        <v>1508</v>
      </c>
      <c r="L283" s="617">
        <v>71.352018447564049</v>
      </c>
      <c r="M283" s="617">
        <v>10</v>
      </c>
      <c r="N283" s="618">
        <v>713.52018447564046</v>
      </c>
    </row>
    <row r="284" spans="1:14" ht="14.4" customHeight="1" x14ac:dyDescent="0.3">
      <c r="A284" s="613" t="s">
        <v>517</v>
      </c>
      <c r="B284" s="614" t="s">
        <v>2242</v>
      </c>
      <c r="C284" s="615" t="s">
        <v>522</v>
      </c>
      <c r="D284" s="616" t="s">
        <v>2243</v>
      </c>
      <c r="E284" s="615" t="s">
        <v>527</v>
      </c>
      <c r="F284" s="616" t="s">
        <v>2244</v>
      </c>
      <c r="G284" s="615" t="s">
        <v>559</v>
      </c>
      <c r="H284" s="615" t="s">
        <v>1509</v>
      </c>
      <c r="I284" s="615" t="s">
        <v>1510</v>
      </c>
      <c r="J284" s="615" t="s">
        <v>1511</v>
      </c>
      <c r="K284" s="615" t="s">
        <v>1512</v>
      </c>
      <c r="L284" s="617">
        <v>649.85</v>
      </c>
      <c r="M284" s="617">
        <v>1</v>
      </c>
      <c r="N284" s="618">
        <v>649.85</v>
      </c>
    </row>
    <row r="285" spans="1:14" ht="14.4" customHeight="1" x14ac:dyDescent="0.3">
      <c r="A285" s="613" t="s">
        <v>517</v>
      </c>
      <c r="B285" s="614" t="s">
        <v>2242</v>
      </c>
      <c r="C285" s="615" t="s">
        <v>522</v>
      </c>
      <c r="D285" s="616" t="s">
        <v>2243</v>
      </c>
      <c r="E285" s="615" t="s">
        <v>527</v>
      </c>
      <c r="F285" s="616" t="s">
        <v>2244</v>
      </c>
      <c r="G285" s="615" t="s">
        <v>559</v>
      </c>
      <c r="H285" s="615" t="s">
        <v>1513</v>
      </c>
      <c r="I285" s="615" t="s">
        <v>1514</v>
      </c>
      <c r="J285" s="615" t="s">
        <v>1515</v>
      </c>
      <c r="K285" s="615" t="s">
        <v>1516</v>
      </c>
      <c r="L285" s="617">
        <v>563.8978499338474</v>
      </c>
      <c r="M285" s="617">
        <v>1</v>
      </c>
      <c r="N285" s="618">
        <v>563.8978499338474</v>
      </c>
    </row>
    <row r="286" spans="1:14" ht="14.4" customHeight="1" x14ac:dyDescent="0.3">
      <c r="A286" s="613" t="s">
        <v>517</v>
      </c>
      <c r="B286" s="614" t="s">
        <v>2242</v>
      </c>
      <c r="C286" s="615" t="s">
        <v>522</v>
      </c>
      <c r="D286" s="616" t="s">
        <v>2243</v>
      </c>
      <c r="E286" s="615" t="s">
        <v>527</v>
      </c>
      <c r="F286" s="616" t="s">
        <v>2244</v>
      </c>
      <c r="G286" s="615" t="s">
        <v>559</v>
      </c>
      <c r="H286" s="615" t="s">
        <v>1517</v>
      </c>
      <c r="I286" s="615" t="s">
        <v>1517</v>
      </c>
      <c r="J286" s="615" t="s">
        <v>1518</v>
      </c>
      <c r="K286" s="615" t="s">
        <v>1519</v>
      </c>
      <c r="L286" s="617">
        <v>580.98</v>
      </c>
      <c r="M286" s="617">
        <v>11</v>
      </c>
      <c r="N286" s="618">
        <v>6390.7800000000007</v>
      </c>
    </row>
    <row r="287" spans="1:14" ht="14.4" customHeight="1" x14ac:dyDescent="0.3">
      <c r="A287" s="613" t="s">
        <v>517</v>
      </c>
      <c r="B287" s="614" t="s">
        <v>2242</v>
      </c>
      <c r="C287" s="615" t="s">
        <v>522</v>
      </c>
      <c r="D287" s="616" t="s">
        <v>2243</v>
      </c>
      <c r="E287" s="615" t="s">
        <v>527</v>
      </c>
      <c r="F287" s="616" t="s">
        <v>2244</v>
      </c>
      <c r="G287" s="615" t="s">
        <v>559</v>
      </c>
      <c r="H287" s="615" t="s">
        <v>1520</v>
      </c>
      <c r="I287" s="615" t="s">
        <v>1521</v>
      </c>
      <c r="J287" s="615" t="s">
        <v>1004</v>
      </c>
      <c r="K287" s="615" t="s">
        <v>1522</v>
      </c>
      <c r="L287" s="617">
        <v>79.069999999999993</v>
      </c>
      <c r="M287" s="617">
        <v>1</v>
      </c>
      <c r="N287" s="618">
        <v>79.069999999999993</v>
      </c>
    </row>
    <row r="288" spans="1:14" ht="14.4" customHeight="1" x14ac:dyDescent="0.3">
      <c r="A288" s="613" t="s">
        <v>517</v>
      </c>
      <c r="B288" s="614" t="s">
        <v>2242</v>
      </c>
      <c r="C288" s="615" t="s">
        <v>522</v>
      </c>
      <c r="D288" s="616" t="s">
        <v>2243</v>
      </c>
      <c r="E288" s="615" t="s">
        <v>527</v>
      </c>
      <c r="F288" s="616" t="s">
        <v>2244</v>
      </c>
      <c r="G288" s="615" t="s">
        <v>559</v>
      </c>
      <c r="H288" s="615" t="s">
        <v>1523</v>
      </c>
      <c r="I288" s="615" t="s">
        <v>1524</v>
      </c>
      <c r="J288" s="615" t="s">
        <v>1525</v>
      </c>
      <c r="K288" s="615" t="s">
        <v>1526</v>
      </c>
      <c r="L288" s="617">
        <v>828.80999999999983</v>
      </c>
      <c r="M288" s="617">
        <v>1</v>
      </c>
      <c r="N288" s="618">
        <v>828.80999999999983</v>
      </c>
    </row>
    <row r="289" spans="1:14" ht="14.4" customHeight="1" x14ac:dyDescent="0.3">
      <c r="A289" s="613" t="s">
        <v>517</v>
      </c>
      <c r="B289" s="614" t="s">
        <v>2242</v>
      </c>
      <c r="C289" s="615" t="s">
        <v>522</v>
      </c>
      <c r="D289" s="616" t="s">
        <v>2243</v>
      </c>
      <c r="E289" s="615" t="s">
        <v>527</v>
      </c>
      <c r="F289" s="616" t="s">
        <v>2244</v>
      </c>
      <c r="G289" s="615" t="s">
        <v>559</v>
      </c>
      <c r="H289" s="615" t="s">
        <v>1527</v>
      </c>
      <c r="I289" s="615" t="s">
        <v>1528</v>
      </c>
      <c r="J289" s="615" t="s">
        <v>1529</v>
      </c>
      <c r="K289" s="615" t="s">
        <v>1530</v>
      </c>
      <c r="L289" s="617">
        <v>83.22</v>
      </c>
      <c r="M289" s="617">
        <v>2</v>
      </c>
      <c r="N289" s="618">
        <v>166.44</v>
      </c>
    </row>
    <row r="290" spans="1:14" ht="14.4" customHeight="1" x14ac:dyDescent="0.3">
      <c r="A290" s="613" t="s">
        <v>517</v>
      </c>
      <c r="B290" s="614" t="s">
        <v>2242</v>
      </c>
      <c r="C290" s="615" t="s">
        <v>522</v>
      </c>
      <c r="D290" s="616" t="s">
        <v>2243</v>
      </c>
      <c r="E290" s="615" t="s">
        <v>527</v>
      </c>
      <c r="F290" s="616" t="s">
        <v>2244</v>
      </c>
      <c r="G290" s="615" t="s">
        <v>559</v>
      </c>
      <c r="H290" s="615" t="s">
        <v>1531</v>
      </c>
      <c r="I290" s="615" t="s">
        <v>1531</v>
      </c>
      <c r="J290" s="615" t="s">
        <v>1532</v>
      </c>
      <c r="K290" s="615" t="s">
        <v>1533</v>
      </c>
      <c r="L290" s="617">
        <v>775.46050812268311</v>
      </c>
      <c r="M290" s="617">
        <v>2</v>
      </c>
      <c r="N290" s="618">
        <v>1550.9210162453662</v>
      </c>
    </row>
    <row r="291" spans="1:14" ht="14.4" customHeight="1" x14ac:dyDescent="0.3">
      <c r="A291" s="613" t="s">
        <v>517</v>
      </c>
      <c r="B291" s="614" t="s">
        <v>2242</v>
      </c>
      <c r="C291" s="615" t="s">
        <v>522</v>
      </c>
      <c r="D291" s="616" t="s">
        <v>2243</v>
      </c>
      <c r="E291" s="615" t="s">
        <v>527</v>
      </c>
      <c r="F291" s="616" t="s">
        <v>2244</v>
      </c>
      <c r="G291" s="615" t="s">
        <v>559</v>
      </c>
      <c r="H291" s="615" t="s">
        <v>1534</v>
      </c>
      <c r="I291" s="615" t="s">
        <v>1535</v>
      </c>
      <c r="J291" s="615" t="s">
        <v>1536</v>
      </c>
      <c r="K291" s="615" t="s">
        <v>1328</v>
      </c>
      <c r="L291" s="617">
        <v>84.77</v>
      </c>
      <c r="M291" s="617">
        <v>40</v>
      </c>
      <c r="N291" s="618">
        <v>3390.7999999999997</v>
      </c>
    </row>
    <row r="292" spans="1:14" ht="14.4" customHeight="1" x14ac:dyDescent="0.3">
      <c r="A292" s="613" t="s">
        <v>517</v>
      </c>
      <c r="B292" s="614" t="s">
        <v>2242</v>
      </c>
      <c r="C292" s="615" t="s">
        <v>522</v>
      </c>
      <c r="D292" s="616" t="s">
        <v>2243</v>
      </c>
      <c r="E292" s="615" t="s">
        <v>527</v>
      </c>
      <c r="F292" s="616" t="s">
        <v>2244</v>
      </c>
      <c r="G292" s="615" t="s">
        <v>559</v>
      </c>
      <c r="H292" s="615" t="s">
        <v>1537</v>
      </c>
      <c r="I292" s="615" t="s">
        <v>210</v>
      </c>
      <c r="J292" s="615" t="s">
        <v>1538</v>
      </c>
      <c r="K292" s="615" t="s">
        <v>1539</v>
      </c>
      <c r="L292" s="617">
        <v>879.2080000000002</v>
      </c>
      <c r="M292" s="617">
        <v>5</v>
      </c>
      <c r="N292" s="618">
        <v>4396.0400000000009</v>
      </c>
    </row>
    <row r="293" spans="1:14" ht="14.4" customHeight="1" x14ac:dyDescent="0.3">
      <c r="A293" s="613" t="s">
        <v>517</v>
      </c>
      <c r="B293" s="614" t="s">
        <v>2242</v>
      </c>
      <c r="C293" s="615" t="s">
        <v>522</v>
      </c>
      <c r="D293" s="616" t="s">
        <v>2243</v>
      </c>
      <c r="E293" s="615" t="s">
        <v>527</v>
      </c>
      <c r="F293" s="616" t="s">
        <v>2244</v>
      </c>
      <c r="G293" s="615" t="s">
        <v>559</v>
      </c>
      <c r="H293" s="615" t="s">
        <v>1540</v>
      </c>
      <c r="I293" s="615" t="s">
        <v>1541</v>
      </c>
      <c r="J293" s="615" t="s">
        <v>1542</v>
      </c>
      <c r="K293" s="615" t="s">
        <v>1543</v>
      </c>
      <c r="L293" s="617">
        <v>78.679836917377514</v>
      </c>
      <c r="M293" s="617">
        <v>2</v>
      </c>
      <c r="N293" s="618">
        <v>157.35967383475503</v>
      </c>
    </row>
    <row r="294" spans="1:14" ht="14.4" customHeight="1" x14ac:dyDescent="0.3">
      <c r="A294" s="613" t="s">
        <v>517</v>
      </c>
      <c r="B294" s="614" t="s">
        <v>2242</v>
      </c>
      <c r="C294" s="615" t="s">
        <v>522</v>
      </c>
      <c r="D294" s="616" t="s">
        <v>2243</v>
      </c>
      <c r="E294" s="615" t="s">
        <v>527</v>
      </c>
      <c r="F294" s="616" t="s">
        <v>2244</v>
      </c>
      <c r="G294" s="615" t="s">
        <v>559</v>
      </c>
      <c r="H294" s="615" t="s">
        <v>1544</v>
      </c>
      <c r="I294" s="615" t="s">
        <v>1545</v>
      </c>
      <c r="J294" s="615" t="s">
        <v>1546</v>
      </c>
      <c r="K294" s="615" t="s">
        <v>1547</v>
      </c>
      <c r="L294" s="617">
        <v>88.276565155741551</v>
      </c>
      <c r="M294" s="617">
        <v>3</v>
      </c>
      <c r="N294" s="618">
        <v>264.82969546722467</v>
      </c>
    </row>
    <row r="295" spans="1:14" ht="14.4" customHeight="1" x14ac:dyDescent="0.3">
      <c r="A295" s="613" t="s">
        <v>517</v>
      </c>
      <c r="B295" s="614" t="s">
        <v>2242</v>
      </c>
      <c r="C295" s="615" t="s">
        <v>522</v>
      </c>
      <c r="D295" s="616" t="s">
        <v>2243</v>
      </c>
      <c r="E295" s="615" t="s">
        <v>527</v>
      </c>
      <c r="F295" s="616" t="s">
        <v>2244</v>
      </c>
      <c r="G295" s="615" t="s">
        <v>559</v>
      </c>
      <c r="H295" s="615" t="s">
        <v>1548</v>
      </c>
      <c r="I295" s="615" t="s">
        <v>1549</v>
      </c>
      <c r="J295" s="615" t="s">
        <v>1550</v>
      </c>
      <c r="K295" s="615" t="s">
        <v>1551</v>
      </c>
      <c r="L295" s="617">
        <v>12.51</v>
      </c>
      <c r="M295" s="617">
        <v>40</v>
      </c>
      <c r="N295" s="618">
        <v>500.4</v>
      </c>
    </row>
    <row r="296" spans="1:14" ht="14.4" customHeight="1" x14ac:dyDescent="0.3">
      <c r="A296" s="613" t="s">
        <v>517</v>
      </c>
      <c r="B296" s="614" t="s">
        <v>2242</v>
      </c>
      <c r="C296" s="615" t="s">
        <v>522</v>
      </c>
      <c r="D296" s="616" t="s">
        <v>2243</v>
      </c>
      <c r="E296" s="615" t="s">
        <v>527</v>
      </c>
      <c r="F296" s="616" t="s">
        <v>2244</v>
      </c>
      <c r="G296" s="615" t="s">
        <v>559</v>
      </c>
      <c r="H296" s="615" t="s">
        <v>1552</v>
      </c>
      <c r="I296" s="615" t="s">
        <v>1553</v>
      </c>
      <c r="J296" s="615" t="s">
        <v>1554</v>
      </c>
      <c r="K296" s="615" t="s">
        <v>1067</v>
      </c>
      <c r="L296" s="617">
        <v>19.829999999999998</v>
      </c>
      <c r="M296" s="617">
        <v>20</v>
      </c>
      <c r="N296" s="618">
        <v>396.59999999999997</v>
      </c>
    </row>
    <row r="297" spans="1:14" ht="14.4" customHeight="1" x14ac:dyDescent="0.3">
      <c r="A297" s="613" t="s">
        <v>517</v>
      </c>
      <c r="B297" s="614" t="s">
        <v>2242</v>
      </c>
      <c r="C297" s="615" t="s">
        <v>522</v>
      </c>
      <c r="D297" s="616" t="s">
        <v>2243</v>
      </c>
      <c r="E297" s="615" t="s">
        <v>527</v>
      </c>
      <c r="F297" s="616" t="s">
        <v>2244</v>
      </c>
      <c r="G297" s="615" t="s">
        <v>559</v>
      </c>
      <c r="H297" s="615" t="s">
        <v>1555</v>
      </c>
      <c r="I297" s="615" t="s">
        <v>1555</v>
      </c>
      <c r="J297" s="615" t="s">
        <v>1556</v>
      </c>
      <c r="K297" s="615" t="s">
        <v>1557</v>
      </c>
      <c r="L297" s="617">
        <v>3326.34</v>
      </c>
      <c r="M297" s="617">
        <v>2</v>
      </c>
      <c r="N297" s="618">
        <v>6652.68</v>
      </c>
    </row>
    <row r="298" spans="1:14" ht="14.4" customHeight="1" x14ac:dyDescent="0.3">
      <c r="A298" s="613" t="s">
        <v>517</v>
      </c>
      <c r="B298" s="614" t="s">
        <v>2242</v>
      </c>
      <c r="C298" s="615" t="s">
        <v>522</v>
      </c>
      <c r="D298" s="616" t="s">
        <v>2243</v>
      </c>
      <c r="E298" s="615" t="s">
        <v>527</v>
      </c>
      <c r="F298" s="616" t="s">
        <v>2244</v>
      </c>
      <c r="G298" s="615" t="s">
        <v>559</v>
      </c>
      <c r="H298" s="615" t="s">
        <v>1558</v>
      </c>
      <c r="I298" s="615" t="s">
        <v>1559</v>
      </c>
      <c r="J298" s="615" t="s">
        <v>1560</v>
      </c>
      <c r="K298" s="615" t="s">
        <v>1561</v>
      </c>
      <c r="L298" s="617">
        <v>30.649999999999995</v>
      </c>
      <c r="M298" s="617">
        <v>12</v>
      </c>
      <c r="N298" s="618">
        <v>367.79999999999995</v>
      </c>
    </row>
    <row r="299" spans="1:14" ht="14.4" customHeight="1" x14ac:dyDescent="0.3">
      <c r="A299" s="613" t="s">
        <v>517</v>
      </c>
      <c r="B299" s="614" t="s">
        <v>2242</v>
      </c>
      <c r="C299" s="615" t="s">
        <v>522</v>
      </c>
      <c r="D299" s="616" t="s">
        <v>2243</v>
      </c>
      <c r="E299" s="615" t="s">
        <v>527</v>
      </c>
      <c r="F299" s="616" t="s">
        <v>2244</v>
      </c>
      <c r="G299" s="615" t="s">
        <v>559</v>
      </c>
      <c r="H299" s="615" t="s">
        <v>1562</v>
      </c>
      <c r="I299" s="615" t="s">
        <v>1563</v>
      </c>
      <c r="J299" s="615" t="s">
        <v>1564</v>
      </c>
      <c r="K299" s="615" t="s">
        <v>1565</v>
      </c>
      <c r="L299" s="617">
        <v>151.36000000000001</v>
      </c>
      <c r="M299" s="617">
        <v>1</v>
      </c>
      <c r="N299" s="618">
        <v>151.36000000000001</v>
      </c>
    </row>
    <row r="300" spans="1:14" ht="14.4" customHeight="1" x14ac:dyDescent="0.3">
      <c r="A300" s="613" t="s">
        <v>517</v>
      </c>
      <c r="B300" s="614" t="s">
        <v>2242</v>
      </c>
      <c r="C300" s="615" t="s">
        <v>522</v>
      </c>
      <c r="D300" s="616" t="s">
        <v>2243</v>
      </c>
      <c r="E300" s="615" t="s">
        <v>527</v>
      </c>
      <c r="F300" s="616" t="s">
        <v>2244</v>
      </c>
      <c r="G300" s="615" t="s">
        <v>559</v>
      </c>
      <c r="H300" s="615" t="s">
        <v>1566</v>
      </c>
      <c r="I300" s="615" t="s">
        <v>210</v>
      </c>
      <c r="J300" s="615" t="s">
        <v>1567</v>
      </c>
      <c r="K300" s="615"/>
      <c r="L300" s="617">
        <v>321.78050114096158</v>
      </c>
      <c r="M300" s="617">
        <v>1</v>
      </c>
      <c r="N300" s="618">
        <v>321.78050114096158</v>
      </c>
    </row>
    <row r="301" spans="1:14" ht="14.4" customHeight="1" x14ac:dyDescent="0.3">
      <c r="A301" s="613" t="s">
        <v>517</v>
      </c>
      <c r="B301" s="614" t="s">
        <v>2242</v>
      </c>
      <c r="C301" s="615" t="s">
        <v>522</v>
      </c>
      <c r="D301" s="616" t="s">
        <v>2243</v>
      </c>
      <c r="E301" s="615" t="s">
        <v>527</v>
      </c>
      <c r="F301" s="616" t="s">
        <v>2244</v>
      </c>
      <c r="G301" s="615" t="s">
        <v>559</v>
      </c>
      <c r="H301" s="615" t="s">
        <v>1568</v>
      </c>
      <c r="I301" s="615" t="s">
        <v>1569</v>
      </c>
      <c r="J301" s="615" t="s">
        <v>1570</v>
      </c>
      <c r="K301" s="615" t="s">
        <v>1571</v>
      </c>
      <c r="L301" s="617">
        <v>104.28</v>
      </c>
      <c r="M301" s="617">
        <v>1</v>
      </c>
      <c r="N301" s="618">
        <v>104.28</v>
      </c>
    </row>
    <row r="302" spans="1:14" ht="14.4" customHeight="1" x14ac:dyDescent="0.3">
      <c r="A302" s="613" t="s">
        <v>517</v>
      </c>
      <c r="B302" s="614" t="s">
        <v>2242</v>
      </c>
      <c r="C302" s="615" t="s">
        <v>522</v>
      </c>
      <c r="D302" s="616" t="s">
        <v>2243</v>
      </c>
      <c r="E302" s="615" t="s">
        <v>527</v>
      </c>
      <c r="F302" s="616" t="s">
        <v>2244</v>
      </c>
      <c r="G302" s="615" t="s">
        <v>559</v>
      </c>
      <c r="H302" s="615" t="s">
        <v>1572</v>
      </c>
      <c r="I302" s="615" t="s">
        <v>1572</v>
      </c>
      <c r="J302" s="615" t="s">
        <v>815</v>
      </c>
      <c r="K302" s="615" t="s">
        <v>1573</v>
      </c>
      <c r="L302" s="617">
        <v>569.83000000000004</v>
      </c>
      <c r="M302" s="617">
        <v>0.4</v>
      </c>
      <c r="N302" s="618">
        <v>227.93200000000002</v>
      </c>
    </row>
    <row r="303" spans="1:14" ht="14.4" customHeight="1" x14ac:dyDescent="0.3">
      <c r="A303" s="613" t="s">
        <v>517</v>
      </c>
      <c r="B303" s="614" t="s">
        <v>2242</v>
      </c>
      <c r="C303" s="615" t="s">
        <v>522</v>
      </c>
      <c r="D303" s="616" t="s">
        <v>2243</v>
      </c>
      <c r="E303" s="615" t="s">
        <v>527</v>
      </c>
      <c r="F303" s="616" t="s">
        <v>2244</v>
      </c>
      <c r="G303" s="615" t="s">
        <v>559</v>
      </c>
      <c r="H303" s="615" t="s">
        <v>1574</v>
      </c>
      <c r="I303" s="615" t="s">
        <v>1575</v>
      </c>
      <c r="J303" s="615" t="s">
        <v>1576</v>
      </c>
      <c r="K303" s="615" t="s">
        <v>1577</v>
      </c>
      <c r="L303" s="617">
        <v>91.39</v>
      </c>
      <c r="M303" s="617">
        <v>10</v>
      </c>
      <c r="N303" s="618">
        <v>913.9</v>
      </c>
    </row>
    <row r="304" spans="1:14" ht="14.4" customHeight="1" x14ac:dyDescent="0.3">
      <c r="A304" s="613" t="s">
        <v>517</v>
      </c>
      <c r="B304" s="614" t="s">
        <v>2242</v>
      </c>
      <c r="C304" s="615" t="s">
        <v>522</v>
      </c>
      <c r="D304" s="616" t="s">
        <v>2243</v>
      </c>
      <c r="E304" s="615" t="s">
        <v>527</v>
      </c>
      <c r="F304" s="616" t="s">
        <v>2244</v>
      </c>
      <c r="G304" s="615" t="s">
        <v>559</v>
      </c>
      <c r="H304" s="615" t="s">
        <v>1578</v>
      </c>
      <c r="I304" s="615" t="s">
        <v>1579</v>
      </c>
      <c r="J304" s="615" t="s">
        <v>1580</v>
      </c>
      <c r="K304" s="615" t="s">
        <v>1581</v>
      </c>
      <c r="L304" s="617">
        <v>174.35000000000002</v>
      </c>
      <c r="M304" s="617">
        <v>1</v>
      </c>
      <c r="N304" s="618">
        <v>174.35000000000002</v>
      </c>
    </row>
    <row r="305" spans="1:14" ht="14.4" customHeight="1" x14ac:dyDescent="0.3">
      <c r="A305" s="613" t="s">
        <v>517</v>
      </c>
      <c r="B305" s="614" t="s">
        <v>2242</v>
      </c>
      <c r="C305" s="615" t="s">
        <v>522</v>
      </c>
      <c r="D305" s="616" t="s">
        <v>2243</v>
      </c>
      <c r="E305" s="615" t="s">
        <v>527</v>
      </c>
      <c r="F305" s="616" t="s">
        <v>2244</v>
      </c>
      <c r="G305" s="615" t="s">
        <v>559</v>
      </c>
      <c r="H305" s="615" t="s">
        <v>1582</v>
      </c>
      <c r="I305" s="615" t="s">
        <v>1582</v>
      </c>
      <c r="J305" s="615" t="s">
        <v>1583</v>
      </c>
      <c r="K305" s="615" t="s">
        <v>1584</v>
      </c>
      <c r="L305" s="617">
        <v>1150</v>
      </c>
      <c r="M305" s="617">
        <v>1</v>
      </c>
      <c r="N305" s="618">
        <v>1150</v>
      </c>
    </row>
    <row r="306" spans="1:14" ht="14.4" customHeight="1" x14ac:dyDescent="0.3">
      <c r="A306" s="613" t="s">
        <v>517</v>
      </c>
      <c r="B306" s="614" t="s">
        <v>2242</v>
      </c>
      <c r="C306" s="615" t="s">
        <v>522</v>
      </c>
      <c r="D306" s="616" t="s">
        <v>2243</v>
      </c>
      <c r="E306" s="615" t="s">
        <v>527</v>
      </c>
      <c r="F306" s="616" t="s">
        <v>2244</v>
      </c>
      <c r="G306" s="615" t="s">
        <v>559</v>
      </c>
      <c r="H306" s="615" t="s">
        <v>1585</v>
      </c>
      <c r="I306" s="615" t="s">
        <v>210</v>
      </c>
      <c r="J306" s="615" t="s">
        <v>1586</v>
      </c>
      <c r="K306" s="615"/>
      <c r="L306" s="617">
        <v>70.17110612037493</v>
      </c>
      <c r="M306" s="617">
        <v>1</v>
      </c>
      <c r="N306" s="618">
        <v>70.17110612037493</v>
      </c>
    </row>
    <row r="307" spans="1:14" ht="14.4" customHeight="1" x14ac:dyDescent="0.3">
      <c r="A307" s="613" t="s">
        <v>517</v>
      </c>
      <c r="B307" s="614" t="s">
        <v>2242</v>
      </c>
      <c r="C307" s="615" t="s">
        <v>522</v>
      </c>
      <c r="D307" s="616" t="s">
        <v>2243</v>
      </c>
      <c r="E307" s="615" t="s">
        <v>527</v>
      </c>
      <c r="F307" s="616" t="s">
        <v>2244</v>
      </c>
      <c r="G307" s="615" t="s">
        <v>559</v>
      </c>
      <c r="H307" s="615" t="s">
        <v>1587</v>
      </c>
      <c r="I307" s="615" t="s">
        <v>1588</v>
      </c>
      <c r="J307" s="615" t="s">
        <v>1589</v>
      </c>
      <c r="K307" s="615" t="s">
        <v>1590</v>
      </c>
      <c r="L307" s="617">
        <v>1003.0598129989812</v>
      </c>
      <c r="M307" s="617">
        <v>1</v>
      </c>
      <c r="N307" s="618">
        <v>1003.0598129989812</v>
      </c>
    </row>
    <row r="308" spans="1:14" ht="14.4" customHeight="1" x14ac:dyDescent="0.3">
      <c r="A308" s="613" t="s">
        <v>517</v>
      </c>
      <c r="B308" s="614" t="s">
        <v>2242</v>
      </c>
      <c r="C308" s="615" t="s">
        <v>522</v>
      </c>
      <c r="D308" s="616" t="s">
        <v>2243</v>
      </c>
      <c r="E308" s="615" t="s">
        <v>527</v>
      </c>
      <c r="F308" s="616" t="s">
        <v>2244</v>
      </c>
      <c r="G308" s="615" t="s">
        <v>559</v>
      </c>
      <c r="H308" s="615" t="s">
        <v>1591</v>
      </c>
      <c r="I308" s="615" t="s">
        <v>210</v>
      </c>
      <c r="J308" s="615" t="s">
        <v>1592</v>
      </c>
      <c r="K308" s="615"/>
      <c r="L308" s="617">
        <v>110.84000000000003</v>
      </c>
      <c r="M308" s="617">
        <v>10</v>
      </c>
      <c r="N308" s="618">
        <v>1108.4000000000003</v>
      </c>
    </row>
    <row r="309" spans="1:14" ht="14.4" customHeight="1" x14ac:dyDescent="0.3">
      <c r="A309" s="613" t="s">
        <v>517</v>
      </c>
      <c r="B309" s="614" t="s">
        <v>2242</v>
      </c>
      <c r="C309" s="615" t="s">
        <v>522</v>
      </c>
      <c r="D309" s="616" t="s">
        <v>2243</v>
      </c>
      <c r="E309" s="615" t="s">
        <v>527</v>
      </c>
      <c r="F309" s="616" t="s">
        <v>2244</v>
      </c>
      <c r="G309" s="615" t="s">
        <v>559</v>
      </c>
      <c r="H309" s="615" t="s">
        <v>1593</v>
      </c>
      <c r="I309" s="615" t="s">
        <v>1594</v>
      </c>
      <c r="J309" s="615" t="s">
        <v>1595</v>
      </c>
      <c r="K309" s="615" t="s">
        <v>1596</v>
      </c>
      <c r="L309" s="617">
        <v>167.95</v>
      </c>
      <c r="M309" s="617">
        <v>1</v>
      </c>
      <c r="N309" s="618">
        <v>167.95</v>
      </c>
    </row>
    <row r="310" spans="1:14" ht="14.4" customHeight="1" x14ac:dyDescent="0.3">
      <c r="A310" s="613" t="s">
        <v>517</v>
      </c>
      <c r="B310" s="614" t="s">
        <v>2242</v>
      </c>
      <c r="C310" s="615" t="s">
        <v>522</v>
      </c>
      <c r="D310" s="616" t="s">
        <v>2243</v>
      </c>
      <c r="E310" s="615" t="s">
        <v>527</v>
      </c>
      <c r="F310" s="616" t="s">
        <v>2244</v>
      </c>
      <c r="G310" s="615" t="s">
        <v>559</v>
      </c>
      <c r="H310" s="615" t="s">
        <v>1597</v>
      </c>
      <c r="I310" s="615" t="s">
        <v>1598</v>
      </c>
      <c r="J310" s="615" t="s">
        <v>1599</v>
      </c>
      <c r="K310" s="615" t="s">
        <v>1600</v>
      </c>
      <c r="L310" s="617">
        <v>264.55999999999995</v>
      </c>
      <c r="M310" s="617">
        <v>1</v>
      </c>
      <c r="N310" s="618">
        <v>264.55999999999995</v>
      </c>
    </row>
    <row r="311" spans="1:14" ht="14.4" customHeight="1" x14ac:dyDescent="0.3">
      <c r="A311" s="613" t="s">
        <v>517</v>
      </c>
      <c r="B311" s="614" t="s">
        <v>2242</v>
      </c>
      <c r="C311" s="615" t="s">
        <v>522</v>
      </c>
      <c r="D311" s="616" t="s">
        <v>2243</v>
      </c>
      <c r="E311" s="615" t="s">
        <v>527</v>
      </c>
      <c r="F311" s="616" t="s">
        <v>2244</v>
      </c>
      <c r="G311" s="615" t="s">
        <v>559</v>
      </c>
      <c r="H311" s="615" t="s">
        <v>1601</v>
      </c>
      <c r="I311" s="615" t="s">
        <v>1601</v>
      </c>
      <c r="J311" s="615" t="s">
        <v>742</v>
      </c>
      <c r="K311" s="615" t="s">
        <v>1602</v>
      </c>
      <c r="L311" s="617">
        <v>95.465580832391623</v>
      </c>
      <c r="M311" s="617">
        <v>7</v>
      </c>
      <c r="N311" s="618">
        <v>668.25906582674133</v>
      </c>
    </row>
    <row r="312" spans="1:14" ht="14.4" customHeight="1" x14ac:dyDescent="0.3">
      <c r="A312" s="613" t="s">
        <v>517</v>
      </c>
      <c r="B312" s="614" t="s">
        <v>2242</v>
      </c>
      <c r="C312" s="615" t="s">
        <v>522</v>
      </c>
      <c r="D312" s="616" t="s">
        <v>2243</v>
      </c>
      <c r="E312" s="615" t="s">
        <v>527</v>
      </c>
      <c r="F312" s="616" t="s">
        <v>2244</v>
      </c>
      <c r="G312" s="615" t="s">
        <v>559</v>
      </c>
      <c r="H312" s="615" t="s">
        <v>1603</v>
      </c>
      <c r="I312" s="615" t="s">
        <v>1603</v>
      </c>
      <c r="J312" s="615" t="s">
        <v>599</v>
      </c>
      <c r="K312" s="615" t="s">
        <v>1604</v>
      </c>
      <c r="L312" s="617">
        <v>59.874128005590023</v>
      </c>
      <c r="M312" s="617">
        <v>53</v>
      </c>
      <c r="N312" s="618">
        <v>3173.3287842962714</v>
      </c>
    </row>
    <row r="313" spans="1:14" ht="14.4" customHeight="1" x14ac:dyDescent="0.3">
      <c r="A313" s="613" t="s">
        <v>517</v>
      </c>
      <c r="B313" s="614" t="s">
        <v>2242</v>
      </c>
      <c r="C313" s="615" t="s">
        <v>522</v>
      </c>
      <c r="D313" s="616" t="s">
        <v>2243</v>
      </c>
      <c r="E313" s="615" t="s">
        <v>527</v>
      </c>
      <c r="F313" s="616" t="s">
        <v>2244</v>
      </c>
      <c r="G313" s="615" t="s">
        <v>559</v>
      </c>
      <c r="H313" s="615" t="s">
        <v>1605</v>
      </c>
      <c r="I313" s="615" t="s">
        <v>210</v>
      </c>
      <c r="J313" s="615" t="s">
        <v>1606</v>
      </c>
      <c r="K313" s="615"/>
      <c r="L313" s="617">
        <v>147.49950971397899</v>
      </c>
      <c r="M313" s="617">
        <v>6</v>
      </c>
      <c r="N313" s="618">
        <v>884.99705828387391</v>
      </c>
    </row>
    <row r="314" spans="1:14" ht="14.4" customHeight="1" x14ac:dyDescent="0.3">
      <c r="A314" s="613" t="s">
        <v>517</v>
      </c>
      <c r="B314" s="614" t="s">
        <v>2242</v>
      </c>
      <c r="C314" s="615" t="s">
        <v>522</v>
      </c>
      <c r="D314" s="616" t="s">
        <v>2243</v>
      </c>
      <c r="E314" s="615" t="s">
        <v>527</v>
      </c>
      <c r="F314" s="616" t="s">
        <v>2244</v>
      </c>
      <c r="G314" s="615" t="s">
        <v>559</v>
      </c>
      <c r="H314" s="615" t="s">
        <v>1607</v>
      </c>
      <c r="I314" s="615" t="s">
        <v>210</v>
      </c>
      <c r="J314" s="615" t="s">
        <v>1608</v>
      </c>
      <c r="K314" s="615"/>
      <c r="L314" s="617">
        <v>169.94</v>
      </c>
      <c r="M314" s="617">
        <v>10</v>
      </c>
      <c r="N314" s="618">
        <v>1699.4</v>
      </c>
    </row>
    <row r="315" spans="1:14" ht="14.4" customHeight="1" x14ac:dyDescent="0.3">
      <c r="A315" s="613" t="s">
        <v>517</v>
      </c>
      <c r="B315" s="614" t="s">
        <v>2242</v>
      </c>
      <c r="C315" s="615" t="s">
        <v>522</v>
      </c>
      <c r="D315" s="616" t="s">
        <v>2243</v>
      </c>
      <c r="E315" s="615" t="s">
        <v>527</v>
      </c>
      <c r="F315" s="616" t="s">
        <v>2244</v>
      </c>
      <c r="G315" s="615" t="s">
        <v>559</v>
      </c>
      <c r="H315" s="615" t="s">
        <v>1609</v>
      </c>
      <c r="I315" s="615" t="s">
        <v>210</v>
      </c>
      <c r="J315" s="615" t="s">
        <v>1610</v>
      </c>
      <c r="K315" s="615"/>
      <c r="L315" s="617">
        <v>42.089966161758291</v>
      </c>
      <c r="M315" s="617">
        <v>22</v>
      </c>
      <c r="N315" s="618">
        <v>925.97925555868233</v>
      </c>
    </row>
    <row r="316" spans="1:14" ht="14.4" customHeight="1" x14ac:dyDescent="0.3">
      <c r="A316" s="613" t="s">
        <v>517</v>
      </c>
      <c r="B316" s="614" t="s">
        <v>2242</v>
      </c>
      <c r="C316" s="615" t="s">
        <v>522</v>
      </c>
      <c r="D316" s="616" t="s">
        <v>2243</v>
      </c>
      <c r="E316" s="615" t="s">
        <v>527</v>
      </c>
      <c r="F316" s="616" t="s">
        <v>2244</v>
      </c>
      <c r="G316" s="615" t="s">
        <v>559</v>
      </c>
      <c r="H316" s="615" t="s">
        <v>1611</v>
      </c>
      <c r="I316" s="615" t="s">
        <v>210</v>
      </c>
      <c r="J316" s="615" t="s">
        <v>1612</v>
      </c>
      <c r="K316" s="615"/>
      <c r="L316" s="617">
        <v>34.665259171463696</v>
      </c>
      <c r="M316" s="617">
        <v>55</v>
      </c>
      <c r="N316" s="618">
        <v>1906.5892544305032</v>
      </c>
    </row>
    <row r="317" spans="1:14" ht="14.4" customHeight="1" x14ac:dyDescent="0.3">
      <c r="A317" s="613" t="s">
        <v>517</v>
      </c>
      <c r="B317" s="614" t="s">
        <v>2242</v>
      </c>
      <c r="C317" s="615" t="s">
        <v>522</v>
      </c>
      <c r="D317" s="616" t="s">
        <v>2243</v>
      </c>
      <c r="E317" s="615" t="s">
        <v>527</v>
      </c>
      <c r="F317" s="616" t="s">
        <v>2244</v>
      </c>
      <c r="G317" s="615" t="s">
        <v>559</v>
      </c>
      <c r="H317" s="615" t="s">
        <v>1613</v>
      </c>
      <c r="I317" s="615" t="s">
        <v>210</v>
      </c>
      <c r="J317" s="615" t="s">
        <v>1614</v>
      </c>
      <c r="K317" s="615"/>
      <c r="L317" s="617">
        <v>68.089995745753228</v>
      </c>
      <c r="M317" s="617">
        <v>3</v>
      </c>
      <c r="N317" s="618">
        <v>204.26998723725967</v>
      </c>
    </row>
    <row r="318" spans="1:14" ht="14.4" customHeight="1" x14ac:dyDescent="0.3">
      <c r="A318" s="613" t="s">
        <v>517</v>
      </c>
      <c r="B318" s="614" t="s">
        <v>2242</v>
      </c>
      <c r="C318" s="615" t="s">
        <v>522</v>
      </c>
      <c r="D318" s="616" t="s">
        <v>2243</v>
      </c>
      <c r="E318" s="615" t="s">
        <v>527</v>
      </c>
      <c r="F318" s="616" t="s">
        <v>2244</v>
      </c>
      <c r="G318" s="615" t="s">
        <v>559</v>
      </c>
      <c r="H318" s="615" t="s">
        <v>1615</v>
      </c>
      <c r="I318" s="615" t="s">
        <v>1616</v>
      </c>
      <c r="J318" s="615" t="s">
        <v>1617</v>
      </c>
      <c r="K318" s="615" t="s">
        <v>1618</v>
      </c>
      <c r="L318" s="617">
        <v>97.580000000000027</v>
      </c>
      <c r="M318" s="617">
        <v>1</v>
      </c>
      <c r="N318" s="618">
        <v>97.580000000000027</v>
      </c>
    </row>
    <row r="319" spans="1:14" ht="14.4" customHeight="1" x14ac:dyDescent="0.3">
      <c r="A319" s="613" t="s">
        <v>517</v>
      </c>
      <c r="B319" s="614" t="s">
        <v>2242</v>
      </c>
      <c r="C319" s="615" t="s">
        <v>522</v>
      </c>
      <c r="D319" s="616" t="s">
        <v>2243</v>
      </c>
      <c r="E319" s="615" t="s">
        <v>527</v>
      </c>
      <c r="F319" s="616" t="s">
        <v>2244</v>
      </c>
      <c r="G319" s="615" t="s">
        <v>559</v>
      </c>
      <c r="H319" s="615" t="s">
        <v>1619</v>
      </c>
      <c r="I319" s="615" t="s">
        <v>210</v>
      </c>
      <c r="J319" s="615" t="s">
        <v>1620</v>
      </c>
      <c r="K319" s="615" t="s">
        <v>1621</v>
      </c>
      <c r="L319" s="617">
        <v>82.763856011524069</v>
      </c>
      <c r="M319" s="617">
        <v>1</v>
      </c>
      <c r="N319" s="618">
        <v>82.763856011524069</v>
      </c>
    </row>
    <row r="320" spans="1:14" ht="14.4" customHeight="1" x14ac:dyDescent="0.3">
      <c r="A320" s="613" t="s">
        <v>517</v>
      </c>
      <c r="B320" s="614" t="s">
        <v>2242</v>
      </c>
      <c r="C320" s="615" t="s">
        <v>522</v>
      </c>
      <c r="D320" s="616" t="s">
        <v>2243</v>
      </c>
      <c r="E320" s="615" t="s">
        <v>527</v>
      </c>
      <c r="F320" s="616" t="s">
        <v>2244</v>
      </c>
      <c r="G320" s="615" t="s">
        <v>559</v>
      </c>
      <c r="H320" s="615" t="s">
        <v>1622</v>
      </c>
      <c r="I320" s="615" t="s">
        <v>1622</v>
      </c>
      <c r="J320" s="615" t="s">
        <v>1623</v>
      </c>
      <c r="K320" s="615" t="s">
        <v>1624</v>
      </c>
      <c r="L320" s="617">
        <v>45.231603941227441</v>
      </c>
      <c r="M320" s="617">
        <v>6</v>
      </c>
      <c r="N320" s="618">
        <v>271.38962364736466</v>
      </c>
    </row>
    <row r="321" spans="1:14" ht="14.4" customHeight="1" x14ac:dyDescent="0.3">
      <c r="A321" s="613" t="s">
        <v>517</v>
      </c>
      <c r="B321" s="614" t="s">
        <v>2242</v>
      </c>
      <c r="C321" s="615" t="s">
        <v>522</v>
      </c>
      <c r="D321" s="616" t="s">
        <v>2243</v>
      </c>
      <c r="E321" s="615" t="s">
        <v>527</v>
      </c>
      <c r="F321" s="616" t="s">
        <v>2244</v>
      </c>
      <c r="G321" s="615" t="s">
        <v>559</v>
      </c>
      <c r="H321" s="615" t="s">
        <v>1625</v>
      </c>
      <c r="I321" s="615" t="s">
        <v>210</v>
      </c>
      <c r="J321" s="615" t="s">
        <v>1626</v>
      </c>
      <c r="K321" s="615"/>
      <c r="L321" s="617">
        <v>400.99231654488017</v>
      </c>
      <c r="M321" s="617">
        <v>1</v>
      </c>
      <c r="N321" s="618">
        <v>400.99231654488017</v>
      </c>
    </row>
    <row r="322" spans="1:14" ht="14.4" customHeight="1" x14ac:dyDescent="0.3">
      <c r="A322" s="613" t="s">
        <v>517</v>
      </c>
      <c r="B322" s="614" t="s">
        <v>2242</v>
      </c>
      <c r="C322" s="615" t="s">
        <v>522</v>
      </c>
      <c r="D322" s="616" t="s">
        <v>2243</v>
      </c>
      <c r="E322" s="615" t="s">
        <v>527</v>
      </c>
      <c r="F322" s="616" t="s">
        <v>2244</v>
      </c>
      <c r="G322" s="615" t="s">
        <v>559</v>
      </c>
      <c r="H322" s="615" t="s">
        <v>1627</v>
      </c>
      <c r="I322" s="615" t="s">
        <v>1627</v>
      </c>
      <c r="J322" s="615" t="s">
        <v>1628</v>
      </c>
      <c r="K322" s="615" t="s">
        <v>1430</v>
      </c>
      <c r="L322" s="617">
        <v>168.01962855895493</v>
      </c>
      <c r="M322" s="617">
        <v>2</v>
      </c>
      <c r="N322" s="618">
        <v>336.03925711790987</v>
      </c>
    </row>
    <row r="323" spans="1:14" ht="14.4" customHeight="1" x14ac:dyDescent="0.3">
      <c r="A323" s="613" t="s">
        <v>517</v>
      </c>
      <c r="B323" s="614" t="s">
        <v>2242</v>
      </c>
      <c r="C323" s="615" t="s">
        <v>522</v>
      </c>
      <c r="D323" s="616" t="s">
        <v>2243</v>
      </c>
      <c r="E323" s="615" t="s">
        <v>527</v>
      </c>
      <c r="F323" s="616" t="s">
        <v>2244</v>
      </c>
      <c r="G323" s="615" t="s">
        <v>559</v>
      </c>
      <c r="H323" s="615" t="s">
        <v>1629</v>
      </c>
      <c r="I323" s="615" t="s">
        <v>1630</v>
      </c>
      <c r="J323" s="615" t="s">
        <v>1631</v>
      </c>
      <c r="K323" s="615" t="s">
        <v>1632</v>
      </c>
      <c r="L323" s="617">
        <v>8.9700000000000006</v>
      </c>
      <c r="M323" s="617">
        <v>360</v>
      </c>
      <c r="N323" s="618">
        <v>3229.2000000000003</v>
      </c>
    </row>
    <row r="324" spans="1:14" ht="14.4" customHeight="1" x14ac:dyDescent="0.3">
      <c r="A324" s="613" t="s">
        <v>517</v>
      </c>
      <c r="B324" s="614" t="s">
        <v>2242</v>
      </c>
      <c r="C324" s="615" t="s">
        <v>522</v>
      </c>
      <c r="D324" s="616" t="s">
        <v>2243</v>
      </c>
      <c r="E324" s="615" t="s">
        <v>527</v>
      </c>
      <c r="F324" s="616" t="s">
        <v>2244</v>
      </c>
      <c r="G324" s="615" t="s">
        <v>559</v>
      </c>
      <c r="H324" s="615" t="s">
        <v>1633</v>
      </c>
      <c r="I324" s="615" t="s">
        <v>210</v>
      </c>
      <c r="J324" s="615" t="s">
        <v>1634</v>
      </c>
      <c r="K324" s="615" t="s">
        <v>1635</v>
      </c>
      <c r="L324" s="617">
        <v>49.997291666666662</v>
      </c>
      <c r="M324" s="617">
        <v>4</v>
      </c>
      <c r="N324" s="618">
        <v>199.98916666666665</v>
      </c>
    </row>
    <row r="325" spans="1:14" ht="14.4" customHeight="1" x14ac:dyDescent="0.3">
      <c r="A325" s="613" t="s">
        <v>517</v>
      </c>
      <c r="B325" s="614" t="s">
        <v>2242</v>
      </c>
      <c r="C325" s="615" t="s">
        <v>522</v>
      </c>
      <c r="D325" s="616" t="s">
        <v>2243</v>
      </c>
      <c r="E325" s="615" t="s">
        <v>527</v>
      </c>
      <c r="F325" s="616" t="s">
        <v>2244</v>
      </c>
      <c r="G325" s="615" t="s">
        <v>559</v>
      </c>
      <c r="H325" s="615" t="s">
        <v>1636</v>
      </c>
      <c r="I325" s="615" t="s">
        <v>1636</v>
      </c>
      <c r="J325" s="615" t="s">
        <v>1637</v>
      </c>
      <c r="K325" s="615" t="s">
        <v>1638</v>
      </c>
      <c r="L325" s="617">
        <v>416.27990722578335</v>
      </c>
      <c r="M325" s="617">
        <v>2</v>
      </c>
      <c r="N325" s="618">
        <v>832.55981445156669</v>
      </c>
    </row>
    <row r="326" spans="1:14" ht="14.4" customHeight="1" x14ac:dyDescent="0.3">
      <c r="A326" s="613" t="s">
        <v>517</v>
      </c>
      <c r="B326" s="614" t="s">
        <v>2242</v>
      </c>
      <c r="C326" s="615" t="s">
        <v>522</v>
      </c>
      <c r="D326" s="616" t="s">
        <v>2243</v>
      </c>
      <c r="E326" s="615" t="s">
        <v>527</v>
      </c>
      <c r="F326" s="616" t="s">
        <v>2244</v>
      </c>
      <c r="G326" s="615" t="s">
        <v>559</v>
      </c>
      <c r="H326" s="615" t="s">
        <v>1639</v>
      </c>
      <c r="I326" s="615" t="s">
        <v>1639</v>
      </c>
      <c r="J326" s="615" t="s">
        <v>1640</v>
      </c>
      <c r="K326" s="615" t="s">
        <v>1641</v>
      </c>
      <c r="L326" s="617">
        <v>404.49490722578332</v>
      </c>
      <c r="M326" s="617">
        <v>2</v>
      </c>
      <c r="N326" s="618">
        <v>808.98981445156664</v>
      </c>
    </row>
    <row r="327" spans="1:14" ht="14.4" customHeight="1" x14ac:dyDescent="0.3">
      <c r="A327" s="613" t="s">
        <v>517</v>
      </c>
      <c r="B327" s="614" t="s">
        <v>2242</v>
      </c>
      <c r="C327" s="615" t="s">
        <v>522</v>
      </c>
      <c r="D327" s="616" t="s">
        <v>2243</v>
      </c>
      <c r="E327" s="615" t="s">
        <v>527</v>
      </c>
      <c r="F327" s="616" t="s">
        <v>2244</v>
      </c>
      <c r="G327" s="615" t="s">
        <v>559</v>
      </c>
      <c r="H327" s="615" t="s">
        <v>1642</v>
      </c>
      <c r="I327" s="615" t="s">
        <v>210</v>
      </c>
      <c r="J327" s="615" t="s">
        <v>1643</v>
      </c>
      <c r="K327" s="615"/>
      <c r="L327" s="617">
        <v>64.8</v>
      </c>
      <c r="M327" s="617">
        <v>1</v>
      </c>
      <c r="N327" s="618">
        <v>64.8</v>
      </c>
    </row>
    <row r="328" spans="1:14" ht="14.4" customHeight="1" x14ac:dyDescent="0.3">
      <c r="A328" s="613" t="s">
        <v>517</v>
      </c>
      <c r="B328" s="614" t="s">
        <v>2242</v>
      </c>
      <c r="C328" s="615" t="s">
        <v>522</v>
      </c>
      <c r="D328" s="616" t="s">
        <v>2243</v>
      </c>
      <c r="E328" s="615" t="s">
        <v>527</v>
      </c>
      <c r="F328" s="616" t="s">
        <v>2244</v>
      </c>
      <c r="G328" s="615" t="s">
        <v>1644</v>
      </c>
      <c r="H328" s="615" t="s">
        <v>1645</v>
      </c>
      <c r="I328" s="615" t="s">
        <v>1646</v>
      </c>
      <c r="J328" s="615" t="s">
        <v>1647</v>
      </c>
      <c r="K328" s="615" t="s">
        <v>1648</v>
      </c>
      <c r="L328" s="617">
        <v>36.335488411546628</v>
      </c>
      <c r="M328" s="617">
        <v>51</v>
      </c>
      <c r="N328" s="618">
        <v>1853.109908988878</v>
      </c>
    </row>
    <row r="329" spans="1:14" ht="14.4" customHeight="1" x14ac:dyDescent="0.3">
      <c r="A329" s="613" t="s">
        <v>517</v>
      </c>
      <c r="B329" s="614" t="s">
        <v>2242</v>
      </c>
      <c r="C329" s="615" t="s">
        <v>522</v>
      </c>
      <c r="D329" s="616" t="s">
        <v>2243</v>
      </c>
      <c r="E329" s="615" t="s">
        <v>527</v>
      </c>
      <c r="F329" s="616" t="s">
        <v>2244</v>
      </c>
      <c r="G329" s="615" t="s">
        <v>1644</v>
      </c>
      <c r="H329" s="615" t="s">
        <v>1649</v>
      </c>
      <c r="I329" s="615" t="s">
        <v>1650</v>
      </c>
      <c r="J329" s="615" t="s">
        <v>1651</v>
      </c>
      <c r="K329" s="615" t="s">
        <v>1652</v>
      </c>
      <c r="L329" s="617">
        <v>47.299930377832119</v>
      </c>
      <c r="M329" s="617">
        <v>3</v>
      </c>
      <c r="N329" s="618">
        <v>141.89979113349636</v>
      </c>
    </row>
    <row r="330" spans="1:14" ht="14.4" customHeight="1" x14ac:dyDescent="0.3">
      <c r="A330" s="613" t="s">
        <v>517</v>
      </c>
      <c r="B330" s="614" t="s">
        <v>2242</v>
      </c>
      <c r="C330" s="615" t="s">
        <v>522</v>
      </c>
      <c r="D330" s="616" t="s">
        <v>2243</v>
      </c>
      <c r="E330" s="615" t="s">
        <v>527</v>
      </c>
      <c r="F330" s="616" t="s">
        <v>2244</v>
      </c>
      <c r="G330" s="615" t="s">
        <v>1644</v>
      </c>
      <c r="H330" s="615" t="s">
        <v>1653</v>
      </c>
      <c r="I330" s="615" t="s">
        <v>1654</v>
      </c>
      <c r="J330" s="615" t="s">
        <v>1651</v>
      </c>
      <c r="K330" s="615" t="s">
        <v>1655</v>
      </c>
      <c r="L330" s="617">
        <v>94.67</v>
      </c>
      <c r="M330" s="617">
        <v>1</v>
      </c>
      <c r="N330" s="618">
        <v>94.67</v>
      </c>
    </row>
    <row r="331" spans="1:14" ht="14.4" customHeight="1" x14ac:dyDescent="0.3">
      <c r="A331" s="613" t="s">
        <v>517</v>
      </c>
      <c r="B331" s="614" t="s">
        <v>2242</v>
      </c>
      <c r="C331" s="615" t="s">
        <v>522</v>
      </c>
      <c r="D331" s="616" t="s">
        <v>2243</v>
      </c>
      <c r="E331" s="615" t="s">
        <v>527</v>
      </c>
      <c r="F331" s="616" t="s">
        <v>2244</v>
      </c>
      <c r="G331" s="615" t="s">
        <v>1644</v>
      </c>
      <c r="H331" s="615" t="s">
        <v>1656</v>
      </c>
      <c r="I331" s="615" t="s">
        <v>1657</v>
      </c>
      <c r="J331" s="615" t="s">
        <v>1658</v>
      </c>
      <c r="K331" s="615" t="s">
        <v>970</v>
      </c>
      <c r="L331" s="617">
        <v>49.550000000000018</v>
      </c>
      <c r="M331" s="617">
        <v>1</v>
      </c>
      <c r="N331" s="618">
        <v>49.550000000000018</v>
      </c>
    </row>
    <row r="332" spans="1:14" ht="14.4" customHeight="1" x14ac:dyDescent="0.3">
      <c r="A332" s="613" t="s">
        <v>517</v>
      </c>
      <c r="B332" s="614" t="s">
        <v>2242</v>
      </c>
      <c r="C332" s="615" t="s">
        <v>522</v>
      </c>
      <c r="D332" s="616" t="s">
        <v>2243</v>
      </c>
      <c r="E332" s="615" t="s">
        <v>527</v>
      </c>
      <c r="F332" s="616" t="s">
        <v>2244</v>
      </c>
      <c r="G332" s="615" t="s">
        <v>1644</v>
      </c>
      <c r="H332" s="615" t="s">
        <v>1659</v>
      </c>
      <c r="I332" s="615" t="s">
        <v>1660</v>
      </c>
      <c r="J332" s="615" t="s">
        <v>1661</v>
      </c>
      <c r="K332" s="615" t="s">
        <v>1662</v>
      </c>
      <c r="L332" s="617">
        <v>144.52999999999997</v>
      </c>
      <c r="M332" s="617">
        <v>3</v>
      </c>
      <c r="N332" s="618">
        <v>433.58999999999992</v>
      </c>
    </row>
    <row r="333" spans="1:14" ht="14.4" customHeight="1" x14ac:dyDescent="0.3">
      <c r="A333" s="613" t="s">
        <v>517</v>
      </c>
      <c r="B333" s="614" t="s">
        <v>2242</v>
      </c>
      <c r="C333" s="615" t="s">
        <v>522</v>
      </c>
      <c r="D333" s="616" t="s">
        <v>2243</v>
      </c>
      <c r="E333" s="615" t="s">
        <v>527</v>
      </c>
      <c r="F333" s="616" t="s">
        <v>2244</v>
      </c>
      <c r="G333" s="615" t="s">
        <v>1644</v>
      </c>
      <c r="H333" s="615" t="s">
        <v>1663</v>
      </c>
      <c r="I333" s="615" t="s">
        <v>1664</v>
      </c>
      <c r="J333" s="615" t="s">
        <v>1665</v>
      </c>
      <c r="K333" s="615" t="s">
        <v>1666</v>
      </c>
      <c r="L333" s="617">
        <v>53.223341020067203</v>
      </c>
      <c r="M333" s="617">
        <v>36</v>
      </c>
      <c r="N333" s="618">
        <v>1916.0402767224193</v>
      </c>
    </row>
    <row r="334" spans="1:14" ht="14.4" customHeight="1" x14ac:dyDescent="0.3">
      <c r="A334" s="613" t="s">
        <v>517</v>
      </c>
      <c r="B334" s="614" t="s">
        <v>2242</v>
      </c>
      <c r="C334" s="615" t="s">
        <v>522</v>
      </c>
      <c r="D334" s="616" t="s">
        <v>2243</v>
      </c>
      <c r="E334" s="615" t="s">
        <v>527</v>
      </c>
      <c r="F334" s="616" t="s">
        <v>2244</v>
      </c>
      <c r="G334" s="615" t="s">
        <v>1644</v>
      </c>
      <c r="H334" s="615" t="s">
        <v>1667</v>
      </c>
      <c r="I334" s="615" t="s">
        <v>1668</v>
      </c>
      <c r="J334" s="615" t="s">
        <v>1669</v>
      </c>
      <c r="K334" s="615" t="s">
        <v>1670</v>
      </c>
      <c r="L334" s="617">
        <v>218.1</v>
      </c>
      <c r="M334" s="617">
        <v>1</v>
      </c>
      <c r="N334" s="618">
        <v>218.1</v>
      </c>
    </row>
    <row r="335" spans="1:14" ht="14.4" customHeight="1" x14ac:dyDescent="0.3">
      <c r="A335" s="613" t="s">
        <v>517</v>
      </c>
      <c r="B335" s="614" t="s">
        <v>2242</v>
      </c>
      <c r="C335" s="615" t="s">
        <v>522</v>
      </c>
      <c r="D335" s="616" t="s">
        <v>2243</v>
      </c>
      <c r="E335" s="615" t="s">
        <v>527</v>
      </c>
      <c r="F335" s="616" t="s">
        <v>2244</v>
      </c>
      <c r="G335" s="615" t="s">
        <v>1644</v>
      </c>
      <c r="H335" s="615" t="s">
        <v>1671</v>
      </c>
      <c r="I335" s="615" t="s">
        <v>1672</v>
      </c>
      <c r="J335" s="615" t="s">
        <v>1673</v>
      </c>
      <c r="K335" s="615" t="s">
        <v>1674</v>
      </c>
      <c r="L335" s="617">
        <v>117.73500000000001</v>
      </c>
      <c r="M335" s="617">
        <v>2</v>
      </c>
      <c r="N335" s="618">
        <v>235.47000000000003</v>
      </c>
    </row>
    <row r="336" spans="1:14" ht="14.4" customHeight="1" x14ac:dyDescent="0.3">
      <c r="A336" s="613" t="s">
        <v>517</v>
      </c>
      <c r="B336" s="614" t="s">
        <v>2242</v>
      </c>
      <c r="C336" s="615" t="s">
        <v>522</v>
      </c>
      <c r="D336" s="616" t="s">
        <v>2243</v>
      </c>
      <c r="E336" s="615" t="s">
        <v>527</v>
      </c>
      <c r="F336" s="616" t="s">
        <v>2244</v>
      </c>
      <c r="G336" s="615" t="s">
        <v>1644</v>
      </c>
      <c r="H336" s="615" t="s">
        <v>1675</v>
      </c>
      <c r="I336" s="615" t="s">
        <v>1676</v>
      </c>
      <c r="J336" s="615" t="s">
        <v>1677</v>
      </c>
      <c r="K336" s="615" t="s">
        <v>1678</v>
      </c>
      <c r="L336" s="617">
        <v>62.027999999999999</v>
      </c>
      <c r="M336" s="617">
        <v>5</v>
      </c>
      <c r="N336" s="618">
        <v>310.14</v>
      </c>
    </row>
    <row r="337" spans="1:14" ht="14.4" customHeight="1" x14ac:dyDescent="0.3">
      <c r="A337" s="613" t="s">
        <v>517</v>
      </c>
      <c r="B337" s="614" t="s">
        <v>2242</v>
      </c>
      <c r="C337" s="615" t="s">
        <v>522</v>
      </c>
      <c r="D337" s="616" t="s">
        <v>2243</v>
      </c>
      <c r="E337" s="615" t="s">
        <v>527</v>
      </c>
      <c r="F337" s="616" t="s">
        <v>2244</v>
      </c>
      <c r="G337" s="615" t="s">
        <v>1644</v>
      </c>
      <c r="H337" s="615" t="s">
        <v>1679</v>
      </c>
      <c r="I337" s="615" t="s">
        <v>1680</v>
      </c>
      <c r="J337" s="615" t="s">
        <v>1681</v>
      </c>
      <c r="K337" s="615" t="s">
        <v>1682</v>
      </c>
      <c r="L337" s="617">
        <v>45.64</v>
      </c>
      <c r="M337" s="617">
        <v>2</v>
      </c>
      <c r="N337" s="618">
        <v>91.28</v>
      </c>
    </row>
    <row r="338" spans="1:14" ht="14.4" customHeight="1" x14ac:dyDescent="0.3">
      <c r="A338" s="613" t="s">
        <v>517</v>
      </c>
      <c r="B338" s="614" t="s">
        <v>2242</v>
      </c>
      <c r="C338" s="615" t="s">
        <v>522</v>
      </c>
      <c r="D338" s="616" t="s">
        <v>2243</v>
      </c>
      <c r="E338" s="615" t="s">
        <v>527</v>
      </c>
      <c r="F338" s="616" t="s">
        <v>2244</v>
      </c>
      <c r="G338" s="615" t="s">
        <v>1644</v>
      </c>
      <c r="H338" s="615" t="s">
        <v>1683</v>
      </c>
      <c r="I338" s="615" t="s">
        <v>1684</v>
      </c>
      <c r="J338" s="615" t="s">
        <v>1685</v>
      </c>
      <c r="K338" s="615" t="s">
        <v>1686</v>
      </c>
      <c r="L338" s="617">
        <v>55.14</v>
      </c>
      <c r="M338" s="617">
        <v>1</v>
      </c>
      <c r="N338" s="618">
        <v>55.14</v>
      </c>
    </row>
    <row r="339" spans="1:14" ht="14.4" customHeight="1" x14ac:dyDescent="0.3">
      <c r="A339" s="613" t="s">
        <v>517</v>
      </c>
      <c r="B339" s="614" t="s">
        <v>2242</v>
      </c>
      <c r="C339" s="615" t="s">
        <v>522</v>
      </c>
      <c r="D339" s="616" t="s">
        <v>2243</v>
      </c>
      <c r="E339" s="615" t="s">
        <v>527</v>
      </c>
      <c r="F339" s="616" t="s">
        <v>2244</v>
      </c>
      <c r="G339" s="615" t="s">
        <v>1644</v>
      </c>
      <c r="H339" s="615" t="s">
        <v>1687</v>
      </c>
      <c r="I339" s="615" t="s">
        <v>1688</v>
      </c>
      <c r="J339" s="615" t="s">
        <v>1689</v>
      </c>
      <c r="K339" s="615" t="s">
        <v>1690</v>
      </c>
      <c r="L339" s="617">
        <v>36.710161989631082</v>
      </c>
      <c r="M339" s="617">
        <v>1</v>
      </c>
      <c r="N339" s="618">
        <v>36.710161989631082</v>
      </c>
    </row>
    <row r="340" spans="1:14" ht="14.4" customHeight="1" x14ac:dyDescent="0.3">
      <c r="A340" s="613" t="s">
        <v>517</v>
      </c>
      <c r="B340" s="614" t="s">
        <v>2242</v>
      </c>
      <c r="C340" s="615" t="s">
        <v>522</v>
      </c>
      <c r="D340" s="616" t="s">
        <v>2243</v>
      </c>
      <c r="E340" s="615" t="s">
        <v>527</v>
      </c>
      <c r="F340" s="616" t="s">
        <v>2244</v>
      </c>
      <c r="G340" s="615" t="s">
        <v>1644</v>
      </c>
      <c r="H340" s="615" t="s">
        <v>1691</v>
      </c>
      <c r="I340" s="615" t="s">
        <v>1692</v>
      </c>
      <c r="J340" s="615" t="s">
        <v>1693</v>
      </c>
      <c r="K340" s="615" t="s">
        <v>1694</v>
      </c>
      <c r="L340" s="617">
        <v>79.83</v>
      </c>
      <c r="M340" s="617">
        <v>2</v>
      </c>
      <c r="N340" s="618">
        <v>159.66</v>
      </c>
    </row>
    <row r="341" spans="1:14" ht="14.4" customHeight="1" x14ac:dyDescent="0.3">
      <c r="A341" s="613" t="s">
        <v>517</v>
      </c>
      <c r="B341" s="614" t="s">
        <v>2242</v>
      </c>
      <c r="C341" s="615" t="s">
        <v>522</v>
      </c>
      <c r="D341" s="616" t="s">
        <v>2243</v>
      </c>
      <c r="E341" s="615" t="s">
        <v>527</v>
      </c>
      <c r="F341" s="616" t="s">
        <v>2244</v>
      </c>
      <c r="G341" s="615" t="s">
        <v>1644</v>
      </c>
      <c r="H341" s="615" t="s">
        <v>1695</v>
      </c>
      <c r="I341" s="615" t="s">
        <v>1696</v>
      </c>
      <c r="J341" s="615" t="s">
        <v>1697</v>
      </c>
      <c r="K341" s="615" t="s">
        <v>1698</v>
      </c>
      <c r="L341" s="617">
        <v>3687.4054160177261</v>
      </c>
      <c r="M341" s="617">
        <v>33</v>
      </c>
      <c r="N341" s="618">
        <v>121684.37872858497</v>
      </c>
    </row>
    <row r="342" spans="1:14" ht="14.4" customHeight="1" x14ac:dyDescent="0.3">
      <c r="A342" s="613" t="s">
        <v>517</v>
      </c>
      <c r="B342" s="614" t="s">
        <v>2242</v>
      </c>
      <c r="C342" s="615" t="s">
        <v>522</v>
      </c>
      <c r="D342" s="616" t="s">
        <v>2243</v>
      </c>
      <c r="E342" s="615" t="s">
        <v>527</v>
      </c>
      <c r="F342" s="616" t="s">
        <v>2244</v>
      </c>
      <c r="G342" s="615" t="s">
        <v>1644</v>
      </c>
      <c r="H342" s="615" t="s">
        <v>1699</v>
      </c>
      <c r="I342" s="615" t="s">
        <v>1700</v>
      </c>
      <c r="J342" s="615" t="s">
        <v>1701</v>
      </c>
      <c r="K342" s="615" t="s">
        <v>1702</v>
      </c>
      <c r="L342" s="617">
        <v>140.94</v>
      </c>
      <c r="M342" s="617">
        <v>1</v>
      </c>
      <c r="N342" s="618">
        <v>140.94</v>
      </c>
    </row>
    <row r="343" spans="1:14" ht="14.4" customHeight="1" x14ac:dyDescent="0.3">
      <c r="A343" s="613" t="s">
        <v>517</v>
      </c>
      <c r="B343" s="614" t="s">
        <v>2242</v>
      </c>
      <c r="C343" s="615" t="s">
        <v>522</v>
      </c>
      <c r="D343" s="616" t="s">
        <v>2243</v>
      </c>
      <c r="E343" s="615" t="s">
        <v>527</v>
      </c>
      <c r="F343" s="616" t="s">
        <v>2244</v>
      </c>
      <c r="G343" s="615" t="s">
        <v>1644</v>
      </c>
      <c r="H343" s="615" t="s">
        <v>1703</v>
      </c>
      <c r="I343" s="615" t="s">
        <v>1704</v>
      </c>
      <c r="J343" s="615" t="s">
        <v>1705</v>
      </c>
      <c r="K343" s="615" t="s">
        <v>1706</v>
      </c>
      <c r="L343" s="617">
        <v>85.569330472690325</v>
      </c>
      <c r="M343" s="617">
        <v>40</v>
      </c>
      <c r="N343" s="618">
        <v>3422.7732189076128</v>
      </c>
    </row>
    <row r="344" spans="1:14" ht="14.4" customHeight="1" x14ac:dyDescent="0.3">
      <c r="A344" s="613" t="s">
        <v>517</v>
      </c>
      <c r="B344" s="614" t="s">
        <v>2242</v>
      </c>
      <c r="C344" s="615" t="s">
        <v>522</v>
      </c>
      <c r="D344" s="616" t="s">
        <v>2243</v>
      </c>
      <c r="E344" s="615" t="s">
        <v>527</v>
      </c>
      <c r="F344" s="616" t="s">
        <v>2244</v>
      </c>
      <c r="G344" s="615" t="s">
        <v>1644</v>
      </c>
      <c r="H344" s="615" t="s">
        <v>1707</v>
      </c>
      <c r="I344" s="615" t="s">
        <v>1708</v>
      </c>
      <c r="J344" s="615" t="s">
        <v>1709</v>
      </c>
      <c r="K344" s="615" t="s">
        <v>1710</v>
      </c>
      <c r="L344" s="617">
        <v>180.6798382299547</v>
      </c>
      <c r="M344" s="617">
        <v>1</v>
      </c>
      <c r="N344" s="618">
        <v>180.6798382299547</v>
      </c>
    </row>
    <row r="345" spans="1:14" ht="14.4" customHeight="1" x14ac:dyDescent="0.3">
      <c r="A345" s="613" t="s">
        <v>517</v>
      </c>
      <c r="B345" s="614" t="s">
        <v>2242</v>
      </c>
      <c r="C345" s="615" t="s">
        <v>522</v>
      </c>
      <c r="D345" s="616" t="s">
        <v>2243</v>
      </c>
      <c r="E345" s="615" t="s">
        <v>527</v>
      </c>
      <c r="F345" s="616" t="s">
        <v>2244</v>
      </c>
      <c r="G345" s="615" t="s">
        <v>1644</v>
      </c>
      <c r="H345" s="615" t="s">
        <v>1711</v>
      </c>
      <c r="I345" s="615" t="s">
        <v>1712</v>
      </c>
      <c r="J345" s="615" t="s">
        <v>1713</v>
      </c>
      <c r="K345" s="615" t="s">
        <v>1714</v>
      </c>
      <c r="L345" s="617">
        <v>98.45</v>
      </c>
      <c r="M345" s="617">
        <v>1</v>
      </c>
      <c r="N345" s="618">
        <v>98.45</v>
      </c>
    </row>
    <row r="346" spans="1:14" ht="14.4" customHeight="1" x14ac:dyDescent="0.3">
      <c r="A346" s="613" t="s">
        <v>517</v>
      </c>
      <c r="B346" s="614" t="s">
        <v>2242</v>
      </c>
      <c r="C346" s="615" t="s">
        <v>522</v>
      </c>
      <c r="D346" s="616" t="s">
        <v>2243</v>
      </c>
      <c r="E346" s="615" t="s">
        <v>527</v>
      </c>
      <c r="F346" s="616" t="s">
        <v>2244</v>
      </c>
      <c r="G346" s="615" t="s">
        <v>1644</v>
      </c>
      <c r="H346" s="615" t="s">
        <v>1715</v>
      </c>
      <c r="I346" s="615" t="s">
        <v>1716</v>
      </c>
      <c r="J346" s="615" t="s">
        <v>1717</v>
      </c>
      <c r="K346" s="615" t="s">
        <v>1718</v>
      </c>
      <c r="L346" s="617">
        <v>337.15</v>
      </c>
      <c r="M346" s="617">
        <v>1</v>
      </c>
      <c r="N346" s="618">
        <v>337.15</v>
      </c>
    </row>
    <row r="347" spans="1:14" ht="14.4" customHeight="1" x14ac:dyDescent="0.3">
      <c r="A347" s="613" t="s">
        <v>517</v>
      </c>
      <c r="B347" s="614" t="s">
        <v>2242</v>
      </c>
      <c r="C347" s="615" t="s">
        <v>522</v>
      </c>
      <c r="D347" s="616" t="s">
        <v>2243</v>
      </c>
      <c r="E347" s="615" t="s">
        <v>527</v>
      </c>
      <c r="F347" s="616" t="s">
        <v>2244</v>
      </c>
      <c r="G347" s="615" t="s">
        <v>1644</v>
      </c>
      <c r="H347" s="615" t="s">
        <v>1719</v>
      </c>
      <c r="I347" s="615" t="s">
        <v>1720</v>
      </c>
      <c r="J347" s="615" t="s">
        <v>1721</v>
      </c>
      <c r="K347" s="615" t="s">
        <v>1722</v>
      </c>
      <c r="L347" s="617">
        <v>144.78999999999996</v>
      </c>
      <c r="M347" s="617">
        <v>1</v>
      </c>
      <c r="N347" s="618">
        <v>144.78999999999996</v>
      </c>
    </row>
    <row r="348" spans="1:14" ht="14.4" customHeight="1" x14ac:dyDescent="0.3">
      <c r="A348" s="613" t="s">
        <v>517</v>
      </c>
      <c r="B348" s="614" t="s">
        <v>2242</v>
      </c>
      <c r="C348" s="615" t="s">
        <v>522</v>
      </c>
      <c r="D348" s="616" t="s">
        <v>2243</v>
      </c>
      <c r="E348" s="615" t="s">
        <v>527</v>
      </c>
      <c r="F348" s="616" t="s">
        <v>2244</v>
      </c>
      <c r="G348" s="615" t="s">
        <v>1644</v>
      </c>
      <c r="H348" s="615" t="s">
        <v>1723</v>
      </c>
      <c r="I348" s="615" t="s">
        <v>1724</v>
      </c>
      <c r="J348" s="615" t="s">
        <v>1725</v>
      </c>
      <c r="K348" s="615" t="s">
        <v>820</v>
      </c>
      <c r="L348" s="617">
        <v>105.91999999999997</v>
      </c>
      <c r="M348" s="617">
        <v>1</v>
      </c>
      <c r="N348" s="618">
        <v>105.91999999999997</v>
      </c>
    </row>
    <row r="349" spans="1:14" ht="14.4" customHeight="1" x14ac:dyDescent="0.3">
      <c r="A349" s="613" t="s">
        <v>517</v>
      </c>
      <c r="B349" s="614" t="s">
        <v>2242</v>
      </c>
      <c r="C349" s="615" t="s">
        <v>522</v>
      </c>
      <c r="D349" s="616" t="s">
        <v>2243</v>
      </c>
      <c r="E349" s="615" t="s">
        <v>527</v>
      </c>
      <c r="F349" s="616" t="s">
        <v>2244</v>
      </c>
      <c r="G349" s="615" t="s">
        <v>1644</v>
      </c>
      <c r="H349" s="615" t="s">
        <v>1726</v>
      </c>
      <c r="I349" s="615" t="s">
        <v>1727</v>
      </c>
      <c r="J349" s="615" t="s">
        <v>1728</v>
      </c>
      <c r="K349" s="615" t="s">
        <v>1729</v>
      </c>
      <c r="L349" s="617">
        <v>43.100071813173884</v>
      </c>
      <c r="M349" s="617">
        <v>1</v>
      </c>
      <c r="N349" s="618">
        <v>43.100071813173884</v>
      </c>
    </row>
    <row r="350" spans="1:14" ht="14.4" customHeight="1" x14ac:dyDescent="0.3">
      <c r="A350" s="613" t="s">
        <v>517</v>
      </c>
      <c r="B350" s="614" t="s">
        <v>2242</v>
      </c>
      <c r="C350" s="615" t="s">
        <v>522</v>
      </c>
      <c r="D350" s="616" t="s">
        <v>2243</v>
      </c>
      <c r="E350" s="615" t="s">
        <v>527</v>
      </c>
      <c r="F350" s="616" t="s">
        <v>2244</v>
      </c>
      <c r="G350" s="615" t="s">
        <v>1644</v>
      </c>
      <c r="H350" s="615" t="s">
        <v>1730</v>
      </c>
      <c r="I350" s="615" t="s">
        <v>1731</v>
      </c>
      <c r="J350" s="615" t="s">
        <v>1732</v>
      </c>
      <c r="K350" s="615" t="s">
        <v>1682</v>
      </c>
      <c r="L350" s="617">
        <v>89.165337220532038</v>
      </c>
      <c r="M350" s="617">
        <v>2</v>
      </c>
      <c r="N350" s="618">
        <v>178.33067444106408</v>
      </c>
    </row>
    <row r="351" spans="1:14" ht="14.4" customHeight="1" x14ac:dyDescent="0.3">
      <c r="A351" s="613" t="s">
        <v>517</v>
      </c>
      <c r="B351" s="614" t="s">
        <v>2242</v>
      </c>
      <c r="C351" s="615" t="s">
        <v>522</v>
      </c>
      <c r="D351" s="616" t="s">
        <v>2243</v>
      </c>
      <c r="E351" s="615" t="s">
        <v>527</v>
      </c>
      <c r="F351" s="616" t="s">
        <v>2244</v>
      </c>
      <c r="G351" s="615" t="s">
        <v>1644</v>
      </c>
      <c r="H351" s="615" t="s">
        <v>1733</v>
      </c>
      <c r="I351" s="615" t="s">
        <v>1734</v>
      </c>
      <c r="J351" s="615" t="s">
        <v>1651</v>
      </c>
      <c r="K351" s="615" t="s">
        <v>1735</v>
      </c>
      <c r="L351" s="617">
        <v>135.26881304337297</v>
      </c>
      <c r="M351" s="617">
        <v>137</v>
      </c>
      <c r="N351" s="618">
        <v>18531.827386942099</v>
      </c>
    </row>
    <row r="352" spans="1:14" ht="14.4" customHeight="1" x14ac:dyDescent="0.3">
      <c r="A352" s="613" t="s">
        <v>517</v>
      </c>
      <c r="B352" s="614" t="s">
        <v>2242</v>
      </c>
      <c r="C352" s="615" t="s">
        <v>522</v>
      </c>
      <c r="D352" s="616" t="s">
        <v>2243</v>
      </c>
      <c r="E352" s="615" t="s">
        <v>527</v>
      </c>
      <c r="F352" s="616" t="s">
        <v>2244</v>
      </c>
      <c r="G352" s="615" t="s">
        <v>1644</v>
      </c>
      <c r="H352" s="615" t="s">
        <v>1736</v>
      </c>
      <c r="I352" s="615" t="s">
        <v>1737</v>
      </c>
      <c r="J352" s="615" t="s">
        <v>1738</v>
      </c>
      <c r="K352" s="615" t="s">
        <v>1739</v>
      </c>
      <c r="L352" s="617">
        <v>69.300093854841705</v>
      </c>
      <c r="M352" s="617">
        <v>4</v>
      </c>
      <c r="N352" s="618">
        <v>277.20037541936682</v>
      </c>
    </row>
    <row r="353" spans="1:14" ht="14.4" customHeight="1" x14ac:dyDescent="0.3">
      <c r="A353" s="613" t="s">
        <v>517</v>
      </c>
      <c r="B353" s="614" t="s">
        <v>2242</v>
      </c>
      <c r="C353" s="615" t="s">
        <v>522</v>
      </c>
      <c r="D353" s="616" t="s">
        <v>2243</v>
      </c>
      <c r="E353" s="615" t="s">
        <v>527</v>
      </c>
      <c r="F353" s="616" t="s">
        <v>2244</v>
      </c>
      <c r="G353" s="615" t="s">
        <v>1644</v>
      </c>
      <c r="H353" s="615" t="s">
        <v>1740</v>
      </c>
      <c r="I353" s="615" t="s">
        <v>1741</v>
      </c>
      <c r="J353" s="615" t="s">
        <v>1742</v>
      </c>
      <c r="K353" s="615" t="s">
        <v>1462</v>
      </c>
      <c r="L353" s="617">
        <v>474.5416185198863</v>
      </c>
      <c r="M353" s="617">
        <v>70</v>
      </c>
      <c r="N353" s="618">
        <v>33217.913296392042</v>
      </c>
    </row>
    <row r="354" spans="1:14" ht="14.4" customHeight="1" x14ac:dyDescent="0.3">
      <c r="A354" s="613" t="s">
        <v>517</v>
      </c>
      <c r="B354" s="614" t="s">
        <v>2242</v>
      </c>
      <c r="C354" s="615" t="s">
        <v>522</v>
      </c>
      <c r="D354" s="616" t="s">
        <v>2243</v>
      </c>
      <c r="E354" s="615" t="s">
        <v>527</v>
      </c>
      <c r="F354" s="616" t="s">
        <v>2244</v>
      </c>
      <c r="G354" s="615" t="s">
        <v>1644</v>
      </c>
      <c r="H354" s="615" t="s">
        <v>1743</v>
      </c>
      <c r="I354" s="615" t="s">
        <v>1744</v>
      </c>
      <c r="J354" s="615" t="s">
        <v>1745</v>
      </c>
      <c r="K354" s="615" t="s">
        <v>1746</v>
      </c>
      <c r="L354" s="617">
        <v>250.11000000000004</v>
      </c>
      <c r="M354" s="617">
        <v>1</v>
      </c>
      <c r="N354" s="618">
        <v>250.11000000000004</v>
      </c>
    </row>
    <row r="355" spans="1:14" ht="14.4" customHeight="1" x14ac:dyDescent="0.3">
      <c r="A355" s="613" t="s">
        <v>517</v>
      </c>
      <c r="B355" s="614" t="s">
        <v>2242</v>
      </c>
      <c r="C355" s="615" t="s">
        <v>522</v>
      </c>
      <c r="D355" s="616" t="s">
        <v>2243</v>
      </c>
      <c r="E355" s="615" t="s">
        <v>527</v>
      </c>
      <c r="F355" s="616" t="s">
        <v>2244</v>
      </c>
      <c r="G355" s="615" t="s">
        <v>1644</v>
      </c>
      <c r="H355" s="615" t="s">
        <v>1747</v>
      </c>
      <c r="I355" s="615" t="s">
        <v>1748</v>
      </c>
      <c r="J355" s="615" t="s">
        <v>1673</v>
      </c>
      <c r="K355" s="615" t="s">
        <v>1749</v>
      </c>
      <c r="L355" s="617">
        <v>76.485001155612451</v>
      </c>
      <c r="M355" s="617">
        <v>20</v>
      </c>
      <c r="N355" s="618">
        <v>1529.700023112249</v>
      </c>
    </row>
    <row r="356" spans="1:14" ht="14.4" customHeight="1" x14ac:dyDescent="0.3">
      <c r="A356" s="613" t="s">
        <v>517</v>
      </c>
      <c r="B356" s="614" t="s">
        <v>2242</v>
      </c>
      <c r="C356" s="615" t="s">
        <v>522</v>
      </c>
      <c r="D356" s="616" t="s">
        <v>2243</v>
      </c>
      <c r="E356" s="615" t="s">
        <v>527</v>
      </c>
      <c r="F356" s="616" t="s">
        <v>2244</v>
      </c>
      <c r="G356" s="615" t="s">
        <v>1644</v>
      </c>
      <c r="H356" s="615" t="s">
        <v>1750</v>
      </c>
      <c r="I356" s="615" t="s">
        <v>1751</v>
      </c>
      <c r="J356" s="615" t="s">
        <v>1752</v>
      </c>
      <c r="K356" s="615" t="s">
        <v>1753</v>
      </c>
      <c r="L356" s="617">
        <v>70.942653984047396</v>
      </c>
      <c r="M356" s="617">
        <v>2334</v>
      </c>
      <c r="N356" s="618">
        <v>165580.15439876664</v>
      </c>
    </row>
    <row r="357" spans="1:14" ht="14.4" customHeight="1" x14ac:dyDescent="0.3">
      <c r="A357" s="613" t="s">
        <v>517</v>
      </c>
      <c r="B357" s="614" t="s">
        <v>2242</v>
      </c>
      <c r="C357" s="615" t="s">
        <v>522</v>
      </c>
      <c r="D357" s="616" t="s">
        <v>2243</v>
      </c>
      <c r="E357" s="615" t="s">
        <v>527</v>
      </c>
      <c r="F357" s="616" t="s">
        <v>2244</v>
      </c>
      <c r="G357" s="615" t="s">
        <v>1644</v>
      </c>
      <c r="H357" s="615" t="s">
        <v>1754</v>
      </c>
      <c r="I357" s="615" t="s">
        <v>1754</v>
      </c>
      <c r="J357" s="615" t="s">
        <v>1755</v>
      </c>
      <c r="K357" s="615" t="s">
        <v>712</v>
      </c>
      <c r="L357" s="617">
        <v>84.69</v>
      </c>
      <c r="M357" s="617">
        <v>1</v>
      </c>
      <c r="N357" s="618">
        <v>84.69</v>
      </c>
    </row>
    <row r="358" spans="1:14" ht="14.4" customHeight="1" x14ac:dyDescent="0.3">
      <c r="A358" s="613" t="s">
        <v>517</v>
      </c>
      <c r="B358" s="614" t="s">
        <v>2242</v>
      </c>
      <c r="C358" s="615" t="s">
        <v>522</v>
      </c>
      <c r="D358" s="616" t="s">
        <v>2243</v>
      </c>
      <c r="E358" s="615" t="s">
        <v>527</v>
      </c>
      <c r="F358" s="616" t="s">
        <v>2244</v>
      </c>
      <c r="G358" s="615" t="s">
        <v>1644</v>
      </c>
      <c r="H358" s="615" t="s">
        <v>1756</v>
      </c>
      <c r="I358" s="615" t="s">
        <v>1757</v>
      </c>
      <c r="J358" s="615" t="s">
        <v>1758</v>
      </c>
      <c r="K358" s="615" t="s">
        <v>1759</v>
      </c>
      <c r="L358" s="617">
        <v>151.64114798571688</v>
      </c>
      <c r="M358" s="617">
        <v>1</v>
      </c>
      <c r="N358" s="618">
        <v>151.64114798571688</v>
      </c>
    </row>
    <row r="359" spans="1:14" ht="14.4" customHeight="1" x14ac:dyDescent="0.3">
      <c r="A359" s="613" t="s">
        <v>517</v>
      </c>
      <c r="B359" s="614" t="s">
        <v>2242</v>
      </c>
      <c r="C359" s="615" t="s">
        <v>522</v>
      </c>
      <c r="D359" s="616" t="s">
        <v>2243</v>
      </c>
      <c r="E359" s="615" t="s">
        <v>527</v>
      </c>
      <c r="F359" s="616" t="s">
        <v>2244</v>
      </c>
      <c r="G359" s="615" t="s">
        <v>1644</v>
      </c>
      <c r="H359" s="615" t="s">
        <v>1760</v>
      </c>
      <c r="I359" s="615" t="s">
        <v>1102</v>
      </c>
      <c r="J359" s="615" t="s">
        <v>1761</v>
      </c>
      <c r="K359" s="615" t="s">
        <v>1762</v>
      </c>
      <c r="L359" s="617">
        <v>103.35000000000001</v>
      </c>
      <c r="M359" s="617">
        <v>1</v>
      </c>
      <c r="N359" s="618">
        <v>103.35000000000001</v>
      </c>
    </row>
    <row r="360" spans="1:14" ht="14.4" customHeight="1" x14ac:dyDescent="0.3">
      <c r="A360" s="613" t="s">
        <v>517</v>
      </c>
      <c r="B360" s="614" t="s">
        <v>2242</v>
      </c>
      <c r="C360" s="615" t="s">
        <v>522</v>
      </c>
      <c r="D360" s="616" t="s">
        <v>2243</v>
      </c>
      <c r="E360" s="615" t="s">
        <v>527</v>
      </c>
      <c r="F360" s="616" t="s">
        <v>2244</v>
      </c>
      <c r="G360" s="615" t="s">
        <v>1644</v>
      </c>
      <c r="H360" s="615" t="s">
        <v>1763</v>
      </c>
      <c r="I360" s="615" t="s">
        <v>1764</v>
      </c>
      <c r="J360" s="615" t="s">
        <v>1765</v>
      </c>
      <c r="K360" s="615" t="s">
        <v>1204</v>
      </c>
      <c r="L360" s="617">
        <v>41.519999999999989</v>
      </c>
      <c r="M360" s="617">
        <v>1</v>
      </c>
      <c r="N360" s="618">
        <v>41.519999999999989</v>
      </c>
    </row>
    <row r="361" spans="1:14" ht="14.4" customHeight="1" x14ac:dyDescent="0.3">
      <c r="A361" s="613" t="s">
        <v>517</v>
      </c>
      <c r="B361" s="614" t="s">
        <v>2242</v>
      </c>
      <c r="C361" s="615" t="s">
        <v>522</v>
      </c>
      <c r="D361" s="616" t="s">
        <v>2243</v>
      </c>
      <c r="E361" s="615" t="s">
        <v>527</v>
      </c>
      <c r="F361" s="616" t="s">
        <v>2244</v>
      </c>
      <c r="G361" s="615" t="s">
        <v>1644</v>
      </c>
      <c r="H361" s="615" t="s">
        <v>1766</v>
      </c>
      <c r="I361" s="615" t="s">
        <v>1767</v>
      </c>
      <c r="J361" s="615" t="s">
        <v>1768</v>
      </c>
      <c r="K361" s="615" t="s">
        <v>1769</v>
      </c>
      <c r="L361" s="617">
        <v>890.09979547663954</v>
      </c>
      <c r="M361" s="617">
        <v>75.900000000000006</v>
      </c>
      <c r="N361" s="618">
        <v>67558.574476676949</v>
      </c>
    </row>
    <row r="362" spans="1:14" ht="14.4" customHeight="1" x14ac:dyDescent="0.3">
      <c r="A362" s="613" t="s">
        <v>517</v>
      </c>
      <c r="B362" s="614" t="s">
        <v>2242</v>
      </c>
      <c r="C362" s="615" t="s">
        <v>522</v>
      </c>
      <c r="D362" s="616" t="s">
        <v>2243</v>
      </c>
      <c r="E362" s="615" t="s">
        <v>527</v>
      </c>
      <c r="F362" s="616" t="s">
        <v>2244</v>
      </c>
      <c r="G362" s="615" t="s">
        <v>1644</v>
      </c>
      <c r="H362" s="615" t="s">
        <v>1770</v>
      </c>
      <c r="I362" s="615" t="s">
        <v>1771</v>
      </c>
      <c r="J362" s="615" t="s">
        <v>1772</v>
      </c>
      <c r="K362" s="615" t="s">
        <v>1773</v>
      </c>
      <c r="L362" s="617">
        <v>1603.93</v>
      </c>
      <c r="M362" s="617">
        <v>2</v>
      </c>
      <c r="N362" s="618">
        <v>3207.86</v>
      </c>
    </row>
    <row r="363" spans="1:14" ht="14.4" customHeight="1" x14ac:dyDescent="0.3">
      <c r="A363" s="613" t="s">
        <v>517</v>
      </c>
      <c r="B363" s="614" t="s">
        <v>2242</v>
      </c>
      <c r="C363" s="615" t="s">
        <v>522</v>
      </c>
      <c r="D363" s="616" t="s">
        <v>2243</v>
      </c>
      <c r="E363" s="615" t="s">
        <v>527</v>
      </c>
      <c r="F363" s="616" t="s">
        <v>2244</v>
      </c>
      <c r="G363" s="615" t="s">
        <v>1644</v>
      </c>
      <c r="H363" s="615" t="s">
        <v>1774</v>
      </c>
      <c r="I363" s="615" t="s">
        <v>1774</v>
      </c>
      <c r="J363" s="615" t="s">
        <v>1775</v>
      </c>
      <c r="K363" s="615" t="s">
        <v>1776</v>
      </c>
      <c r="L363" s="617">
        <v>28.98</v>
      </c>
      <c r="M363" s="617">
        <v>1</v>
      </c>
      <c r="N363" s="618">
        <v>28.98</v>
      </c>
    </row>
    <row r="364" spans="1:14" ht="14.4" customHeight="1" x14ac:dyDescent="0.3">
      <c r="A364" s="613" t="s">
        <v>517</v>
      </c>
      <c r="B364" s="614" t="s">
        <v>2242</v>
      </c>
      <c r="C364" s="615" t="s">
        <v>522</v>
      </c>
      <c r="D364" s="616" t="s">
        <v>2243</v>
      </c>
      <c r="E364" s="615" t="s">
        <v>527</v>
      </c>
      <c r="F364" s="616" t="s">
        <v>2244</v>
      </c>
      <c r="G364" s="615" t="s">
        <v>1644</v>
      </c>
      <c r="H364" s="615" t="s">
        <v>1777</v>
      </c>
      <c r="I364" s="615" t="s">
        <v>1778</v>
      </c>
      <c r="J364" s="615" t="s">
        <v>1779</v>
      </c>
      <c r="K364" s="615" t="s">
        <v>1780</v>
      </c>
      <c r="L364" s="617">
        <v>97.633502140661491</v>
      </c>
      <c r="M364" s="617">
        <v>3</v>
      </c>
      <c r="N364" s="618">
        <v>292.90050642198446</v>
      </c>
    </row>
    <row r="365" spans="1:14" ht="14.4" customHeight="1" x14ac:dyDescent="0.3">
      <c r="A365" s="613" t="s">
        <v>517</v>
      </c>
      <c r="B365" s="614" t="s">
        <v>2242</v>
      </c>
      <c r="C365" s="615" t="s">
        <v>522</v>
      </c>
      <c r="D365" s="616" t="s">
        <v>2243</v>
      </c>
      <c r="E365" s="615" t="s">
        <v>527</v>
      </c>
      <c r="F365" s="616" t="s">
        <v>2244</v>
      </c>
      <c r="G365" s="615" t="s">
        <v>1644</v>
      </c>
      <c r="H365" s="615" t="s">
        <v>1781</v>
      </c>
      <c r="I365" s="615" t="s">
        <v>1782</v>
      </c>
      <c r="J365" s="615" t="s">
        <v>1732</v>
      </c>
      <c r="K365" s="615" t="s">
        <v>1783</v>
      </c>
      <c r="L365" s="617">
        <v>270.45999999999998</v>
      </c>
      <c r="M365" s="617">
        <v>1</v>
      </c>
      <c r="N365" s="618">
        <v>270.45999999999998</v>
      </c>
    </row>
    <row r="366" spans="1:14" ht="14.4" customHeight="1" x14ac:dyDescent="0.3">
      <c r="A366" s="613" t="s">
        <v>517</v>
      </c>
      <c r="B366" s="614" t="s">
        <v>2242</v>
      </c>
      <c r="C366" s="615" t="s">
        <v>522</v>
      </c>
      <c r="D366" s="616" t="s">
        <v>2243</v>
      </c>
      <c r="E366" s="615" t="s">
        <v>527</v>
      </c>
      <c r="F366" s="616" t="s">
        <v>2244</v>
      </c>
      <c r="G366" s="615" t="s">
        <v>1644</v>
      </c>
      <c r="H366" s="615" t="s">
        <v>1784</v>
      </c>
      <c r="I366" s="615" t="s">
        <v>1785</v>
      </c>
      <c r="J366" s="615" t="s">
        <v>1786</v>
      </c>
      <c r="K366" s="615" t="s">
        <v>1787</v>
      </c>
      <c r="L366" s="617">
        <v>380.52</v>
      </c>
      <c r="M366" s="617">
        <v>3</v>
      </c>
      <c r="N366" s="618">
        <v>1141.56</v>
      </c>
    </row>
    <row r="367" spans="1:14" ht="14.4" customHeight="1" x14ac:dyDescent="0.3">
      <c r="A367" s="613" t="s">
        <v>517</v>
      </c>
      <c r="B367" s="614" t="s">
        <v>2242</v>
      </c>
      <c r="C367" s="615" t="s">
        <v>522</v>
      </c>
      <c r="D367" s="616" t="s">
        <v>2243</v>
      </c>
      <c r="E367" s="615" t="s">
        <v>527</v>
      </c>
      <c r="F367" s="616" t="s">
        <v>2244</v>
      </c>
      <c r="G367" s="615" t="s">
        <v>1644</v>
      </c>
      <c r="H367" s="615" t="s">
        <v>1788</v>
      </c>
      <c r="I367" s="615" t="s">
        <v>1789</v>
      </c>
      <c r="J367" s="615" t="s">
        <v>1790</v>
      </c>
      <c r="K367" s="615" t="s">
        <v>1791</v>
      </c>
      <c r="L367" s="617">
        <v>162.36000000000001</v>
      </c>
      <c r="M367" s="617">
        <v>2</v>
      </c>
      <c r="N367" s="618">
        <v>324.72000000000003</v>
      </c>
    </row>
    <row r="368" spans="1:14" ht="14.4" customHeight="1" x14ac:dyDescent="0.3">
      <c r="A368" s="613" t="s">
        <v>517</v>
      </c>
      <c r="B368" s="614" t="s">
        <v>2242</v>
      </c>
      <c r="C368" s="615" t="s">
        <v>522</v>
      </c>
      <c r="D368" s="616" t="s">
        <v>2243</v>
      </c>
      <c r="E368" s="615" t="s">
        <v>527</v>
      </c>
      <c r="F368" s="616" t="s">
        <v>2244</v>
      </c>
      <c r="G368" s="615" t="s">
        <v>1644</v>
      </c>
      <c r="H368" s="615" t="s">
        <v>1792</v>
      </c>
      <c r="I368" s="615" t="s">
        <v>1793</v>
      </c>
      <c r="J368" s="615" t="s">
        <v>1794</v>
      </c>
      <c r="K368" s="615" t="s">
        <v>1795</v>
      </c>
      <c r="L368" s="617">
        <v>112.47999999999998</v>
      </c>
      <c r="M368" s="617">
        <v>2</v>
      </c>
      <c r="N368" s="618">
        <v>224.95999999999995</v>
      </c>
    </row>
    <row r="369" spans="1:14" ht="14.4" customHeight="1" x14ac:dyDescent="0.3">
      <c r="A369" s="613" t="s">
        <v>517</v>
      </c>
      <c r="B369" s="614" t="s">
        <v>2242</v>
      </c>
      <c r="C369" s="615" t="s">
        <v>522</v>
      </c>
      <c r="D369" s="616" t="s">
        <v>2243</v>
      </c>
      <c r="E369" s="615" t="s">
        <v>527</v>
      </c>
      <c r="F369" s="616" t="s">
        <v>2244</v>
      </c>
      <c r="G369" s="615" t="s">
        <v>1644</v>
      </c>
      <c r="H369" s="615" t="s">
        <v>1796</v>
      </c>
      <c r="I369" s="615" t="s">
        <v>1797</v>
      </c>
      <c r="J369" s="615" t="s">
        <v>1798</v>
      </c>
      <c r="K369" s="615" t="s">
        <v>1799</v>
      </c>
      <c r="L369" s="617">
        <v>84.180053056693481</v>
      </c>
      <c r="M369" s="617">
        <v>2</v>
      </c>
      <c r="N369" s="618">
        <v>168.36010611338696</v>
      </c>
    </row>
    <row r="370" spans="1:14" ht="14.4" customHeight="1" x14ac:dyDescent="0.3">
      <c r="A370" s="613" t="s">
        <v>517</v>
      </c>
      <c r="B370" s="614" t="s">
        <v>2242</v>
      </c>
      <c r="C370" s="615" t="s">
        <v>522</v>
      </c>
      <c r="D370" s="616" t="s">
        <v>2243</v>
      </c>
      <c r="E370" s="615" t="s">
        <v>527</v>
      </c>
      <c r="F370" s="616" t="s">
        <v>2244</v>
      </c>
      <c r="G370" s="615" t="s">
        <v>1644</v>
      </c>
      <c r="H370" s="615" t="s">
        <v>1800</v>
      </c>
      <c r="I370" s="615" t="s">
        <v>1800</v>
      </c>
      <c r="J370" s="615" t="s">
        <v>1801</v>
      </c>
      <c r="K370" s="615" t="s">
        <v>1802</v>
      </c>
      <c r="L370" s="617">
        <v>411.0200000000001</v>
      </c>
      <c r="M370" s="617">
        <v>1</v>
      </c>
      <c r="N370" s="618">
        <v>411.0200000000001</v>
      </c>
    </row>
    <row r="371" spans="1:14" ht="14.4" customHeight="1" x14ac:dyDescent="0.3">
      <c r="A371" s="613" t="s">
        <v>517</v>
      </c>
      <c r="B371" s="614" t="s">
        <v>2242</v>
      </c>
      <c r="C371" s="615" t="s">
        <v>522</v>
      </c>
      <c r="D371" s="616" t="s">
        <v>2243</v>
      </c>
      <c r="E371" s="615" t="s">
        <v>527</v>
      </c>
      <c r="F371" s="616" t="s">
        <v>2244</v>
      </c>
      <c r="G371" s="615" t="s">
        <v>1644</v>
      </c>
      <c r="H371" s="615" t="s">
        <v>1803</v>
      </c>
      <c r="I371" s="615" t="s">
        <v>1804</v>
      </c>
      <c r="J371" s="615" t="s">
        <v>1805</v>
      </c>
      <c r="K371" s="615" t="s">
        <v>1806</v>
      </c>
      <c r="L371" s="617">
        <v>177.96999722011924</v>
      </c>
      <c r="M371" s="617">
        <v>8</v>
      </c>
      <c r="N371" s="618">
        <v>1423.7599777609539</v>
      </c>
    </row>
    <row r="372" spans="1:14" ht="14.4" customHeight="1" x14ac:dyDescent="0.3">
      <c r="A372" s="613" t="s">
        <v>517</v>
      </c>
      <c r="B372" s="614" t="s">
        <v>2242</v>
      </c>
      <c r="C372" s="615" t="s">
        <v>522</v>
      </c>
      <c r="D372" s="616" t="s">
        <v>2243</v>
      </c>
      <c r="E372" s="615" t="s">
        <v>527</v>
      </c>
      <c r="F372" s="616" t="s">
        <v>2244</v>
      </c>
      <c r="G372" s="615" t="s">
        <v>1644</v>
      </c>
      <c r="H372" s="615" t="s">
        <v>1807</v>
      </c>
      <c r="I372" s="615" t="s">
        <v>1808</v>
      </c>
      <c r="J372" s="615" t="s">
        <v>1809</v>
      </c>
      <c r="K372" s="615" t="s">
        <v>1810</v>
      </c>
      <c r="L372" s="617">
        <v>374.29</v>
      </c>
      <c r="M372" s="617">
        <v>1</v>
      </c>
      <c r="N372" s="618">
        <v>374.29</v>
      </c>
    </row>
    <row r="373" spans="1:14" ht="14.4" customHeight="1" x14ac:dyDescent="0.3">
      <c r="A373" s="613" t="s">
        <v>517</v>
      </c>
      <c r="B373" s="614" t="s">
        <v>2242</v>
      </c>
      <c r="C373" s="615" t="s">
        <v>522</v>
      </c>
      <c r="D373" s="616" t="s">
        <v>2243</v>
      </c>
      <c r="E373" s="615" t="s">
        <v>527</v>
      </c>
      <c r="F373" s="616" t="s">
        <v>2244</v>
      </c>
      <c r="G373" s="615" t="s">
        <v>1644</v>
      </c>
      <c r="H373" s="615" t="s">
        <v>1811</v>
      </c>
      <c r="I373" s="615" t="s">
        <v>1812</v>
      </c>
      <c r="J373" s="615" t="s">
        <v>1813</v>
      </c>
      <c r="K373" s="615" t="s">
        <v>1814</v>
      </c>
      <c r="L373" s="617">
        <v>1471.8577106842765</v>
      </c>
      <c r="M373" s="617">
        <v>90</v>
      </c>
      <c r="N373" s="618">
        <v>132467.19396158488</v>
      </c>
    </row>
    <row r="374" spans="1:14" ht="14.4" customHeight="1" x14ac:dyDescent="0.3">
      <c r="A374" s="613" t="s">
        <v>517</v>
      </c>
      <c r="B374" s="614" t="s">
        <v>2242</v>
      </c>
      <c r="C374" s="615" t="s">
        <v>522</v>
      </c>
      <c r="D374" s="616" t="s">
        <v>2243</v>
      </c>
      <c r="E374" s="615" t="s">
        <v>527</v>
      </c>
      <c r="F374" s="616" t="s">
        <v>2244</v>
      </c>
      <c r="G374" s="615" t="s">
        <v>1644</v>
      </c>
      <c r="H374" s="615" t="s">
        <v>1815</v>
      </c>
      <c r="I374" s="615" t="s">
        <v>1816</v>
      </c>
      <c r="J374" s="615" t="s">
        <v>1817</v>
      </c>
      <c r="K374" s="615" t="s">
        <v>913</v>
      </c>
      <c r="L374" s="617">
        <v>257.05000000000007</v>
      </c>
      <c r="M374" s="617">
        <v>2</v>
      </c>
      <c r="N374" s="618">
        <v>514.10000000000014</v>
      </c>
    </row>
    <row r="375" spans="1:14" ht="14.4" customHeight="1" x14ac:dyDescent="0.3">
      <c r="A375" s="613" t="s">
        <v>517</v>
      </c>
      <c r="B375" s="614" t="s">
        <v>2242</v>
      </c>
      <c r="C375" s="615" t="s">
        <v>522</v>
      </c>
      <c r="D375" s="616" t="s">
        <v>2243</v>
      </c>
      <c r="E375" s="615" t="s">
        <v>527</v>
      </c>
      <c r="F375" s="616" t="s">
        <v>2244</v>
      </c>
      <c r="G375" s="615" t="s">
        <v>1644</v>
      </c>
      <c r="H375" s="615" t="s">
        <v>1818</v>
      </c>
      <c r="I375" s="615" t="s">
        <v>1819</v>
      </c>
      <c r="J375" s="615" t="s">
        <v>1820</v>
      </c>
      <c r="K375" s="615" t="s">
        <v>955</v>
      </c>
      <c r="L375" s="617">
        <v>42.92</v>
      </c>
      <c r="M375" s="617">
        <v>1</v>
      </c>
      <c r="N375" s="618">
        <v>42.92</v>
      </c>
    </row>
    <row r="376" spans="1:14" ht="14.4" customHeight="1" x14ac:dyDescent="0.3">
      <c r="A376" s="613" t="s">
        <v>517</v>
      </c>
      <c r="B376" s="614" t="s">
        <v>2242</v>
      </c>
      <c r="C376" s="615" t="s">
        <v>522</v>
      </c>
      <c r="D376" s="616" t="s">
        <v>2243</v>
      </c>
      <c r="E376" s="615" t="s">
        <v>527</v>
      </c>
      <c r="F376" s="616" t="s">
        <v>2244</v>
      </c>
      <c r="G376" s="615" t="s">
        <v>1644</v>
      </c>
      <c r="H376" s="615" t="s">
        <v>1821</v>
      </c>
      <c r="I376" s="615" t="s">
        <v>1822</v>
      </c>
      <c r="J376" s="615" t="s">
        <v>1823</v>
      </c>
      <c r="K376" s="615" t="s">
        <v>1824</v>
      </c>
      <c r="L376" s="617">
        <v>1003.89</v>
      </c>
      <c r="M376" s="617">
        <v>3</v>
      </c>
      <c r="N376" s="618">
        <v>3011.67</v>
      </c>
    </row>
    <row r="377" spans="1:14" ht="14.4" customHeight="1" x14ac:dyDescent="0.3">
      <c r="A377" s="613" t="s">
        <v>517</v>
      </c>
      <c r="B377" s="614" t="s">
        <v>2242</v>
      </c>
      <c r="C377" s="615" t="s">
        <v>522</v>
      </c>
      <c r="D377" s="616" t="s">
        <v>2243</v>
      </c>
      <c r="E377" s="615" t="s">
        <v>527</v>
      </c>
      <c r="F377" s="616" t="s">
        <v>2244</v>
      </c>
      <c r="G377" s="615" t="s">
        <v>1644</v>
      </c>
      <c r="H377" s="615" t="s">
        <v>1825</v>
      </c>
      <c r="I377" s="615" t="s">
        <v>1826</v>
      </c>
      <c r="J377" s="615" t="s">
        <v>1827</v>
      </c>
      <c r="K377" s="615" t="s">
        <v>1828</v>
      </c>
      <c r="L377" s="617">
        <v>101.84</v>
      </c>
      <c r="M377" s="617">
        <v>1</v>
      </c>
      <c r="N377" s="618">
        <v>101.84</v>
      </c>
    </row>
    <row r="378" spans="1:14" ht="14.4" customHeight="1" x14ac:dyDescent="0.3">
      <c r="A378" s="613" t="s">
        <v>517</v>
      </c>
      <c r="B378" s="614" t="s">
        <v>2242</v>
      </c>
      <c r="C378" s="615" t="s">
        <v>522</v>
      </c>
      <c r="D378" s="616" t="s">
        <v>2243</v>
      </c>
      <c r="E378" s="615" t="s">
        <v>1829</v>
      </c>
      <c r="F378" s="616" t="s">
        <v>2245</v>
      </c>
      <c r="G378" s="615"/>
      <c r="H378" s="615" t="s">
        <v>1830</v>
      </c>
      <c r="I378" s="615" t="s">
        <v>1831</v>
      </c>
      <c r="J378" s="615" t="s">
        <v>1832</v>
      </c>
      <c r="K378" s="615"/>
      <c r="L378" s="617">
        <v>182.61859076844516</v>
      </c>
      <c r="M378" s="617">
        <v>3</v>
      </c>
      <c r="N378" s="618">
        <v>547.85577230533545</v>
      </c>
    </row>
    <row r="379" spans="1:14" ht="14.4" customHeight="1" x14ac:dyDescent="0.3">
      <c r="A379" s="613" t="s">
        <v>517</v>
      </c>
      <c r="B379" s="614" t="s">
        <v>2242</v>
      </c>
      <c r="C379" s="615" t="s">
        <v>522</v>
      </c>
      <c r="D379" s="616" t="s">
        <v>2243</v>
      </c>
      <c r="E379" s="615" t="s">
        <v>1829</v>
      </c>
      <c r="F379" s="616" t="s">
        <v>2245</v>
      </c>
      <c r="G379" s="615"/>
      <c r="H379" s="615" t="s">
        <v>1833</v>
      </c>
      <c r="I379" s="615" t="s">
        <v>1833</v>
      </c>
      <c r="J379" s="615" t="s">
        <v>1834</v>
      </c>
      <c r="K379" s="615" t="s">
        <v>1835</v>
      </c>
      <c r="L379" s="617">
        <v>162.28998362096331</v>
      </c>
      <c r="M379" s="617">
        <v>13.5</v>
      </c>
      <c r="N379" s="618">
        <v>2190.9147788830046</v>
      </c>
    </row>
    <row r="380" spans="1:14" ht="14.4" customHeight="1" x14ac:dyDescent="0.3">
      <c r="A380" s="613" t="s">
        <v>517</v>
      </c>
      <c r="B380" s="614" t="s">
        <v>2242</v>
      </c>
      <c r="C380" s="615" t="s">
        <v>522</v>
      </c>
      <c r="D380" s="616" t="s">
        <v>2243</v>
      </c>
      <c r="E380" s="615" t="s">
        <v>1829</v>
      </c>
      <c r="F380" s="616" t="s">
        <v>2245</v>
      </c>
      <c r="G380" s="615"/>
      <c r="H380" s="615" t="s">
        <v>1836</v>
      </c>
      <c r="I380" s="615" t="s">
        <v>1836</v>
      </c>
      <c r="J380" s="615" t="s">
        <v>1837</v>
      </c>
      <c r="K380" s="615" t="s">
        <v>1835</v>
      </c>
      <c r="L380" s="617">
        <v>162.29001471666433</v>
      </c>
      <c r="M380" s="617">
        <v>4.75</v>
      </c>
      <c r="N380" s="618">
        <v>770.87756990415551</v>
      </c>
    </row>
    <row r="381" spans="1:14" ht="14.4" customHeight="1" x14ac:dyDescent="0.3">
      <c r="A381" s="613" t="s">
        <v>517</v>
      </c>
      <c r="B381" s="614" t="s">
        <v>2242</v>
      </c>
      <c r="C381" s="615" t="s">
        <v>522</v>
      </c>
      <c r="D381" s="616" t="s">
        <v>2243</v>
      </c>
      <c r="E381" s="615" t="s">
        <v>1829</v>
      </c>
      <c r="F381" s="616" t="s">
        <v>2245</v>
      </c>
      <c r="G381" s="615" t="s">
        <v>559</v>
      </c>
      <c r="H381" s="615" t="s">
        <v>1838</v>
      </c>
      <c r="I381" s="615" t="s">
        <v>1839</v>
      </c>
      <c r="J381" s="615" t="s">
        <v>1840</v>
      </c>
      <c r="K381" s="615" t="s">
        <v>1841</v>
      </c>
      <c r="L381" s="617">
        <v>2175.7801719120084</v>
      </c>
      <c r="M381" s="617">
        <v>119.25</v>
      </c>
      <c r="N381" s="618">
        <v>259461.78550050699</v>
      </c>
    </row>
    <row r="382" spans="1:14" ht="14.4" customHeight="1" x14ac:dyDescent="0.3">
      <c r="A382" s="613" t="s">
        <v>517</v>
      </c>
      <c r="B382" s="614" t="s">
        <v>2242</v>
      </c>
      <c r="C382" s="615" t="s">
        <v>522</v>
      </c>
      <c r="D382" s="616" t="s">
        <v>2243</v>
      </c>
      <c r="E382" s="615" t="s">
        <v>1829</v>
      </c>
      <c r="F382" s="616" t="s">
        <v>2245</v>
      </c>
      <c r="G382" s="615" t="s">
        <v>559</v>
      </c>
      <c r="H382" s="615" t="s">
        <v>1842</v>
      </c>
      <c r="I382" s="615" t="s">
        <v>1843</v>
      </c>
      <c r="J382" s="615" t="s">
        <v>1844</v>
      </c>
      <c r="K382" s="615" t="s">
        <v>1561</v>
      </c>
      <c r="L382" s="617">
        <v>323.9797360517062</v>
      </c>
      <c r="M382" s="617">
        <v>150</v>
      </c>
      <c r="N382" s="618">
        <v>48596.960407755927</v>
      </c>
    </row>
    <row r="383" spans="1:14" ht="14.4" customHeight="1" x14ac:dyDescent="0.3">
      <c r="A383" s="613" t="s">
        <v>517</v>
      </c>
      <c r="B383" s="614" t="s">
        <v>2242</v>
      </c>
      <c r="C383" s="615" t="s">
        <v>522</v>
      </c>
      <c r="D383" s="616" t="s">
        <v>2243</v>
      </c>
      <c r="E383" s="615" t="s">
        <v>1829</v>
      </c>
      <c r="F383" s="616" t="s">
        <v>2245</v>
      </c>
      <c r="G383" s="615" t="s">
        <v>559</v>
      </c>
      <c r="H383" s="615" t="s">
        <v>1845</v>
      </c>
      <c r="I383" s="615" t="s">
        <v>1846</v>
      </c>
      <c r="J383" s="615" t="s">
        <v>1847</v>
      </c>
      <c r="K383" s="615" t="s">
        <v>1848</v>
      </c>
      <c r="L383" s="617">
        <v>2842.8</v>
      </c>
      <c r="M383" s="617">
        <v>9</v>
      </c>
      <c r="N383" s="618">
        <v>25585.200000000001</v>
      </c>
    </row>
    <row r="384" spans="1:14" ht="14.4" customHeight="1" x14ac:dyDescent="0.3">
      <c r="A384" s="613" t="s">
        <v>517</v>
      </c>
      <c r="B384" s="614" t="s">
        <v>2242</v>
      </c>
      <c r="C384" s="615" t="s">
        <v>522</v>
      </c>
      <c r="D384" s="616" t="s">
        <v>2243</v>
      </c>
      <c r="E384" s="615" t="s">
        <v>1829</v>
      </c>
      <c r="F384" s="616" t="s">
        <v>2245</v>
      </c>
      <c r="G384" s="615" t="s">
        <v>559</v>
      </c>
      <c r="H384" s="615" t="s">
        <v>1849</v>
      </c>
      <c r="I384" s="615" t="s">
        <v>210</v>
      </c>
      <c r="J384" s="615" t="s">
        <v>1850</v>
      </c>
      <c r="K384" s="615"/>
      <c r="L384" s="617">
        <v>1161.165</v>
      </c>
      <c r="M384" s="617">
        <v>1.5325666666666666</v>
      </c>
      <c r="N384" s="618">
        <v>1779.5627735</v>
      </c>
    </row>
    <row r="385" spans="1:14" ht="14.4" customHeight="1" x14ac:dyDescent="0.3">
      <c r="A385" s="613" t="s">
        <v>517</v>
      </c>
      <c r="B385" s="614" t="s">
        <v>2242</v>
      </c>
      <c r="C385" s="615" t="s">
        <v>522</v>
      </c>
      <c r="D385" s="616" t="s">
        <v>2243</v>
      </c>
      <c r="E385" s="615" t="s">
        <v>1829</v>
      </c>
      <c r="F385" s="616" t="s">
        <v>2245</v>
      </c>
      <c r="G385" s="615" t="s">
        <v>559</v>
      </c>
      <c r="H385" s="615" t="s">
        <v>1851</v>
      </c>
      <c r="I385" s="615" t="s">
        <v>210</v>
      </c>
      <c r="J385" s="615" t="s">
        <v>1852</v>
      </c>
      <c r="K385" s="615" t="s">
        <v>1853</v>
      </c>
      <c r="L385" s="617">
        <v>211.91990559694437</v>
      </c>
      <c r="M385" s="617">
        <v>43</v>
      </c>
      <c r="N385" s="618">
        <v>9112.5559406686079</v>
      </c>
    </row>
    <row r="386" spans="1:14" ht="14.4" customHeight="1" x14ac:dyDescent="0.3">
      <c r="A386" s="613" t="s">
        <v>517</v>
      </c>
      <c r="B386" s="614" t="s">
        <v>2242</v>
      </c>
      <c r="C386" s="615" t="s">
        <v>522</v>
      </c>
      <c r="D386" s="616" t="s">
        <v>2243</v>
      </c>
      <c r="E386" s="615" t="s">
        <v>1829</v>
      </c>
      <c r="F386" s="616" t="s">
        <v>2245</v>
      </c>
      <c r="G386" s="615" t="s">
        <v>559</v>
      </c>
      <c r="H386" s="615" t="s">
        <v>1854</v>
      </c>
      <c r="I386" s="615" t="s">
        <v>1855</v>
      </c>
      <c r="J386" s="615" t="s">
        <v>1856</v>
      </c>
      <c r="K386" s="615" t="s">
        <v>1857</v>
      </c>
      <c r="L386" s="617">
        <v>2048.4677290706695</v>
      </c>
      <c r="M386" s="617">
        <v>208.00000000000003</v>
      </c>
      <c r="N386" s="618">
        <v>426081.28764669929</v>
      </c>
    </row>
    <row r="387" spans="1:14" ht="14.4" customHeight="1" x14ac:dyDescent="0.3">
      <c r="A387" s="613" t="s">
        <v>517</v>
      </c>
      <c r="B387" s="614" t="s">
        <v>2242</v>
      </c>
      <c r="C387" s="615" t="s">
        <v>522</v>
      </c>
      <c r="D387" s="616" t="s">
        <v>2243</v>
      </c>
      <c r="E387" s="615" t="s">
        <v>1829</v>
      </c>
      <c r="F387" s="616" t="s">
        <v>2245</v>
      </c>
      <c r="G387" s="615" t="s">
        <v>559</v>
      </c>
      <c r="H387" s="615" t="s">
        <v>1858</v>
      </c>
      <c r="I387" s="615" t="s">
        <v>1858</v>
      </c>
      <c r="J387" s="615" t="s">
        <v>1859</v>
      </c>
      <c r="K387" s="615" t="s">
        <v>1860</v>
      </c>
      <c r="L387" s="617">
        <v>3681.0054510551063</v>
      </c>
      <c r="M387" s="617">
        <v>17</v>
      </c>
      <c r="N387" s="618">
        <v>62577.092667936806</v>
      </c>
    </row>
    <row r="388" spans="1:14" ht="14.4" customHeight="1" x14ac:dyDescent="0.3">
      <c r="A388" s="613" t="s">
        <v>517</v>
      </c>
      <c r="B388" s="614" t="s">
        <v>2242</v>
      </c>
      <c r="C388" s="615" t="s">
        <v>522</v>
      </c>
      <c r="D388" s="616" t="s">
        <v>2243</v>
      </c>
      <c r="E388" s="615" t="s">
        <v>1829</v>
      </c>
      <c r="F388" s="616" t="s">
        <v>2245</v>
      </c>
      <c r="G388" s="615" t="s">
        <v>559</v>
      </c>
      <c r="H388" s="615" t="s">
        <v>1861</v>
      </c>
      <c r="I388" s="615" t="s">
        <v>1862</v>
      </c>
      <c r="J388" s="615" t="s">
        <v>1863</v>
      </c>
      <c r="K388" s="615" t="s">
        <v>1860</v>
      </c>
      <c r="L388" s="617">
        <v>1735.66</v>
      </c>
      <c r="M388" s="617">
        <v>7</v>
      </c>
      <c r="N388" s="618">
        <v>12149.62</v>
      </c>
    </row>
    <row r="389" spans="1:14" ht="14.4" customHeight="1" x14ac:dyDescent="0.3">
      <c r="A389" s="613" t="s">
        <v>517</v>
      </c>
      <c r="B389" s="614" t="s">
        <v>2242</v>
      </c>
      <c r="C389" s="615" t="s">
        <v>522</v>
      </c>
      <c r="D389" s="616" t="s">
        <v>2243</v>
      </c>
      <c r="E389" s="615" t="s">
        <v>1829</v>
      </c>
      <c r="F389" s="616" t="s">
        <v>2245</v>
      </c>
      <c r="G389" s="615" t="s">
        <v>559</v>
      </c>
      <c r="H389" s="615" t="s">
        <v>1864</v>
      </c>
      <c r="I389" s="615" t="s">
        <v>1865</v>
      </c>
      <c r="J389" s="615" t="s">
        <v>1866</v>
      </c>
      <c r="K389" s="615" t="s">
        <v>1860</v>
      </c>
      <c r="L389" s="617">
        <v>1389.89</v>
      </c>
      <c r="M389" s="617">
        <v>4</v>
      </c>
      <c r="N389" s="618">
        <v>5559.56</v>
      </c>
    </row>
    <row r="390" spans="1:14" ht="14.4" customHeight="1" x14ac:dyDescent="0.3">
      <c r="A390" s="613" t="s">
        <v>517</v>
      </c>
      <c r="B390" s="614" t="s">
        <v>2242</v>
      </c>
      <c r="C390" s="615" t="s">
        <v>522</v>
      </c>
      <c r="D390" s="616" t="s">
        <v>2243</v>
      </c>
      <c r="E390" s="615" t="s">
        <v>1829</v>
      </c>
      <c r="F390" s="616" t="s">
        <v>2245</v>
      </c>
      <c r="G390" s="615" t="s">
        <v>559</v>
      </c>
      <c r="H390" s="615" t="s">
        <v>1867</v>
      </c>
      <c r="I390" s="615" t="s">
        <v>1868</v>
      </c>
      <c r="J390" s="615" t="s">
        <v>1869</v>
      </c>
      <c r="K390" s="615" t="s">
        <v>1870</v>
      </c>
      <c r="L390" s="617">
        <v>2156.2569622825913</v>
      </c>
      <c r="M390" s="617">
        <v>87</v>
      </c>
      <c r="N390" s="618">
        <v>187594.35571858543</v>
      </c>
    </row>
    <row r="391" spans="1:14" ht="14.4" customHeight="1" x14ac:dyDescent="0.3">
      <c r="A391" s="613" t="s">
        <v>517</v>
      </c>
      <c r="B391" s="614" t="s">
        <v>2242</v>
      </c>
      <c r="C391" s="615" t="s">
        <v>522</v>
      </c>
      <c r="D391" s="616" t="s">
        <v>2243</v>
      </c>
      <c r="E391" s="615" t="s">
        <v>1829</v>
      </c>
      <c r="F391" s="616" t="s">
        <v>2245</v>
      </c>
      <c r="G391" s="615" t="s">
        <v>559</v>
      </c>
      <c r="H391" s="615" t="s">
        <v>1871</v>
      </c>
      <c r="I391" s="615" t="s">
        <v>1872</v>
      </c>
      <c r="J391" s="615" t="s">
        <v>1873</v>
      </c>
      <c r="K391" s="615" t="s">
        <v>1874</v>
      </c>
      <c r="L391" s="617">
        <v>2206.3570675784936</v>
      </c>
      <c r="M391" s="617">
        <v>2</v>
      </c>
      <c r="N391" s="618">
        <v>4412.7141351569871</v>
      </c>
    </row>
    <row r="392" spans="1:14" ht="14.4" customHeight="1" x14ac:dyDescent="0.3">
      <c r="A392" s="613" t="s">
        <v>517</v>
      </c>
      <c r="B392" s="614" t="s">
        <v>2242</v>
      </c>
      <c r="C392" s="615" t="s">
        <v>522</v>
      </c>
      <c r="D392" s="616" t="s">
        <v>2243</v>
      </c>
      <c r="E392" s="615" t="s">
        <v>1829</v>
      </c>
      <c r="F392" s="616" t="s">
        <v>2245</v>
      </c>
      <c r="G392" s="615" t="s">
        <v>559</v>
      </c>
      <c r="H392" s="615" t="s">
        <v>1875</v>
      </c>
      <c r="I392" s="615" t="s">
        <v>1876</v>
      </c>
      <c r="J392" s="615" t="s">
        <v>1877</v>
      </c>
      <c r="K392" s="615" t="s">
        <v>1878</v>
      </c>
      <c r="L392" s="617">
        <v>1938.4899999999996</v>
      </c>
      <c r="M392" s="617">
        <v>1</v>
      </c>
      <c r="N392" s="618">
        <v>1938.4899999999996</v>
      </c>
    </row>
    <row r="393" spans="1:14" ht="14.4" customHeight="1" x14ac:dyDescent="0.3">
      <c r="A393" s="613" t="s">
        <v>517</v>
      </c>
      <c r="B393" s="614" t="s">
        <v>2242</v>
      </c>
      <c r="C393" s="615" t="s">
        <v>522</v>
      </c>
      <c r="D393" s="616" t="s">
        <v>2243</v>
      </c>
      <c r="E393" s="615" t="s">
        <v>1829</v>
      </c>
      <c r="F393" s="616" t="s">
        <v>2245</v>
      </c>
      <c r="G393" s="615" t="s">
        <v>559</v>
      </c>
      <c r="H393" s="615" t="s">
        <v>1879</v>
      </c>
      <c r="I393" s="615" t="s">
        <v>1880</v>
      </c>
      <c r="J393" s="615" t="s">
        <v>1881</v>
      </c>
      <c r="K393" s="615" t="s">
        <v>1882</v>
      </c>
      <c r="L393" s="617">
        <v>4358.66</v>
      </c>
      <c r="M393" s="617">
        <v>1</v>
      </c>
      <c r="N393" s="618">
        <v>4358.66</v>
      </c>
    </row>
    <row r="394" spans="1:14" ht="14.4" customHeight="1" x14ac:dyDescent="0.3">
      <c r="A394" s="613" t="s">
        <v>517</v>
      </c>
      <c r="B394" s="614" t="s">
        <v>2242</v>
      </c>
      <c r="C394" s="615" t="s">
        <v>522</v>
      </c>
      <c r="D394" s="616" t="s">
        <v>2243</v>
      </c>
      <c r="E394" s="615" t="s">
        <v>1829</v>
      </c>
      <c r="F394" s="616" t="s">
        <v>2245</v>
      </c>
      <c r="G394" s="615" t="s">
        <v>559</v>
      </c>
      <c r="H394" s="615" t="s">
        <v>1883</v>
      </c>
      <c r="I394" s="615" t="s">
        <v>210</v>
      </c>
      <c r="J394" s="615" t="s">
        <v>1884</v>
      </c>
      <c r="K394" s="615"/>
      <c r="L394" s="617">
        <v>252.96980548513568</v>
      </c>
      <c r="M394" s="617">
        <v>211</v>
      </c>
      <c r="N394" s="618">
        <v>53376.628957363631</v>
      </c>
    </row>
    <row r="395" spans="1:14" ht="14.4" customHeight="1" x14ac:dyDescent="0.3">
      <c r="A395" s="613" t="s">
        <v>517</v>
      </c>
      <c r="B395" s="614" t="s">
        <v>2242</v>
      </c>
      <c r="C395" s="615" t="s">
        <v>522</v>
      </c>
      <c r="D395" s="616" t="s">
        <v>2243</v>
      </c>
      <c r="E395" s="615" t="s">
        <v>1829</v>
      </c>
      <c r="F395" s="616" t="s">
        <v>2245</v>
      </c>
      <c r="G395" s="615" t="s">
        <v>559</v>
      </c>
      <c r="H395" s="615" t="s">
        <v>1885</v>
      </c>
      <c r="I395" s="615" t="s">
        <v>1886</v>
      </c>
      <c r="J395" s="615" t="s">
        <v>1869</v>
      </c>
      <c r="K395" s="615" t="s">
        <v>1887</v>
      </c>
      <c r="L395" s="617">
        <v>3379.3900000000017</v>
      </c>
      <c r="M395" s="617">
        <v>45.8</v>
      </c>
      <c r="N395" s="618">
        <v>154776.06200000006</v>
      </c>
    </row>
    <row r="396" spans="1:14" ht="14.4" customHeight="1" x14ac:dyDescent="0.3">
      <c r="A396" s="613" t="s">
        <v>517</v>
      </c>
      <c r="B396" s="614" t="s">
        <v>2242</v>
      </c>
      <c r="C396" s="615" t="s">
        <v>522</v>
      </c>
      <c r="D396" s="616" t="s">
        <v>2243</v>
      </c>
      <c r="E396" s="615" t="s">
        <v>1829</v>
      </c>
      <c r="F396" s="616" t="s">
        <v>2245</v>
      </c>
      <c r="G396" s="615" t="s">
        <v>559</v>
      </c>
      <c r="H396" s="615" t="s">
        <v>1888</v>
      </c>
      <c r="I396" s="615" t="s">
        <v>1889</v>
      </c>
      <c r="J396" s="615" t="s">
        <v>1890</v>
      </c>
      <c r="K396" s="615" t="s">
        <v>1504</v>
      </c>
      <c r="L396" s="617">
        <v>2903.2899999999995</v>
      </c>
      <c r="M396" s="617">
        <v>3</v>
      </c>
      <c r="N396" s="618">
        <v>8709.869999999999</v>
      </c>
    </row>
    <row r="397" spans="1:14" ht="14.4" customHeight="1" x14ac:dyDescent="0.3">
      <c r="A397" s="613" t="s">
        <v>517</v>
      </c>
      <c r="B397" s="614" t="s">
        <v>2242</v>
      </c>
      <c r="C397" s="615" t="s">
        <v>522</v>
      </c>
      <c r="D397" s="616" t="s">
        <v>2243</v>
      </c>
      <c r="E397" s="615" t="s">
        <v>1829</v>
      </c>
      <c r="F397" s="616" t="s">
        <v>2245</v>
      </c>
      <c r="G397" s="615" t="s">
        <v>559</v>
      </c>
      <c r="H397" s="615" t="s">
        <v>1891</v>
      </c>
      <c r="I397" s="615" t="s">
        <v>1892</v>
      </c>
      <c r="J397" s="615" t="s">
        <v>1893</v>
      </c>
      <c r="K397" s="615" t="s">
        <v>1504</v>
      </c>
      <c r="L397" s="617">
        <v>2322.3077579597712</v>
      </c>
      <c r="M397" s="617">
        <v>7</v>
      </c>
      <c r="N397" s="618">
        <v>16256.154305718399</v>
      </c>
    </row>
    <row r="398" spans="1:14" ht="14.4" customHeight="1" x14ac:dyDescent="0.3">
      <c r="A398" s="613" t="s">
        <v>517</v>
      </c>
      <c r="B398" s="614" t="s">
        <v>2242</v>
      </c>
      <c r="C398" s="615" t="s">
        <v>522</v>
      </c>
      <c r="D398" s="616" t="s">
        <v>2243</v>
      </c>
      <c r="E398" s="615" t="s">
        <v>1829</v>
      </c>
      <c r="F398" s="616" t="s">
        <v>2245</v>
      </c>
      <c r="G398" s="615" t="s">
        <v>559</v>
      </c>
      <c r="H398" s="615" t="s">
        <v>1894</v>
      </c>
      <c r="I398" s="615" t="s">
        <v>1895</v>
      </c>
      <c r="J398" s="615" t="s">
        <v>1896</v>
      </c>
      <c r="K398" s="615" t="s">
        <v>1897</v>
      </c>
      <c r="L398" s="617">
        <v>1886</v>
      </c>
      <c r="M398" s="617">
        <v>4</v>
      </c>
      <c r="N398" s="618">
        <v>7544</v>
      </c>
    </row>
    <row r="399" spans="1:14" ht="14.4" customHeight="1" x14ac:dyDescent="0.3">
      <c r="A399" s="613" t="s">
        <v>517</v>
      </c>
      <c r="B399" s="614" t="s">
        <v>2242</v>
      </c>
      <c r="C399" s="615" t="s">
        <v>522</v>
      </c>
      <c r="D399" s="616" t="s">
        <v>2243</v>
      </c>
      <c r="E399" s="615" t="s">
        <v>1829</v>
      </c>
      <c r="F399" s="616" t="s">
        <v>2245</v>
      </c>
      <c r="G399" s="615" t="s">
        <v>559</v>
      </c>
      <c r="H399" s="615" t="s">
        <v>1898</v>
      </c>
      <c r="I399" s="615" t="s">
        <v>1899</v>
      </c>
      <c r="J399" s="615" t="s">
        <v>1900</v>
      </c>
      <c r="K399" s="615" t="s">
        <v>1901</v>
      </c>
      <c r="L399" s="617">
        <v>1725.575</v>
      </c>
      <c r="M399" s="617">
        <v>8</v>
      </c>
      <c r="N399" s="618">
        <v>13804.6</v>
      </c>
    </row>
    <row r="400" spans="1:14" ht="14.4" customHeight="1" x14ac:dyDescent="0.3">
      <c r="A400" s="613" t="s">
        <v>517</v>
      </c>
      <c r="B400" s="614" t="s">
        <v>2242</v>
      </c>
      <c r="C400" s="615" t="s">
        <v>522</v>
      </c>
      <c r="D400" s="616" t="s">
        <v>2243</v>
      </c>
      <c r="E400" s="615" t="s">
        <v>1829</v>
      </c>
      <c r="F400" s="616" t="s">
        <v>2245</v>
      </c>
      <c r="G400" s="615" t="s">
        <v>559</v>
      </c>
      <c r="H400" s="615" t="s">
        <v>1902</v>
      </c>
      <c r="I400" s="615" t="s">
        <v>1903</v>
      </c>
      <c r="J400" s="615" t="s">
        <v>1904</v>
      </c>
      <c r="K400" s="615" t="s">
        <v>1905</v>
      </c>
      <c r="L400" s="617">
        <v>2607.0413908280802</v>
      </c>
      <c r="M400" s="617">
        <v>10</v>
      </c>
      <c r="N400" s="618">
        <v>26070.413908280803</v>
      </c>
    </row>
    <row r="401" spans="1:14" ht="14.4" customHeight="1" x14ac:dyDescent="0.3">
      <c r="A401" s="613" t="s">
        <v>517</v>
      </c>
      <c r="B401" s="614" t="s">
        <v>2242</v>
      </c>
      <c r="C401" s="615" t="s">
        <v>522</v>
      </c>
      <c r="D401" s="616" t="s">
        <v>2243</v>
      </c>
      <c r="E401" s="615" t="s">
        <v>1829</v>
      </c>
      <c r="F401" s="616" t="s">
        <v>2245</v>
      </c>
      <c r="G401" s="615" t="s">
        <v>1644</v>
      </c>
      <c r="H401" s="615" t="s">
        <v>1906</v>
      </c>
      <c r="I401" s="615" t="s">
        <v>1907</v>
      </c>
      <c r="J401" s="615" t="s">
        <v>1908</v>
      </c>
      <c r="K401" s="615" t="s">
        <v>1666</v>
      </c>
      <c r="L401" s="617">
        <v>40.569947433088878</v>
      </c>
      <c r="M401" s="617">
        <v>95</v>
      </c>
      <c r="N401" s="618">
        <v>3854.1450061434434</v>
      </c>
    </row>
    <row r="402" spans="1:14" ht="14.4" customHeight="1" x14ac:dyDescent="0.3">
      <c r="A402" s="613" t="s">
        <v>517</v>
      </c>
      <c r="B402" s="614" t="s">
        <v>2242</v>
      </c>
      <c r="C402" s="615" t="s">
        <v>522</v>
      </c>
      <c r="D402" s="616" t="s">
        <v>2243</v>
      </c>
      <c r="E402" s="615" t="s">
        <v>1829</v>
      </c>
      <c r="F402" s="616" t="s">
        <v>2245</v>
      </c>
      <c r="G402" s="615" t="s">
        <v>1644</v>
      </c>
      <c r="H402" s="615" t="s">
        <v>1909</v>
      </c>
      <c r="I402" s="615" t="s">
        <v>1910</v>
      </c>
      <c r="J402" s="615" t="s">
        <v>1911</v>
      </c>
      <c r="K402" s="615" t="s">
        <v>1666</v>
      </c>
      <c r="L402" s="617">
        <v>50.35713607870963</v>
      </c>
      <c r="M402" s="617">
        <v>109</v>
      </c>
      <c r="N402" s="618">
        <v>5488.9278325793493</v>
      </c>
    </row>
    <row r="403" spans="1:14" ht="14.4" customHeight="1" x14ac:dyDescent="0.3">
      <c r="A403" s="613" t="s">
        <v>517</v>
      </c>
      <c r="B403" s="614" t="s">
        <v>2242</v>
      </c>
      <c r="C403" s="615" t="s">
        <v>522</v>
      </c>
      <c r="D403" s="616" t="s">
        <v>2243</v>
      </c>
      <c r="E403" s="615" t="s">
        <v>1829</v>
      </c>
      <c r="F403" s="616" t="s">
        <v>2245</v>
      </c>
      <c r="G403" s="615" t="s">
        <v>1644</v>
      </c>
      <c r="H403" s="615" t="s">
        <v>1912</v>
      </c>
      <c r="I403" s="615" t="s">
        <v>1913</v>
      </c>
      <c r="J403" s="615" t="s">
        <v>1914</v>
      </c>
      <c r="K403" s="615" t="s">
        <v>1666</v>
      </c>
      <c r="L403" s="617">
        <v>49.751529966032528</v>
      </c>
      <c r="M403" s="617">
        <v>104</v>
      </c>
      <c r="N403" s="618">
        <v>5174.1591164673828</v>
      </c>
    </row>
    <row r="404" spans="1:14" ht="14.4" customHeight="1" x14ac:dyDescent="0.3">
      <c r="A404" s="613" t="s">
        <v>517</v>
      </c>
      <c r="B404" s="614" t="s">
        <v>2242</v>
      </c>
      <c r="C404" s="615" t="s">
        <v>522</v>
      </c>
      <c r="D404" s="616" t="s">
        <v>2243</v>
      </c>
      <c r="E404" s="615" t="s">
        <v>1829</v>
      </c>
      <c r="F404" s="616" t="s">
        <v>2245</v>
      </c>
      <c r="G404" s="615" t="s">
        <v>1644</v>
      </c>
      <c r="H404" s="615" t="s">
        <v>1915</v>
      </c>
      <c r="I404" s="615" t="s">
        <v>1916</v>
      </c>
      <c r="J404" s="615" t="s">
        <v>1917</v>
      </c>
      <c r="K404" s="615" t="s">
        <v>1666</v>
      </c>
      <c r="L404" s="617">
        <v>51.734293635941356</v>
      </c>
      <c r="M404" s="617">
        <v>21</v>
      </c>
      <c r="N404" s="618">
        <v>1086.4201663547685</v>
      </c>
    </row>
    <row r="405" spans="1:14" ht="14.4" customHeight="1" x14ac:dyDescent="0.3">
      <c r="A405" s="613" t="s">
        <v>517</v>
      </c>
      <c r="B405" s="614" t="s">
        <v>2242</v>
      </c>
      <c r="C405" s="615" t="s">
        <v>522</v>
      </c>
      <c r="D405" s="616" t="s">
        <v>2243</v>
      </c>
      <c r="E405" s="615" t="s">
        <v>1829</v>
      </c>
      <c r="F405" s="616" t="s">
        <v>2245</v>
      </c>
      <c r="G405" s="615" t="s">
        <v>1644</v>
      </c>
      <c r="H405" s="615" t="s">
        <v>1918</v>
      </c>
      <c r="I405" s="615" t="s">
        <v>1919</v>
      </c>
      <c r="J405" s="615" t="s">
        <v>1920</v>
      </c>
      <c r="K405" s="615" t="s">
        <v>1666</v>
      </c>
      <c r="L405" s="617">
        <v>39.029390067440119</v>
      </c>
      <c r="M405" s="617">
        <v>101</v>
      </c>
      <c r="N405" s="618">
        <v>3941.9683968114523</v>
      </c>
    </row>
    <row r="406" spans="1:14" ht="14.4" customHeight="1" x14ac:dyDescent="0.3">
      <c r="A406" s="613" t="s">
        <v>517</v>
      </c>
      <c r="B406" s="614" t="s">
        <v>2242</v>
      </c>
      <c r="C406" s="615" t="s">
        <v>522</v>
      </c>
      <c r="D406" s="616" t="s">
        <v>2243</v>
      </c>
      <c r="E406" s="615" t="s">
        <v>1829</v>
      </c>
      <c r="F406" s="616" t="s">
        <v>2245</v>
      </c>
      <c r="G406" s="615" t="s">
        <v>1644</v>
      </c>
      <c r="H406" s="615" t="s">
        <v>1921</v>
      </c>
      <c r="I406" s="615" t="s">
        <v>1922</v>
      </c>
      <c r="J406" s="615" t="s">
        <v>1923</v>
      </c>
      <c r="K406" s="615" t="s">
        <v>1666</v>
      </c>
      <c r="L406" s="617">
        <v>47.810000000000009</v>
      </c>
      <c r="M406" s="617">
        <v>3</v>
      </c>
      <c r="N406" s="618">
        <v>143.43000000000004</v>
      </c>
    </row>
    <row r="407" spans="1:14" ht="14.4" customHeight="1" x14ac:dyDescent="0.3">
      <c r="A407" s="613" t="s">
        <v>517</v>
      </c>
      <c r="B407" s="614" t="s">
        <v>2242</v>
      </c>
      <c r="C407" s="615" t="s">
        <v>522</v>
      </c>
      <c r="D407" s="616" t="s">
        <v>2243</v>
      </c>
      <c r="E407" s="615" t="s">
        <v>1829</v>
      </c>
      <c r="F407" s="616" t="s">
        <v>2245</v>
      </c>
      <c r="G407" s="615" t="s">
        <v>1644</v>
      </c>
      <c r="H407" s="615" t="s">
        <v>1924</v>
      </c>
      <c r="I407" s="615" t="s">
        <v>1925</v>
      </c>
      <c r="J407" s="615" t="s">
        <v>1926</v>
      </c>
      <c r="K407" s="615" t="s">
        <v>1927</v>
      </c>
      <c r="L407" s="617">
        <v>216.21984036525714</v>
      </c>
      <c r="M407" s="617">
        <v>48</v>
      </c>
      <c r="N407" s="618">
        <v>10378.552337532343</v>
      </c>
    </row>
    <row r="408" spans="1:14" ht="14.4" customHeight="1" x14ac:dyDescent="0.3">
      <c r="A408" s="613" t="s">
        <v>517</v>
      </c>
      <c r="B408" s="614" t="s">
        <v>2242</v>
      </c>
      <c r="C408" s="615" t="s">
        <v>522</v>
      </c>
      <c r="D408" s="616" t="s">
        <v>2243</v>
      </c>
      <c r="E408" s="615" t="s">
        <v>1829</v>
      </c>
      <c r="F408" s="616" t="s">
        <v>2245</v>
      </c>
      <c r="G408" s="615" t="s">
        <v>1644</v>
      </c>
      <c r="H408" s="615" t="s">
        <v>1928</v>
      </c>
      <c r="I408" s="615" t="s">
        <v>1928</v>
      </c>
      <c r="J408" s="615" t="s">
        <v>1929</v>
      </c>
      <c r="K408" s="615" t="s">
        <v>1930</v>
      </c>
      <c r="L408" s="617">
        <v>424.98</v>
      </c>
      <c r="M408" s="617">
        <v>29</v>
      </c>
      <c r="N408" s="618">
        <v>12324.42</v>
      </c>
    </row>
    <row r="409" spans="1:14" ht="14.4" customHeight="1" x14ac:dyDescent="0.3">
      <c r="A409" s="613" t="s">
        <v>517</v>
      </c>
      <c r="B409" s="614" t="s">
        <v>2242</v>
      </c>
      <c r="C409" s="615" t="s">
        <v>522</v>
      </c>
      <c r="D409" s="616" t="s">
        <v>2243</v>
      </c>
      <c r="E409" s="615" t="s">
        <v>1829</v>
      </c>
      <c r="F409" s="616" t="s">
        <v>2245</v>
      </c>
      <c r="G409" s="615" t="s">
        <v>1644</v>
      </c>
      <c r="H409" s="615" t="s">
        <v>1931</v>
      </c>
      <c r="I409" s="615" t="s">
        <v>1931</v>
      </c>
      <c r="J409" s="615" t="s">
        <v>1932</v>
      </c>
      <c r="K409" s="615" t="s">
        <v>1930</v>
      </c>
      <c r="L409" s="617">
        <v>183.36992485113936</v>
      </c>
      <c r="M409" s="617">
        <v>317</v>
      </c>
      <c r="N409" s="618">
        <v>58128.26617781118</v>
      </c>
    </row>
    <row r="410" spans="1:14" ht="14.4" customHeight="1" x14ac:dyDescent="0.3">
      <c r="A410" s="613" t="s">
        <v>517</v>
      </c>
      <c r="B410" s="614" t="s">
        <v>2242</v>
      </c>
      <c r="C410" s="615" t="s">
        <v>522</v>
      </c>
      <c r="D410" s="616" t="s">
        <v>2243</v>
      </c>
      <c r="E410" s="615" t="s">
        <v>1829</v>
      </c>
      <c r="F410" s="616" t="s">
        <v>2245</v>
      </c>
      <c r="G410" s="615" t="s">
        <v>1644</v>
      </c>
      <c r="H410" s="615" t="s">
        <v>1933</v>
      </c>
      <c r="I410" s="615" t="s">
        <v>1934</v>
      </c>
      <c r="J410" s="615" t="s">
        <v>1935</v>
      </c>
      <c r="K410" s="615" t="s">
        <v>1936</v>
      </c>
      <c r="L410" s="617">
        <v>217.5</v>
      </c>
      <c r="M410" s="617">
        <v>24</v>
      </c>
      <c r="N410" s="618">
        <v>5220</v>
      </c>
    </row>
    <row r="411" spans="1:14" ht="14.4" customHeight="1" x14ac:dyDescent="0.3">
      <c r="A411" s="613" t="s">
        <v>517</v>
      </c>
      <c r="B411" s="614" t="s">
        <v>2242</v>
      </c>
      <c r="C411" s="615" t="s">
        <v>522</v>
      </c>
      <c r="D411" s="616" t="s">
        <v>2243</v>
      </c>
      <c r="E411" s="615" t="s">
        <v>1829</v>
      </c>
      <c r="F411" s="616" t="s">
        <v>2245</v>
      </c>
      <c r="G411" s="615" t="s">
        <v>1644</v>
      </c>
      <c r="H411" s="615" t="s">
        <v>1937</v>
      </c>
      <c r="I411" s="615" t="s">
        <v>1938</v>
      </c>
      <c r="J411" s="615" t="s">
        <v>1939</v>
      </c>
      <c r="K411" s="615" t="s">
        <v>1940</v>
      </c>
      <c r="L411" s="617">
        <v>390.46931946493538</v>
      </c>
      <c r="M411" s="617">
        <v>14</v>
      </c>
      <c r="N411" s="618">
        <v>5466.5704725090955</v>
      </c>
    </row>
    <row r="412" spans="1:14" ht="14.4" customHeight="1" x14ac:dyDescent="0.3">
      <c r="A412" s="613" t="s">
        <v>517</v>
      </c>
      <c r="B412" s="614" t="s">
        <v>2242</v>
      </c>
      <c r="C412" s="615" t="s">
        <v>522</v>
      </c>
      <c r="D412" s="616" t="s">
        <v>2243</v>
      </c>
      <c r="E412" s="615" t="s">
        <v>1829</v>
      </c>
      <c r="F412" s="616" t="s">
        <v>2245</v>
      </c>
      <c r="G412" s="615" t="s">
        <v>1644</v>
      </c>
      <c r="H412" s="615" t="s">
        <v>1941</v>
      </c>
      <c r="I412" s="615" t="s">
        <v>1941</v>
      </c>
      <c r="J412" s="615" t="s">
        <v>1942</v>
      </c>
      <c r="K412" s="615" t="s">
        <v>1943</v>
      </c>
      <c r="L412" s="617">
        <v>135.34199999999998</v>
      </c>
      <c r="M412" s="617">
        <v>5</v>
      </c>
      <c r="N412" s="618">
        <v>676.70999999999992</v>
      </c>
    </row>
    <row r="413" spans="1:14" ht="14.4" customHeight="1" x14ac:dyDescent="0.3">
      <c r="A413" s="613" t="s">
        <v>517</v>
      </c>
      <c r="B413" s="614" t="s">
        <v>2242</v>
      </c>
      <c r="C413" s="615" t="s">
        <v>522</v>
      </c>
      <c r="D413" s="616" t="s">
        <v>2243</v>
      </c>
      <c r="E413" s="615" t="s">
        <v>1829</v>
      </c>
      <c r="F413" s="616" t="s">
        <v>2245</v>
      </c>
      <c r="G413" s="615" t="s">
        <v>1644</v>
      </c>
      <c r="H413" s="615" t="s">
        <v>1944</v>
      </c>
      <c r="I413" s="615" t="s">
        <v>1944</v>
      </c>
      <c r="J413" s="615" t="s">
        <v>1945</v>
      </c>
      <c r="K413" s="615" t="s">
        <v>1943</v>
      </c>
      <c r="L413" s="617">
        <v>126.85666666666664</v>
      </c>
      <c r="M413" s="617">
        <v>6</v>
      </c>
      <c r="N413" s="618">
        <v>761.13999999999987</v>
      </c>
    </row>
    <row r="414" spans="1:14" ht="14.4" customHeight="1" x14ac:dyDescent="0.3">
      <c r="A414" s="613" t="s">
        <v>517</v>
      </c>
      <c r="B414" s="614" t="s">
        <v>2242</v>
      </c>
      <c r="C414" s="615" t="s">
        <v>522</v>
      </c>
      <c r="D414" s="616" t="s">
        <v>2243</v>
      </c>
      <c r="E414" s="615" t="s">
        <v>1829</v>
      </c>
      <c r="F414" s="616" t="s">
        <v>2245</v>
      </c>
      <c r="G414" s="615" t="s">
        <v>1644</v>
      </c>
      <c r="H414" s="615" t="s">
        <v>1946</v>
      </c>
      <c r="I414" s="615" t="s">
        <v>1947</v>
      </c>
      <c r="J414" s="615" t="s">
        <v>1948</v>
      </c>
      <c r="K414" s="615" t="s">
        <v>1666</v>
      </c>
      <c r="L414" s="617">
        <v>40.569990405909522</v>
      </c>
      <c r="M414" s="617">
        <v>225</v>
      </c>
      <c r="N414" s="618">
        <v>9128.2478413296431</v>
      </c>
    </row>
    <row r="415" spans="1:14" ht="14.4" customHeight="1" x14ac:dyDescent="0.3">
      <c r="A415" s="613" t="s">
        <v>517</v>
      </c>
      <c r="B415" s="614" t="s">
        <v>2242</v>
      </c>
      <c r="C415" s="615" t="s">
        <v>522</v>
      </c>
      <c r="D415" s="616" t="s">
        <v>2243</v>
      </c>
      <c r="E415" s="615" t="s">
        <v>1829</v>
      </c>
      <c r="F415" s="616" t="s">
        <v>2245</v>
      </c>
      <c r="G415" s="615" t="s">
        <v>1644</v>
      </c>
      <c r="H415" s="615" t="s">
        <v>1949</v>
      </c>
      <c r="I415" s="615" t="s">
        <v>1950</v>
      </c>
      <c r="J415" s="615" t="s">
        <v>1951</v>
      </c>
      <c r="K415" s="615" t="s">
        <v>1952</v>
      </c>
      <c r="L415" s="617">
        <v>128.97800000000001</v>
      </c>
      <c r="M415" s="617">
        <v>5</v>
      </c>
      <c r="N415" s="618">
        <v>644.89</v>
      </c>
    </row>
    <row r="416" spans="1:14" ht="14.4" customHeight="1" x14ac:dyDescent="0.3">
      <c r="A416" s="613" t="s">
        <v>517</v>
      </c>
      <c r="B416" s="614" t="s">
        <v>2242</v>
      </c>
      <c r="C416" s="615" t="s">
        <v>522</v>
      </c>
      <c r="D416" s="616" t="s">
        <v>2243</v>
      </c>
      <c r="E416" s="615" t="s">
        <v>1829</v>
      </c>
      <c r="F416" s="616" t="s">
        <v>2245</v>
      </c>
      <c r="G416" s="615" t="s">
        <v>1644</v>
      </c>
      <c r="H416" s="615" t="s">
        <v>1953</v>
      </c>
      <c r="I416" s="615" t="s">
        <v>1954</v>
      </c>
      <c r="J416" s="615" t="s">
        <v>1955</v>
      </c>
      <c r="K416" s="615"/>
      <c r="L416" s="617">
        <v>40.569989281526759</v>
      </c>
      <c r="M416" s="617">
        <v>194</v>
      </c>
      <c r="N416" s="618">
        <v>7870.5779206161915</v>
      </c>
    </row>
    <row r="417" spans="1:14" ht="14.4" customHeight="1" x14ac:dyDescent="0.3">
      <c r="A417" s="613" t="s">
        <v>517</v>
      </c>
      <c r="B417" s="614" t="s">
        <v>2242</v>
      </c>
      <c r="C417" s="615" t="s">
        <v>522</v>
      </c>
      <c r="D417" s="616" t="s">
        <v>2243</v>
      </c>
      <c r="E417" s="615" t="s">
        <v>1829</v>
      </c>
      <c r="F417" s="616" t="s">
        <v>2245</v>
      </c>
      <c r="G417" s="615" t="s">
        <v>1644</v>
      </c>
      <c r="H417" s="615" t="s">
        <v>1956</v>
      </c>
      <c r="I417" s="615" t="s">
        <v>1957</v>
      </c>
      <c r="J417" s="615" t="s">
        <v>1958</v>
      </c>
      <c r="K417" s="615" t="s">
        <v>1959</v>
      </c>
      <c r="L417" s="617">
        <v>123.21</v>
      </c>
      <c r="M417" s="617">
        <v>1</v>
      </c>
      <c r="N417" s="618">
        <v>123.21</v>
      </c>
    </row>
    <row r="418" spans="1:14" ht="14.4" customHeight="1" x14ac:dyDescent="0.3">
      <c r="A418" s="613" t="s">
        <v>517</v>
      </c>
      <c r="B418" s="614" t="s">
        <v>2242</v>
      </c>
      <c r="C418" s="615" t="s">
        <v>522</v>
      </c>
      <c r="D418" s="616" t="s">
        <v>2243</v>
      </c>
      <c r="E418" s="615" t="s">
        <v>1829</v>
      </c>
      <c r="F418" s="616" t="s">
        <v>2245</v>
      </c>
      <c r="G418" s="615" t="s">
        <v>1644</v>
      </c>
      <c r="H418" s="615" t="s">
        <v>1960</v>
      </c>
      <c r="I418" s="615" t="s">
        <v>1961</v>
      </c>
      <c r="J418" s="615" t="s">
        <v>1962</v>
      </c>
      <c r="K418" s="615" t="s">
        <v>1943</v>
      </c>
      <c r="L418" s="617">
        <v>122.61400354477958</v>
      </c>
      <c r="M418" s="617">
        <v>5</v>
      </c>
      <c r="N418" s="618">
        <v>613.07001772389788</v>
      </c>
    </row>
    <row r="419" spans="1:14" ht="14.4" customHeight="1" x14ac:dyDescent="0.3">
      <c r="A419" s="613" t="s">
        <v>517</v>
      </c>
      <c r="B419" s="614" t="s">
        <v>2242</v>
      </c>
      <c r="C419" s="615" t="s">
        <v>522</v>
      </c>
      <c r="D419" s="616" t="s">
        <v>2243</v>
      </c>
      <c r="E419" s="615" t="s">
        <v>1829</v>
      </c>
      <c r="F419" s="616" t="s">
        <v>2245</v>
      </c>
      <c r="G419" s="615" t="s">
        <v>1644</v>
      </c>
      <c r="H419" s="615" t="s">
        <v>1963</v>
      </c>
      <c r="I419" s="615" t="s">
        <v>1963</v>
      </c>
      <c r="J419" s="615" t="s">
        <v>1964</v>
      </c>
      <c r="K419" s="615" t="s">
        <v>1959</v>
      </c>
      <c r="L419" s="617">
        <v>186.73000000000002</v>
      </c>
      <c r="M419" s="617">
        <v>1</v>
      </c>
      <c r="N419" s="618">
        <v>186.73000000000002</v>
      </c>
    </row>
    <row r="420" spans="1:14" ht="14.4" customHeight="1" x14ac:dyDescent="0.3">
      <c r="A420" s="613" t="s">
        <v>517</v>
      </c>
      <c r="B420" s="614" t="s">
        <v>2242</v>
      </c>
      <c r="C420" s="615" t="s">
        <v>522</v>
      </c>
      <c r="D420" s="616" t="s">
        <v>2243</v>
      </c>
      <c r="E420" s="615" t="s">
        <v>1829</v>
      </c>
      <c r="F420" s="616" t="s">
        <v>2245</v>
      </c>
      <c r="G420" s="615" t="s">
        <v>1644</v>
      </c>
      <c r="H420" s="615" t="s">
        <v>1965</v>
      </c>
      <c r="I420" s="615" t="s">
        <v>1965</v>
      </c>
      <c r="J420" s="615" t="s">
        <v>1966</v>
      </c>
      <c r="K420" s="615" t="s">
        <v>1959</v>
      </c>
      <c r="L420" s="617">
        <v>186.73000000000002</v>
      </c>
      <c r="M420" s="617">
        <v>1</v>
      </c>
      <c r="N420" s="618">
        <v>186.73000000000002</v>
      </c>
    </row>
    <row r="421" spans="1:14" ht="14.4" customHeight="1" x14ac:dyDescent="0.3">
      <c r="A421" s="613" t="s">
        <v>517</v>
      </c>
      <c r="B421" s="614" t="s">
        <v>2242</v>
      </c>
      <c r="C421" s="615" t="s">
        <v>522</v>
      </c>
      <c r="D421" s="616" t="s">
        <v>2243</v>
      </c>
      <c r="E421" s="615" t="s">
        <v>1829</v>
      </c>
      <c r="F421" s="616" t="s">
        <v>2245</v>
      </c>
      <c r="G421" s="615" t="s">
        <v>1644</v>
      </c>
      <c r="H421" s="615" t="s">
        <v>1967</v>
      </c>
      <c r="I421" s="615" t="s">
        <v>1967</v>
      </c>
      <c r="J421" s="615" t="s">
        <v>1968</v>
      </c>
      <c r="K421" s="615" t="s">
        <v>1959</v>
      </c>
      <c r="L421" s="617">
        <v>186.73000000000002</v>
      </c>
      <c r="M421" s="617">
        <v>1</v>
      </c>
      <c r="N421" s="618">
        <v>186.73000000000002</v>
      </c>
    </row>
    <row r="422" spans="1:14" ht="14.4" customHeight="1" x14ac:dyDescent="0.3">
      <c r="A422" s="613" t="s">
        <v>517</v>
      </c>
      <c r="B422" s="614" t="s">
        <v>2242</v>
      </c>
      <c r="C422" s="615" t="s">
        <v>522</v>
      </c>
      <c r="D422" s="616" t="s">
        <v>2243</v>
      </c>
      <c r="E422" s="615" t="s">
        <v>1969</v>
      </c>
      <c r="F422" s="616" t="s">
        <v>2246</v>
      </c>
      <c r="G422" s="615"/>
      <c r="H422" s="615" t="s">
        <v>1970</v>
      </c>
      <c r="I422" s="615" t="s">
        <v>1970</v>
      </c>
      <c r="J422" s="615" t="s">
        <v>1971</v>
      </c>
      <c r="K422" s="615" t="s">
        <v>1972</v>
      </c>
      <c r="L422" s="617">
        <v>272.77954582894711</v>
      </c>
      <c r="M422" s="617">
        <v>0.89999999999999991</v>
      </c>
      <c r="N422" s="618">
        <v>245.50159124605239</v>
      </c>
    </row>
    <row r="423" spans="1:14" ht="14.4" customHeight="1" x14ac:dyDescent="0.3">
      <c r="A423" s="613" t="s">
        <v>517</v>
      </c>
      <c r="B423" s="614" t="s">
        <v>2242</v>
      </c>
      <c r="C423" s="615" t="s">
        <v>522</v>
      </c>
      <c r="D423" s="616" t="s">
        <v>2243</v>
      </c>
      <c r="E423" s="615" t="s">
        <v>1969</v>
      </c>
      <c r="F423" s="616" t="s">
        <v>2246</v>
      </c>
      <c r="G423" s="615" t="s">
        <v>559</v>
      </c>
      <c r="H423" s="615" t="s">
        <v>1973</v>
      </c>
      <c r="I423" s="615" t="s">
        <v>1974</v>
      </c>
      <c r="J423" s="615" t="s">
        <v>1975</v>
      </c>
      <c r="K423" s="615" t="s">
        <v>1508</v>
      </c>
      <c r="L423" s="617">
        <v>35.26</v>
      </c>
      <c r="M423" s="617">
        <v>30</v>
      </c>
      <c r="N423" s="618">
        <v>1057.8</v>
      </c>
    </row>
    <row r="424" spans="1:14" ht="14.4" customHeight="1" x14ac:dyDescent="0.3">
      <c r="A424" s="613" t="s">
        <v>517</v>
      </c>
      <c r="B424" s="614" t="s">
        <v>2242</v>
      </c>
      <c r="C424" s="615" t="s">
        <v>522</v>
      </c>
      <c r="D424" s="616" t="s">
        <v>2243</v>
      </c>
      <c r="E424" s="615" t="s">
        <v>1969</v>
      </c>
      <c r="F424" s="616" t="s">
        <v>2246</v>
      </c>
      <c r="G424" s="615" t="s">
        <v>559</v>
      </c>
      <c r="H424" s="615" t="s">
        <v>1976</v>
      </c>
      <c r="I424" s="615" t="s">
        <v>1976</v>
      </c>
      <c r="J424" s="615" t="s">
        <v>1977</v>
      </c>
      <c r="K424" s="615" t="s">
        <v>1978</v>
      </c>
      <c r="L424" s="617">
        <v>72.74809578082909</v>
      </c>
      <c r="M424" s="617">
        <v>22.4</v>
      </c>
      <c r="N424" s="618">
        <v>1629.5573454905714</v>
      </c>
    </row>
    <row r="425" spans="1:14" ht="14.4" customHeight="1" x14ac:dyDescent="0.3">
      <c r="A425" s="613" t="s">
        <v>517</v>
      </c>
      <c r="B425" s="614" t="s">
        <v>2242</v>
      </c>
      <c r="C425" s="615" t="s">
        <v>522</v>
      </c>
      <c r="D425" s="616" t="s">
        <v>2243</v>
      </c>
      <c r="E425" s="615" t="s">
        <v>1969</v>
      </c>
      <c r="F425" s="616" t="s">
        <v>2246</v>
      </c>
      <c r="G425" s="615" t="s">
        <v>559</v>
      </c>
      <c r="H425" s="615" t="s">
        <v>1979</v>
      </c>
      <c r="I425" s="615" t="s">
        <v>1980</v>
      </c>
      <c r="J425" s="615" t="s">
        <v>1981</v>
      </c>
      <c r="K425" s="615" t="s">
        <v>1982</v>
      </c>
      <c r="L425" s="617">
        <v>40.675889725122786</v>
      </c>
      <c r="M425" s="617">
        <v>34</v>
      </c>
      <c r="N425" s="618">
        <v>1382.9802506541748</v>
      </c>
    </row>
    <row r="426" spans="1:14" ht="14.4" customHeight="1" x14ac:dyDescent="0.3">
      <c r="A426" s="613" t="s">
        <v>517</v>
      </c>
      <c r="B426" s="614" t="s">
        <v>2242</v>
      </c>
      <c r="C426" s="615" t="s">
        <v>522</v>
      </c>
      <c r="D426" s="616" t="s">
        <v>2243</v>
      </c>
      <c r="E426" s="615" t="s">
        <v>1969</v>
      </c>
      <c r="F426" s="616" t="s">
        <v>2246</v>
      </c>
      <c r="G426" s="615" t="s">
        <v>559</v>
      </c>
      <c r="H426" s="615" t="s">
        <v>1983</v>
      </c>
      <c r="I426" s="615" t="s">
        <v>1984</v>
      </c>
      <c r="J426" s="615" t="s">
        <v>1985</v>
      </c>
      <c r="K426" s="615" t="s">
        <v>600</v>
      </c>
      <c r="L426" s="617">
        <v>68.555000000000007</v>
      </c>
      <c r="M426" s="617">
        <v>4</v>
      </c>
      <c r="N426" s="618">
        <v>274.22000000000003</v>
      </c>
    </row>
    <row r="427" spans="1:14" ht="14.4" customHeight="1" x14ac:dyDescent="0.3">
      <c r="A427" s="613" t="s">
        <v>517</v>
      </c>
      <c r="B427" s="614" t="s">
        <v>2242</v>
      </c>
      <c r="C427" s="615" t="s">
        <v>522</v>
      </c>
      <c r="D427" s="616" t="s">
        <v>2243</v>
      </c>
      <c r="E427" s="615" t="s">
        <v>1969</v>
      </c>
      <c r="F427" s="616" t="s">
        <v>2246</v>
      </c>
      <c r="G427" s="615" t="s">
        <v>559</v>
      </c>
      <c r="H427" s="615" t="s">
        <v>1986</v>
      </c>
      <c r="I427" s="615" t="s">
        <v>1987</v>
      </c>
      <c r="J427" s="615" t="s">
        <v>1988</v>
      </c>
      <c r="K427" s="615" t="s">
        <v>1282</v>
      </c>
      <c r="L427" s="617">
        <v>26.850000000000009</v>
      </c>
      <c r="M427" s="617">
        <v>2</v>
      </c>
      <c r="N427" s="618">
        <v>53.700000000000017</v>
      </c>
    </row>
    <row r="428" spans="1:14" ht="14.4" customHeight="1" x14ac:dyDescent="0.3">
      <c r="A428" s="613" t="s">
        <v>517</v>
      </c>
      <c r="B428" s="614" t="s">
        <v>2242</v>
      </c>
      <c r="C428" s="615" t="s">
        <v>522</v>
      </c>
      <c r="D428" s="616" t="s">
        <v>2243</v>
      </c>
      <c r="E428" s="615" t="s">
        <v>1969</v>
      </c>
      <c r="F428" s="616" t="s">
        <v>2246</v>
      </c>
      <c r="G428" s="615" t="s">
        <v>559</v>
      </c>
      <c r="H428" s="615" t="s">
        <v>1989</v>
      </c>
      <c r="I428" s="615" t="s">
        <v>1990</v>
      </c>
      <c r="J428" s="615" t="s">
        <v>1991</v>
      </c>
      <c r="K428" s="615" t="s">
        <v>1992</v>
      </c>
      <c r="L428" s="617">
        <v>117.81999999999994</v>
      </c>
      <c r="M428" s="617">
        <v>1</v>
      </c>
      <c r="N428" s="618">
        <v>117.81999999999994</v>
      </c>
    </row>
    <row r="429" spans="1:14" ht="14.4" customHeight="1" x14ac:dyDescent="0.3">
      <c r="A429" s="613" t="s">
        <v>517</v>
      </c>
      <c r="B429" s="614" t="s">
        <v>2242</v>
      </c>
      <c r="C429" s="615" t="s">
        <v>522</v>
      </c>
      <c r="D429" s="616" t="s">
        <v>2243</v>
      </c>
      <c r="E429" s="615" t="s">
        <v>1969</v>
      </c>
      <c r="F429" s="616" t="s">
        <v>2246</v>
      </c>
      <c r="G429" s="615" t="s">
        <v>559</v>
      </c>
      <c r="H429" s="615" t="s">
        <v>1993</v>
      </c>
      <c r="I429" s="615" t="s">
        <v>1994</v>
      </c>
      <c r="J429" s="615" t="s">
        <v>1995</v>
      </c>
      <c r="K429" s="615" t="s">
        <v>1996</v>
      </c>
      <c r="L429" s="617">
        <v>33.377188221690517</v>
      </c>
      <c r="M429" s="617">
        <v>32</v>
      </c>
      <c r="N429" s="618">
        <v>1068.0700230940965</v>
      </c>
    </row>
    <row r="430" spans="1:14" ht="14.4" customHeight="1" x14ac:dyDescent="0.3">
      <c r="A430" s="613" t="s">
        <v>517</v>
      </c>
      <c r="B430" s="614" t="s">
        <v>2242</v>
      </c>
      <c r="C430" s="615" t="s">
        <v>522</v>
      </c>
      <c r="D430" s="616" t="s">
        <v>2243</v>
      </c>
      <c r="E430" s="615" t="s">
        <v>1969</v>
      </c>
      <c r="F430" s="616" t="s">
        <v>2246</v>
      </c>
      <c r="G430" s="615" t="s">
        <v>559</v>
      </c>
      <c r="H430" s="615" t="s">
        <v>1997</v>
      </c>
      <c r="I430" s="615" t="s">
        <v>1998</v>
      </c>
      <c r="J430" s="615" t="s">
        <v>1999</v>
      </c>
      <c r="K430" s="615" t="s">
        <v>2000</v>
      </c>
      <c r="L430" s="617">
        <v>429.80185323545237</v>
      </c>
      <c r="M430" s="617">
        <v>118</v>
      </c>
      <c r="N430" s="618">
        <v>50716.61868178338</v>
      </c>
    </row>
    <row r="431" spans="1:14" ht="14.4" customHeight="1" x14ac:dyDescent="0.3">
      <c r="A431" s="613" t="s">
        <v>517</v>
      </c>
      <c r="B431" s="614" t="s">
        <v>2242</v>
      </c>
      <c r="C431" s="615" t="s">
        <v>522</v>
      </c>
      <c r="D431" s="616" t="s">
        <v>2243</v>
      </c>
      <c r="E431" s="615" t="s">
        <v>1969</v>
      </c>
      <c r="F431" s="616" t="s">
        <v>2246</v>
      </c>
      <c r="G431" s="615" t="s">
        <v>559</v>
      </c>
      <c r="H431" s="615" t="s">
        <v>2001</v>
      </c>
      <c r="I431" s="615" t="s">
        <v>2002</v>
      </c>
      <c r="J431" s="615" t="s">
        <v>2003</v>
      </c>
      <c r="K431" s="615" t="s">
        <v>2004</v>
      </c>
      <c r="L431" s="617">
        <v>1173.191487150182</v>
      </c>
      <c r="M431" s="617">
        <v>101.3963</v>
      </c>
      <c r="N431" s="618">
        <v>118957.27598852599</v>
      </c>
    </row>
    <row r="432" spans="1:14" ht="14.4" customHeight="1" x14ac:dyDescent="0.3">
      <c r="A432" s="613" t="s">
        <v>517</v>
      </c>
      <c r="B432" s="614" t="s">
        <v>2242</v>
      </c>
      <c r="C432" s="615" t="s">
        <v>522</v>
      </c>
      <c r="D432" s="616" t="s">
        <v>2243</v>
      </c>
      <c r="E432" s="615" t="s">
        <v>1969</v>
      </c>
      <c r="F432" s="616" t="s">
        <v>2246</v>
      </c>
      <c r="G432" s="615" t="s">
        <v>559</v>
      </c>
      <c r="H432" s="615" t="s">
        <v>2005</v>
      </c>
      <c r="I432" s="615" t="s">
        <v>2006</v>
      </c>
      <c r="J432" s="615" t="s">
        <v>2007</v>
      </c>
      <c r="K432" s="615" t="s">
        <v>2008</v>
      </c>
      <c r="L432" s="617">
        <v>641.9898455992444</v>
      </c>
      <c r="M432" s="617">
        <v>52</v>
      </c>
      <c r="N432" s="618">
        <v>33383.47197116071</v>
      </c>
    </row>
    <row r="433" spans="1:14" ht="14.4" customHeight="1" x14ac:dyDescent="0.3">
      <c r="A433" s="613" t="s">
        <v>517</v>
      </c>
      <c r="B433" s="614" t="s">
        <v>2242</v>
      </c>
      <c r="C433" s="615" t="s">
        <v>522</v>
      </c>
      <c r="D433" s="616" t="s">
        <v>2243</v>
      </c>
      <c r="E433" s="615" t="s">
        <v>1969</v>
      </c>
      <c r="F433" s="616" t="s">
        <v>2246</v>
      </c>
      <c r="G433" s="615" t="s">
        <v>559</v>
      </c>
      <c r="H433" s="615" t="s">
        <v>2009</v>
      </c>
      <c r="I433" s="615" t="s">
        <v>2009</v>
      </c>
      <c r="J433" s="615" t="s">
        <v>2010</v>
      </c>
      <c r="K433" s="615" t="s">
        <v>2011</v>
      </c>
      <c r="L433" s="617">
        <v>610.95017121197804</v>
      </c>
      <c r="M433" s="617">
        <v>11</v>
      </c>
      <c r="N433" s="618">
        <v>6720.4518833317588</v>
      </c>
    </row>
    <row r="434" spans="1:14" ht="14.4" customHeight="1" x14ac:dyDescent="0.3">
      <c r="A434" s="613" t="s">
        <v>517</v>
      </c>
      <c r="B434" s="614" t="s">
        <v>2242</v>
      </c>
      <c r="C434" s="615" t="s">
        <v>522</v>
      </c>
      <c r="D434" s="616" t="s">
        <v>2243</v>
      </c>
      <c r="E434" s="615" t="s">
        <v>1969</v>
      </c>
      <c r="F434" s="616" t="s">
        <v>2246</v>
      </c>
      <c r="G434" s="615" t="s">
        <v>559</v>
      </c>
      <c r="H434" s="615" t="s">
        <v>2012</v>
      </c>
      <c r="I434" s="615" t="s">
        <v>2013</v>
      </c>
      <c r="J434" s="615" t="s">
        <v>2014</v>
      </c>
      <c r="K434" s="615" t="s">
        <v>2015</v>
      </c>
      <c r="L434" s="617">
        <v>247.55779503383897</v>
      </c>
      <c r="M434" s="617">
        <v>10</v>
      </c>
      <c r="N434" s="618">
        <v>2475.5779503383897</v>
      </c>
    </row>
    <row r="435" spans="1:14" ht="14.4" customHeight="1" x14ac:dyDescent="0.3">
      <c r="A435" s="613" t="s">
        <v>517</v>
      </c>
      <c r="B435" s="614" t="s">
        <v>2242</v>
      </c>
      <c r="C435" s="615" t="s">
        <v>522</v>
      </c>
      <c r="D435" s="616" t="s">
        <v>2243</v>
      </c>
      <c r="E435" s="615" t="s">
        <v>1969</v>
      </c>
      <c r="F435" s="616" t="s">
        <v>2246</v>
      </c>
      <c r="G435" s="615" t="s">
        <v>559</v>
      </c>
      <c r="H435" s="615" t="s">
        <v>2016</v>
      </c>
      <c r="I435" s="615" t="s">
        <v>2017</v>
      </c>
      <c r="J435" s="615" t="s">
        <v>2018</v>
      </c>
      <c r="K435" s="615" t="s">
        <v>2019</v>
      </c>
      <c r="L435" s="617">
        <v>90.308188692771324</v>
      </c>
      <c r="M435" s="617">
        <v>341.39999999999884</v>
      </c>
      <c r="N435" s="618">
        <v>30831.215619712028</v>
      </c>
    </row>
    <row r="436" spans="1:14" ht="14.4" customHeight="1" x14ac:dyDescent="0.3">
      <c r="A436" s="613" t="s">
        <v>517</v>
      </c>
      <c r="B436" s="614" t="s">
        <v>2242</v>
      </c>
      <c r="C436" s="615" t="s">
        <v>522</v>
      </c>
      <c r="D436" s="616" t="s">
        <v>2243</v>
      </c>
      <c r="E436" s="615" t="s">
        <v>1969</v>
      </c>
      <c r="F436" s="616" t="s">
        <v>2246</v>
      </c>
      <c r="G436" s="615" t="s">
        <v>559</v>
      </c>
      <c r="H436" s="615" t="s">
        <v>2020</v>
      </c>
      <c r="I436" s="615" t="s">
        <v>2021</v>
      </c>
      <c r="J436" s="615" t="s">
        <v>2022</v>
      </c>
      <c r="K436" s="615" t="s">
        <v>2023</v>
      </c>
      <c r="L436" s="617">
        <v>2899.2107913367495</v>
      </c>
      <c r="M436" s="617">
        <v>74.599999999999994</v>
      </c>
      <c r="N436" s="618">
        <v>216281.1250337215</v>
      </c>
    </row>
    <row r="437" spans="1:14" ht="14.4" customHeight="1" x14ac:dyDescent="0.3">
      <c r="A437" s="613" t="s">
        <v>517</v>
      </c>
      <c r="B437" s="614" t="s">
        <v>2242</v>
      </c>
      <c r="C437" s="615" t="s">
        <v>522</v>
      </c>
      <c r="D437" s="616" t="s">
        <v>2243</v>
      </c>
      <c r="E437" s="615" t="s">
        <v>1969</v>
      </c>
      <c r="F437" s="616" t="s">
        <v>2246</v>
      </c>
      <c r="G437" s="615" t="s">
        <v>559</v>
      </c>
      <c r="H437" s="615" t="s">
        <v>2024</v>
      </c>
      <c r="I437" s="615" t="s">
        <v>2025</v>
      </c>
      <c r="J437" s="615" t="s">
        <v>2026</v>
      </c>
      <c r="K437" s="615" t="s">
        <v>2027</v>
      </c>
      <c r="L437" s="617">
        <v>252.54120453477299</v>
      </c>
      <c r="M437" s="617">
        <v>1</v>
      </c>
      <c r="N437" s="618">
        <v>252.54120453477299</v>
      </c>
    </row>
    <row r="438" spans="1:14" ht="14.4" customHeight="1" x14ac:dyDescent="0.3">
      <c r="A438" s="613" t="s">
        <v>517</v>
      </c>
      <c r="B438" s="614" t="s">
        <v>2242</v>
      </c>
      <c r="C438" s="615" t="s">
        <v>522</v>
      </c>
      <c r="D438" s="616" t="s">
        <v>2243</v>
      </c>
      <c r="E438" s="615" t="s">
        <v>1969</v>
      </c>
      <c r="F438" s="616" t="s">
        <v>2246</v>
      </c>
      <c r="G438" s="615" t="s">
        <v>559</v>
      </c>
      <c r="H438" s="615" t="s">
        <v>2028</v>
      </c>
      <c r="I438" s="615" t="s">
        <v>2029</v>
      </c>
      <c r="J438" s="615" t="s">
        <v>2030</v>
      </c>
      <c r="K438" s="615" t="s">
        <v>2031</v>
      </c>
      <c r="L438" s="617">
        <v>86.569815242475258</v>
      </c>
      <c r="M438" s="617">
        <v>3</v>
      </c>
      <c r="N438" s="618">
        <v>259.70944572742576</v>
      </c>
    </row>
    <row r="439" spans="1:14" ht="14.4" customHeight="1" x14ac:dyDescent="0.3">
      <c r="A439" s="613" t="s">
        <v>517</v>
      </c>
      <c r="B439" s="614" t="s">
        <v>2242</v>
      </c>
      <c r="C439" s="615" t="s">
        <v>522</v>
      </c>
      <c r="D439" s="616" t="s">
        <v>2243</v>
      </c>
      <c r="E439" s="615" t="s">
        <v>1969</v>
      </c>
      <c r="F439" s="616" t="s">
        <v>2246</v>
      </c>
      <c r="G439" s="615" t="s">
        <v>559</v>
      </c>
      <c r="H439" s="615" t="s">
        <v>2032</v>
      </c>
      <c r="I439" s="615" t="s">
        <v>2033</v>
      </c>
      <c r="J439" s="615" t="s">
        <v>2034</v>
      </c>
      <c r="K439" s="615" t="s">
        <v>2035</v>
      </c>
      <c r="L439" s="617">
        <v>103.007144261951</v>
      </c>
      <c r="M439" s="617">
        <v>42</v>
      </c>
      <c r="N439" s="618">
        <v>4326.3000590019419</v>
      </c>
    </row>
    <row r="440" spans="1:14" ht="14.4" customHeight="1" x14ac:dyDescent="0.3">
      <c r="A440" s="613" t="s">
        <v>517</v>
      </c>
      <c r="B440" s="614" t="s">
        <v>2242</v>
      </c>
      <c r="C440" s="615" t="s">
        <v>522</v>
      </c>
      <c r="D440" s="616" t="s">
        <v>2243</v>
      </c>
      <c r="E440" s="615" t="s">
        <v>1969</v>
      </c>
      <c r="F440" s="616" t="s">
        <v>2246</v>
      </c>
      <c r="G440" s="615" t="s">
        <v>559</v>
      </c>
      <c r="H440" s="615" t="s">
        <v>2036</v>
      </c>
      <c r="I440" s="615" t="s">
        <v>2037</v>
      </c>
      <c r="J440" s="615" t="s">
        <v>2038</v>
      </c>
      <c r="K440" s="615" t="s">
        <v>2039</v>
      </c>
      <c r="L440" s="617">
        <v>100.06549006629393</v>
      </c>
      <c r="M440" s="617">
        <v>192</v>
      </c>
      <c r="N440" s="618">
        <v>19212.574092728435</v>
      </c>
    </row>
    <row r="441" spans="1:14" ht="14.4" customHeight="1" x14ac:dyDescent="0.3">
      <c r="A441" s="613" t="s">
        <v>517</v>
      </c>
      <c r="B441" s="614" t="s">
        <v>2242</v>
      </c>
      <c r="C441" s="615" t="s">
        <v>522</v>
      </c>
      <c r="D441" s="616" t="s">
        <v>2243</v>
      </c>
      <c r="E441" s="615" t="s">
        <v>1969</v>
      </c>
      <c r="F441" s="616" t="s">
        <v>2246</v>
      </c>
      <c r="G441" s="615" t="s">
        <v>559</v>
      </c>
      <c r="H441" s="615" t="s">
        <v>2040</v>
      </c>
      <c r="I441" s="615" t="s">
        <v>2041</v>
      </c>
      <c r="J441" s="615" t="s">
        <v>2042</v>
      </c>
      <c r="K441" s="615" t="s">
        <v>2043</v>
      </c>
      <c r="L441" s="617">
        <v>402.01058396627229</v>
      </c>
      <c r="M441" s="617">
        <v>1</v>
      </c>
      <c r="N441" s="618">
        <v>402.01058396627229</v>
      </c>
    </row>
    <row r="442" spans="1:14" ht="14.4" customHeight="1" x14ac:dyDescent="0.3">
      <c r="A442" s="613" t="s">
        <v>517</v>
      </c>
      <c r="B442" s="614" t="s">
        <v>2242</v>
      </c>
      <c r="C442" s="615" t="s">
        <v>522</v>
      </c>
      <c r="D442" s="616" t="s">
        <v>2243</v>
      </c>
      <c r="E442" s="615" t="s">
        <v>1969</v>
      </c>
      <c r="F442" s="616" t="s">
        <v>2246</v>
      </c>
      <c r="G442" s="615" t="s">
        <v>559</v>
      </c>
      <c r="H442" s="615" t="s">
        <v>2044</v>
      </c>
      <c r="I442" s="615" t="s">
        <v>2045</v>
      </c>
      <c r="J442" s="615" t="s">
        <v>2046</v>
      </c>
      <c r="K442" s="615" t="s">
        <v>2047</v>
      </c>
      <c r="L442" s="617">
        <v>678.12015000173812</v>
      </c>
      <c r="M442" s="617">
        <v>6.7</v>
      </c>
      <c r="N442" s="618">
        <v>4543.4050050116457</v>
      </c>
    </row>
    <row r="443" spans="1:14" ht="14.4" customHeight="1" x14ac:dyDescent="0.3">
      <c r="A443" s="613" t="s">
        <v>517</v>
      </c>
      <c r="B443" s="614" t="s">
        <v>2242</v>
      </c>
      <c r="C443" s="615" t="s">
        <v>522</v>
      </c>
      <c r="D443" s="616" t="s">
        <v>2243</v>
      </c>
      <c r="E443" s="615" t="s">
        <v>1969</v>
      </c>
      <c r="F443" s="616" t="s">
        <v>2246</v>
      </c>
      <c r="G443" s="615" t="s">
        <v>559</v>
      </c>
      <c r="H443" s="615" t="s">
        <v>2048</v>
      </c>
      <c r="I443" s="615" t="s">
        <v>2049</v>
      </c>
      <c r="J443" s="615" t="s">
        <v>2050</v>
      </c>
      <c r="K443" s="615" t="s">
        <v>2051</v>
      </c>
      <c r="L443" s="617">
        <v>605.26810548385504</v>
      </c>
      <c r="M443" s="617">
        <v>19.04999999999999</v>
      </c>
      <c r="N443" s="618">
        <v>11530.357409467433</v>
      </c>
    </row>
    <row r="444" spans="1:14" ht="14.4" customHeight="1" x14ac:dyDescent="0.3">
      <c r="A444" s="613" t="s">
        <v>517</v>
      </c>
      <c r="B444" s="614" t="s">
        <v>2242</v>
      </c>
      <c r="C444" s="615" t="s">
        <v>522</v>
      </c>
      <c r="D444" s="616" t="s">
        <v>2243</v>
      </c>
      <c r="E444" s="615" t="s">
        <v>1969</v>
      </c>
      <c r="F444" s="616" t="s">
        <v>2246</v>
      </c>
      <c r="G444" s="615" t="s">
        <v>559</v>
      </c>
      <c r="H444" s="615" t="s">
        <v>2052</v>
      </c>
      <c r="I444" s="615" t="s">
        <v>2053</v>
      </c>
      <c r="J444" s="615" t="s">
        <v>2054</v>
      </c>
      <c r="K444" s="615" t="s">
        <v>2055</v>
      </c>
      <c r="L444" s="617">
        <v>517.50000000000011</v>
      </c>
      <c r="M444" s="617">
        <v>1</v>
      </c>
      <c r="N444" s="618">
        <v>517.50000000000011</v>
      </c>
    </row>
    <row r="445" spans="1:14" ht="14.4" customHeight="1" x14ac:dyDescent="0.3">
      <c r="A445" s="613" t="s">
        <v>517</v>
      </c>
      <c r="B445" s="614" t="s">
        <v>2242</v>
      </c>
      <c r="C445" s="615" t="s">
        <v>522</v>
      </c>
      <c r="D445" s="616" t="s">
        <v>2243</v>
      </c>
      <c r="E445" s="615" t="s">
        <v>1969</v>
      </c>
      <c r="F445" s="616" t="s">
        <v>2246</v>
      </c>
      <c r="G445" s="615" t="s">
        <v>559</v>
      </c>
      <c r="H445" s="615" t="s">
        <v>2056</v>
      </c>
      <c r="I445" s="615" t="s">
        <v>2057</v>
      </c>
      <c r="J445" s="615" t="s">
        <v>2058</v>
      </c>
      <c r="K445" s="615" t="s">
        <v>596</v>
      </c>
      <c r="L445" s="617">
        <v>76.77</v>
      </c>
      <c r="M445" s="617">
        <v>2</v>
      </c>
      <c r="N445" s="618">
        <v>153.54</v>
      </c>
    </row>
    <row r="446" spans="1:14" ht="14.4" customHeight="1" x14ac:dyDescent="0.3">
      <c r="A446" s="613" t="s">
        <v>517</v>
      </c>
      <c r="B446" s="614" t="s">
        <v>2242</v>
      </c>
      <c r="C446" s="615" t="s">
        <v>522</v>
      </c>
      <c r="D446" s="616" t="s">
        <v>2243</v>
      </c>
      <c r="E446" s="615" t="s">
        <v>1969</v>
      </c>
      <c r="F446" s="616" t="s">
        <v>2246</v>
      </c>
      <c r="G446" s="615" t="s">
        <v>559</v>
      </c>
      <c r="H446" s="615" t="s">
        <v>2059</v>
      </c>
      <c r="I446" s="615" t="s">
        <v>2060</v>
      </c>
      <c r="J446" s="615" t="s">
        <v>2061</v>
      </c>
      <c r="K446" s="615" t="s">
        <v>2062</v>
      </c>
      <c r="L446" s="617">
        <v>109.95000000000002</v>
      </c>
      <c r="M446" s="617">
        <v>4</v>
      </c>
      <c r="N446" s="618">
        <v>439.80000000000007</v>
      </c>
    </row>
    <row r="447" spans="1:14" ht="14.4" customHeight="1" x14ac:dyDescent="0.3">
      <c r="A447" s="613" t="s">
        <v>517</v>
      </c>
      <c r="B447" s="614" t="s">
        <v>2242</v>
      </c>
      <c r="C447" s="615" t="s">
        <v>522</v>
      </c>
      <c r="D447" s="616" t="s">
        <v>2243</v>
      </c>
      <c r="E447" s="615" t="s">
        <v>1969</v>
      </c>
      <c r="F447" s="616" t="s">
        <v>2246</v>
      </c>
      <c r="G447" s="615" t="s">
        <v>559</v>
      </c>
      <c r="H447" s="615" t="s">
        <v>2063</v>
      </c>
      <c r="I447" s="615" t="s">
        <v>2063</v>
      </c>
      <c r="J447" s="615" t="s">
        <v>2064</v>
      </c>
      <c r="K447" s="615" t="s">
        <v>2065</v>
      </c>
      <c r="L447" s="617">
        <v>814.63035104835922</v>
      </c>
      <c r="M447" s="617">
        <v>12.7</v>
      </c>
      <c r="N447" s="618">
        <v>10345.805458314162</v>
      </c>
    </row>
    <row r="448" spans="1:14" ht="14.4" customHeight="1" x14ac:dyDescent="0.3">
      <c r="A448" s="613" t="s">
        <v>517</v>
      </c>
      <c r="B448" s="614" t="s">
        <v>2242</v>
      </c>
      <c r="C448" s="615" t="s">
        <v>522</v>
      </c>
      <c r="D448" s="616" t="s">
        <v>2243</v>
      </c>
      <c r="E448" s="615" t="s">
        <v>1969</v>
      </c>
      <c r="F448" s="616" t="s">
        <v>2246</v>
      </c>
      <c r="G448" s="615" t="s">
        <v>559</v>
      </c>
      <c r="H448" s="615" t="s">
        <v>2066</v>
      </c>
      <c r="I448" s="615" t="s">
        <v>2067</v>
      </c>
      <c r="J448" s="615" t="s">
        <v>2068</v>
      </c>
      <c r="K448" s="615" t="s">
        <v>2069</v>
      </c>
      <c r="L448" s="617">
        <v>1440.9493753999768</v>
      </c>
      <c r="M448" s="617">
        <v>3.5999999999999996</v>
      </c>
      <c r="N448" s="618">
        <v>5187.4177514399162</v>
      </c>
    </row>
    <row r="449" spans="1:14" ht="14.4" customHeight="1" x14ac:dyDescent="0.3">
      <c r="A449" s="613" t="s">
        <v>517</v>
      </c>
      <c r="B449" s="614" t="s">
        <v>2242</v>
      </c>
      <c r="C449" s="615" t="s">
        <v>522</v>
      </c>
      <c r="D449" s="616" t="s">
        <v>2243</v>
      </c>
      <c r="E449" s="615" t="s">
        <v>1969</v>
      </c>
      <c r="F449" s="616" t="s">
        <v>2246</v>
      </c>
      <c r="G449" s="615" t="s">
        <v>559</v>
      </c>
      <c r="H449" s="615" t="s">
        <v>2070</v>
      </c>
      <c r="I449" s="615" t="s">
        <v>2070</v>
      </c>
      <c r="J449" s="615" t="s">
        <v>2071</v>
      </c>
      <c r="K449" s="615" t="s">
        <v>2072</v>
      </c>
      <c r="L449" s="617">
        <v>1608.065289223985</v>
      </c>
      <c r="M449" s="617">
        <v>15</v>
      </c>
      <c r="N449" s="618">
        <v>24120.979338359775</v>
      </c>
    </row>
    <row r="450" spans="1:14" ht="14.4" customHeight="1" x14ac:dyDescent="0.3">
      <c r="A450" s="613" t="s">
        <v>517</v>
      </c>
      <c r="B450" s="614" t="s">
        <v>2242</v>
      </c>
      <c r="C450" s="615" t="s">
        <v>522</v>
      </c>
      <c r="D450" s="616" t="s">
        <v>2243</v>
      </c>
      <c r="E450" s="615" t="s">
        <v>1969</v>
      </c>
      <c r="F450" s="616" t="s">
        <v>2246</v>
      </c>
      <c r="G450" s="615" t="s">
        <v>559</v>
      </c>
      <c r="H450" s="615" t="s">
        <v>2073</v>
      </c>
      <c r="I450" s="615" t="s">
        <v>2074</v>
      </c>
      <c r="J450" s="615" t="s">
        <v>1981</v>
      </c>
      <c r="K450" s="615" t="s">
        <v>2075</v>
      </c>
      <c r="L450" s="617">
        <v>49.110000000000014</v>
      </c>
      <c r="M450" s="617">
        <v>2</v>
      </c>
      <c r="N450" s="618">
        <v>98.220000000000027</v>
      </c>
    </row>
    <row r="451" spans="1:14" ht="14.4" customHeight="1" x14ac:dyDescent="0.3">
      <c r="A451" s="613" t="s">
        <v>517</v>
      </c>
      <c r="B451" s="614" t="s">
        <v>2242</v>
      </c>
      <c r="C451" s="615" t="s">
        <v>522</v>
      </c>
      <c r="D451" s="616" t="s">
        <v>2243</v>
      </c>
      <c r="E451" s="615" t="s">
        <v>1969</v>
      </c>
      <c r="F451" s="616" t="s">
        <v>2246</v>
      </c>
      <c r="G451" s="615" t="s">
        <v>559</v>
      </c>
      <c r="H451" s="615" t="s">
        <v>2076</v>
      </c>
      <c r="I451" s="615" t="s">
        <v>2077</v>
      </c>
      <c r="J451" s="615" t="s">
        <v>2078</v>
      </c>
      <c r="K451" s="615"/>
      <c r="L451" s="617">
        <v>730.62000000000012</v>
      </c>
      <c r="M451" s="617">
        <v>4</v>
      </c>
      <c r="N451" s="618">
        <v>2922.4800000000005</v>
      </c>
    </row>
    <row r="452" spans="1:14" ht="14.4" customHeight="1" x14ac:dyDescent="0.3">
      <c r="A452" s="613" t="s">
        <v>517</v>
      </c>
      <c r="B452" s="614" t="s">
        <v>2242</v>
      </c>
      <c r="C452" s="615" t="s">
        <v>522</v>
      </c>
      <c r="D452" s="616" t="s">
        <v>2243</v>
      </c>
      <c r="E452" s="615" t="s">
        <v>1969</v>
      </c>
      <c r="F452" s="616" t="s">
        <v>2246</v>
      </c>
      <c r="G452" s="615" t="s">
        <v>559</v>
      </c>
      <c r="H452" s="615" t="s">
        <v>2079</v>
      </c>
      <c r="I452" s="615" t="s">
        <v>2079</v>
      </c>
      <c r="J452" s="615" t="s">
        <v>2080</v>
      </c>
      <c r="K452" s="615" t="s">
        <v>2081</v>
      </c>
      <c r="L452" s="617">
        <v>1079.0999510041388</v>
      </c>
      <c r="M452" s="617">
        <v>5</v>
      </c>
      <c r="N452" s="618">
        <v>5395.4997550206936</v>
      </c>
    </row>
    <row r="453" spans="1:14" ht="14.4" customHeight="1" x14ac:dyDescent="0.3">
      <c r="A453" s="613" t="s">
        <v>517</v>
      </c>
      <c r="B453" s="614" t="s">
        <v>2242</v>
      </c>
      <c r="C453" s="615" t="s">
        <v>522</v>
      </c>
      <c r="D453" s="616" t="s">
        <v>2243</v>
      </c>
      <c r="E453" s="615" t="s">
        <v>1969</v>
      </c>
      <c r="F453" s="616" t="s">
        <v>2246</v>
      </c>
      <c r="G453" s="615" t="s">
        <v>559</v>
      </c>
      <c r="H453" s="615" t="s">
        <v>2082</v>
      </c>
      <c r="I453" s="615" t="s">
        <v>2083</v>
      </c>
      <c r="J453" s="615" t="s">
        <v>2084</v>
      </c>
      <c r="K453" s="615" t="s">
        <v>2085</v>
      </c>
      <c r="L453" s="617">
        <v>82.796708552395202</v>
      </c>
      <c r="M453" s="617">
        <v>192</v>
      </c>
      <c r="N453" s="618">
        <v>15896.968042059878</v>
      </c>
    </row>
    <row r="454" spans="1:14" ht="14.4" customHeight="1" x14ac:dyDescent="0.3">
      <c r="A454" s="613" t="s">
        <v>517</v>
      </c>
      <c r="B454" s="614" t="s">
        <v>2242</v>
      </c>
      <c r="C454" s="615" t="s">
        <v>522</v>
      </c>
      <c r="D454" s="616" t="s">
        <v>2243</v>
      </c>
      <c r="E454" s="615" t="s">
        <v>1969</v>
      </c>
      <c r="F454" s="616" t="s">
        <v>2246</v>
      </c>
      <c r="G454" s="615" t="s">
        <v>559</v>
      </c>
      <c r="H454" s="615" t="s">
        <v>2086</v>
      </c>
      <c r="I454" s="615" t="s">
        <v>2087</v>
      </c>
      <c r="J454" s="615" t="s">
        <v>2088</v>
      </c>
      <c r="K454" s="615" t="s">
        <v>2089</v>
      </c>
      <c r="L454" s="617">
        <v>241.62977326571365</v>
      </c>
      <c r="M454" s="617">
        <v>42</v>
      </c>
      <c r="N454" s="618">
        <v>10148.450477159973</v>
      </c>
    </row>
    <row r="455" spans="1:14" ht="14.4" customHeight="1" x14ac:dyDescent="0.3">
      <c r="A455" s="613" t="s">
        <v>517</v>
      </c>
      <c r="B455" s="614" t="s">
        <v>2242</v>
      </c>
      <c r="C455" s="615" t="s">
        <v>522</v>
      </c>
      <c r="D455" s="616" t="s">
        <v>2243</v>
      </c>
      <c r="E455" s="615" t="s">
        <v>1969</v>
      </c>
      <c r="F455" s="616" t="s">
        <v>2246</v>
      </c>
      <c r="G455" s="615" t="s">
        <v>559</v>
      </c>
      <c r="H455" s="615" t="s">
        <v>2090</v>
      </c>
      <c r="I455" s="615" t="s">
        <v>2091</v>
      </c>
      <c r="J455" s="615" t="s">
        <v>2092</v>
      </c>
      <c r="K455" s="615" t="s">
        <v>2093</v>
      </c>
      <c r="L455" s="617">
        <v>127.80000000000003</v>
      </c>
      <c r="M455" s="617">
        <v>1</v>
      </c>
      <c r="N455" s="618">
        <v>127.80000000000003</v>
      </c>
    </row>
    <row r="456" spans="1:14" ht="14.4" customHeight="1" x14ac:dyDescent="0.3">
      <c r="A456" s="613" t="s">
        <v>517</v>
      </c>
      <c r="B456" s="614" t="s">
        <v>2242</v>
      </c>
      <c r="C456" s="615" t="s">
        <v>522</v>
      </c>
      <c r="D456" s="616" t="s">
        <v>2243</v>
      </c>
      <c r="E456" s="615" t="s">
        <v>1969</v>
      </c>
      <c r="F456" s="616" t="s">
        <v>2246</v>
      </c>
      <c r="G456" s="615" t="s">
        <v>559</v>
      </c>
      <c r="H456" s="615" t="s">
        <v>2094</v>
      </c>
      <c r="I456" s="615" t="s">
        <v>2095</v>
      </c>
      <c r="J456" s="615" t="s">
        <v>2096</v>
      </c>
      <c r="K456" s="615" t="s">
        <v>600</v>
      </c>
      <c r="L456" s="617">
        <v>58.579874787798992</v>
      </c>
      <c r="M456" s="617">
        <v>1</v>
      </c>
      <c r="N456" s="618">
        <v>58.579874787798992</v>
      </c>
    </row>
    <row r="457" spans="1:14" ht="14.4" customHeight="1" x14ac:dyDescent="0.3">
      <c r="A457" s="613" t="s">
        <v>517</v>
      </c>
      <c r="B457" s="614" t="s">
        <v>2242</v>
      </c>
      <c r="C457" s="615" t="s">
        <v>522</v>
      </c>
      <c r="D457" s="616" t="s">
        <v>2243</v>
      </c>
      <c r="E457" s="615" t="s">
        <v>1969</v>
      </c>
      <c r="F457" s="616" t="s">
        <v>2246</v>
      </c>
      <c r="G457" s="615" t="s">
        <v>559</v>
      </c>
      <c r="H457" s="615" t="s">
        <v>2097</v>
      </c>
      <c r="I457" s="615" t="s">
        <v>2098</v>
      </c>
      <c r="J457" s="615" t="s">
        <v>2099</v>
      </c>
      <c r="K457" s="615" t="s">
        <v>2100</v>
      </c>
      <c r="L457" s="617">
        <v>191.3300000000001</v>
      </c>
      <c r="M457" s="617">
        <v>1</v>
      </c>
      <c r="N457" s="618">
        <v>191.3300000000001</v>
      </c>
    </row>
    <row r="458" spans="1:14" ht="14.4" customHeight="1" x14ac:dyDescent="0.3">
      <c r="A458" s="613" t="s">
        <v>517</v>
      </c>
      <c r="B458" s="614" t="s">
        <v>2242</v>
      </c>
      <c r="C458" s="615" t="s">
        <v>522</v>
      </c>
      <c r="D458" s="616" t="s">
        <v>2243</v>
      </c>
      <c r="E458" s="615" t="s">
        <v>1969</v>
      </c>
      <c r="F458" s="616" t="s">
        <v>2246</v>
      </c>
      <c r="G458" s="615" t="s">
        <v>559</v>
      </c>
      <c r="H458" s="615" t="s">
        <v>2101</v>
      </c>
      <c r="I458" s="615" t="s">
        <v>2101</v>
      </c>
      <c r="J458" s="615" t="s">
        <v>2102</v>
      </c>
      <c r="K458" s="615" t="s">
        <v>2103</v>
      </c>
      <c r="L458" s="617">
        <v>1967.4696428571426</v>
      </c>
      <c r="M458" s="617">
        <v>11.2</v>
      </c>
      <c r="N458" s="618">
        <v>22035.659999999996</v>
      </c>
    </row>
    <row r="459" spans="1:14" ht="14.4" customHeight="1" x14ac:dyDescent="0.3">
      <c r="A459" s="613" t="s">
        <v>517</v>
      </c>
      <c r="B459" s="614" t="s">
        <v>2242</v>
      </c>
      <c r="C459" s="615" t="s">
        <v>522</v>
      </c>
      <c r="D459" s="616" t="s">
        <v>2243</v>
      </c>
      <c r="E459" s="615" t="s">
        <v>1969</v>
      </c>
      <c r="F459" s="616" t="s">
        <v>2246</v>
      </c>
      <c r="G459" s="615" t="s">
        <v>559</v>
      </c>
      <c r="H459" s="615" t="s">
        <v>2104</v>
      </c>
      <c r="I459" s="615" t="s">
        <v>2105</v>
      </c>
      <c r="J459" s="615" t="s">
        <v>2106</v>
      </c>
      <c r="K459" s="615" t="s">
        <v>2069</v>
      </c>
      <c r="L459" s="617">
        <v>833.95272789233309</v>
      </c>
      <c r="M459" s="617">
        <v>1.7</v>
      </c>
      <c r="N459" s="618">
        <v>1417.7196374169662</v>
      </c>
    </row>
    <row r="460" spans="1:14" ht="14.4" customHeight="1" x14ac:dyDescent="0.3">
      <c r="A460" s="613" t="s">
        <v>517</v>
      </c>
      <c r="B460" s="614" t="s">
        <v>2242</v>
      </c>
      <c r="C460" s="615" t="s">
        <v>522</v>
      </c>
      <c r="D460" s="616" t="s">
        <v>2243</v>
      </c>
      <c r="E460" s="615" t="s">
        <v>1969</v>
      </c>
      <c r="F460" s="616" t="s">
        <v>2246</v>
      </c>
      <c r="G460" s="615" t="s">
        <v>559</v>
      </c>
      <c r="H460" s="615" t="s">
        <v>2107</v>
      </c>
      <c r="I460" s="615" t="s">
        <v>2108</v>
      </c>
      <c r="J460" s="615" t="s">
        <v>2109</v>
      </c>
      <c r="K460" s="615" t="s">
        <v>2110</v>
      </c>
      <c r="L460" s="617">
        <v>835.07562389494296</v>
      </c>
      <c r="M460" s="617">
        <v>17.600000000000001</v>
      </c>
      <c r="N460" s="618">
        <v>14697.330980550998</v>
      </c>
    </row>
    <row r="461" spans="1:14" ht="14.4" customHeight="1" x14ac:dyDescent="0.3">
      <c r="A461" s="613" t="s">
        <v>517</v>
      </c>
      <c r="B461" s="614" t="s">
        <v>2242</v>
      </c>
      <c r="C461" s="615" t="s">
        <v>522</v>
      </c>
      <c r="D461" s="616" t="s">
        <v>2243</v>
      </c>
      <c r="E461" s="615" t="s">
        <v>1969</v>
      </c>
      <c r="F461" s="616" t="s">
        <v>2246</v>
      </c>
      <c r="G461" s="615" t="s">
        <v>559</v>
      </c>
      <c r="H461" s="615" t="s">
        <v>2111</v>
      </c>
      <c r="I461" s="615" t="s">
        <v>2111</v>
      </c>
      <c r="J461" s="615" t="s">
        <v>2112</v>
      </c>
      <c r="K461" s="615" t="s">
        <v>2113</v>
      </c>
      <c r="L461" s="617">
        <v>919.99969714138217</v>
      </c>
      <c r="M461" s="617">
        <v>24.199999999999992</v>
      </c>
      <c r="N461" s="618">
        <v>22263.992670821441</v>
      </c>
    </row>
    <row r="462" spans="1:14" ht="14.4" customHeight="1" x14ac:dyDescent="0.3">
      <c r="A462" s="613" t="s">
        <v>517</v>
      </c>
      <c r="B462" s="614" t="s">
        <v>2242</v>
      </c>
      <c r="C462" s="615" t="s">
        <v>522</v>
      </c>
      <c r="D462" s="616" t="s">
        <v>2243</v>
      </c>
      <c r="E462" s="615" t="s">
        <v>1969</v>
      </c>
      <c r="F462" s="616" t="s">
        <v>2246</v>
      </c>
      <c r="G462" s="615" t="s">
        <v>559</v>
      </c>
      <c r="H462" s="615" t="s">
        <v>2114</v>
      </c>
      <c r="I462" s="615" t="s">
        <v>2114</v>
      </c>
      <c r="J462" s="615" t="s">
        <v>2115</v>
      </c>
      <c r="K462" s="615" t="s">
        <v>2116</v>
      </c>
      <c r="L462" s="617">
        <v>12039.453999999998</v>
      </c>
      <c r="M462" s="617">
        <v>1.5000000000000002</v>
      </c>
      <c r="N462" s="618">
        <v>18059.181</v>
      </c>
    </row>
    <row r="463" spans="1:14" ht="14.4" customHeight="1" x14ac:dyDescent="0.3">
      <c r="A463" s="613" t="s">
        <v>517</v>
      </c>
      <c r="B463" s="614" t="s">
        <v>2242</v>
      </c>
      <c r="C463" s="615" t="s">
        <v>522</v>
      </c>
      <c r="D463" s="616" t="s">
        <v>2243</v>
      </c>
      <c r="E463" s="615" t="s">
        <v>1969</v>
      </c>
      <c r="F463" s="616" t="s">
        <v>2246</v>
      </c>
      <c r="G463" s="615" t="s">
        <v>559</v>
      </c>
      <c r="H463" s="615" t="s">
        <v>2117</v>
      </c>
      <c r="I463" s="615" t="s">
        <v>2117</v>
      </c>
      <c r="J463" s="615" t="s">
        <v>1975</v>
      </c>
      <c r="K463" s="615" t="s">
        <v>1508</v>
      </c>
      <c r="L463" s="617">
        <v>35.232850534353574</v>
      </c>
      <c r="M463" s="617">
        <v>26</v>
      </c>
      <c r="N463" s="618">
        <v>916.05411389319283</v>
      </c>
    </row>
    <row r="464" spans="1:14" ht="14.4" customHeight="1" x14ac:dyDescent="0.3">
      <c r="A464" s="613" t="s">
        <v>517</v>
      </c>
      <c r="B464" s="614" t="s">
        <v>2242</v>
      </c>
      <c r="C464" s="615" t="s">
        <v>522</v>
      </c>
      <c r="D464" s="616" t="s">
        <v>2243</v>
      </c>
      <c r="E464" s="615" t="s">
        <v>1969</v>
      </c>
      <c r="F464" s="616" t="s">
        <v>2246</v>
      </c>
      <c r="G464" s="615" t="s">
        <v>559</v>
      </c>
      <c r="H464" s="615" t="s">
        <v>2118</v>
      </c>
      <c r="I464" s="615" t="s">
        <v>2118</v>
      </c>
      <c r="J464" s="615" t="s">
        <v>2119</v>
      </c>
      <c r="K464" s="615" t="s">
        <v>2120</v>
      </c>
      <c r="L464" s="617">
        <v>1167.25</v>
      </c>
      <c r="M464" s="617">
        <v>6</v>
      </c>
      <c r="N464" s="618">
        <v>7003.5</v>
      </c>
    </row>
    <row r="465" spans="1:14" ht="14.4" customHeight="1" x14ac:dyDescent="0.3">
      <c r="A465" s="613" t="s">
        <v>517</v>
      </c>
      <c r="B465" s="614" t="s">
        <v>2242</v>
      </c>
      <c r="C465" s="615" t="s">
        <v>522</v>
      </c>
      <c r="D465" s="616" t="s">
        <v>2243</v>
      </c>
      <c r="E465" s="615" t="s">
        <v>1969</v>
      </c>
      <c r="F465" s="616" t="s">
        <v>2246</v>
      </c>
      <c r="G465" s="615" t="s">
        <v>559</v>
      </c>
      <c r="H465" s="615" t="s">
        <v>2121</v>
      </c>
      <c r="I465" s="615" t="s">
        <v>2121</v>
      </c>
      <c r="J465" s="615" t="s">
        <v>2122</v>
      </c>
      <c r="K465" s="615" t="s">
        <v>2123</v>
      </c>
      <c r="L465" s="617">
        <v>166.2711304851174</v>
      </c>
      <c r="M465" s="617">
        <v>37.800000000000026</v>
      </c>
      <c r="N465" s="618">
        <v>6285.0487323374418</v>
      </c>
    </row>
    <row r="466" spans="1:14" ht="14.4" customHeight="1" x14ac:dyDescent="0.3">
      <c r="A466" s="613" t="s">
        <v>517</v>
      </c>
      <c r="B466" s="614" t="s">
        <v>2242</v>
      </c>
      <c r="C466" s="615" t="s">
        <v>522</v>
      </c>
      <c r="D466" s="616" t="s">
        <v>2243</v>
      </c>
      <c r="E466" s="615" t="s">
        <v>1969</v>
      </c>
      <c r="F466" s="616" t="s">
        <v>2246</v>
      </c>
      <c r="G466" s="615" t="s">
        <v>559</v>
      </c>
      <c r="H466" s="615" t="s">
        <v>2124</v>
      </c>
      <c r="I466" s="615" t="s">
        <v>2124</v>
      </c>
      <c r="J466" s="615" t="s">
        <v>2125</v>
      </c>
      <c r="K466" s="615" t="s">
        <v>1508</v>
      </c>
      <c r="L466" s="617">
        <v>30.869999999999997</v>
      </c>
      <c r="M466" s="617">
        <v>20</v>
      </c>
      <c r="N466" s="618">
        <v>617.4</v>
      </c>
    </row>
    <row r="467" spans="1:14" ht="14.4" customHeight="1" x14ac:dyDescent="0.3">
      <c r="A467" s="613" t="s">
        <v>517</v>
      </c>
      <c r="B467" s="614" t="s">
        <v>2242</v>
      </c>
      <c r="C467" s="615" t="s">
        <v>522</v>
      </c>
      <c r="D467" s="616" t="s">
        <v>2243</v>
      </c>
      <c r="E467" s="615" t="s">
        <v>1969</v>
      </c>
      <c r="F467" s="616" t="s">
        <v>2246</v>
      </c>
      <c r="G467" s="615" t="s">
        <v>559</v>
      </c>
      <c r="H467" s="615" t="s">
        <v>2126</v>
      </c>
      <c r="I467" s="615" t="s">
        <v>2126</v>
      </c>
      <c r="J467" s="615" t="s">
        <v>2127</v>
      </c>
      <c r="K467" s="615" t="s">
        <v>2128</v>
      </c>
      <c r="L467" s="617">
        <v>10838.984116957643</v>
      </c>
      <c r="M467" s="617">
        <v>2.2000000000000002</v>
      </c>
      <c r="N467" s="618">
        <v>23845.765057306817</v>
      </c>
    </row>
    <row r="468" spans="1:14" ht="14.4" customHeight="1" x14ac:dyDescent="0.3">
      <c r="A468" s="613" t="s">
        <v>517</v>
      </c>
      <c r="B468" s="614" t="s">
        <v>2242</v>
      </c>
      <c r="C468" s="615" t="s">
        <v>522</v>
      </c>
      <c r="D468" s="616" t="s">
        <v>2243</v>
      </c>
      <c r="E468" s="615" t="s">
        <v>1969</v>
      </c>
      <c r="F468" s="616" t="s">
        <v>2246</v>
      </c>
      <c r="G468" s="615" t="s">
        <v>1644</v>
      </c>
      <c r="H468" s="615" t="s">
        <v>2129</v>
      </c>
      <c r="I468" s="615" t="s">
        <v>2130</v>
      </c>
      <c r="J468" s="615" t="s">
        <v>2131</v>
      </c>
      <c r="K468" s="615" t="s">
        <v>2132</v>
      </c>
      <c r="L468" s="617">
        <v>88.600078700452812</v>
      </c>
      <c r="M468" s="617">
        <v>226</v>
      </c>
      <c r="N468" s="618">
        <v>20023.617786302337</v>
      </c>
    </row>
    <row r="469" spans="1:14" ht="14.4" customHeight="1" x14ac:dyDescent="0.3">
      <c r="A469" s="613" t="s">
        <v>517</v>
      </c>
      <c r="B469" s="614" t="s">
        <v>2242</v>
      </c>
      <c r="C469" s="615" t="s">
        <v>522</v>
      </c>
      <c r="D469" s="616" t="s">
        <v>2243</v>
      </c>
      <c r="E469" s="615" t="s">
        <v>1969</v>
      </c>
      <c r="F469" s="616" t="s">
        <v>2246</v>
      </c>
      <c r="G469" s="615" t="s">
        <v>1644</v>
      </c>
      <c r="H469" s="615" t="s">
        <v>2133</v>
      </c>
      <c r="I469" s="615" t="s">
        <v>2134</v>
      </c>
      <c r="J469" s="615" t="s">
        <v>2135</v>
      </c>
      <c r="K469" s="615" t="s">
        <v>2136</v>
      </c>
      <c r="L469" s="617">
        <v>45.809511143064412</v>
      </c>
      <c r="M469" s="617">
        <v>662</v>
      </c>
      <c r="N469" s="618">
        <v>30325.896376708639</v>
      </c>
    </row>
    <row r="470" spans="1:14" ht="14.4" customHeight="1" x14ac:dyDescent="0.3">
      <c r="A470" s="613" t="s">
        <v>517</v>
      </c>
      <c r="B470" s="614" t="s">
        <v>2242</v>
      </c>
      <c r="C470" s="615" t="s">
        <v>522</v>
      </c>
      <c r="D470" s="616" t="s">
        <v>2243</v>
      </c>
      <c r="E470" s="615" t="s">
        <v>1969</v>
      </c>
      <c r="F470" s="616" t="s">
        <v>2246</v>
      </c>
      <c r="G470" s="615" t="s">
        <v>1644</v>
      </c>
      <c r="H470" s="615" t="s">
        <v>2137</v>
      </c>
      <c r="I470" s="615" t="s">
        <v>2138</v>
      </c>
      <c r="J470" s="615" t="s">
        <v>2139</v>
      </c>
      <c r="K470" s="615" t="s">
        <v>2140</v>
      </c>
      <c r="L470" s="617">
        <v>153.59000000000006</v>
      </c>
      <c r="M470" s="617">
        <v>1</v>
      </c>
      <c r="N470" s="618">
        <v>153.59000000000006</v>
      </c>
    </row>
    <row r="471" spans="1:14" ht="14.4" customHeight="1" x14ac:dyDescent="0.3">
      <c r="A471" s="613" t="s">
        <v>517</v>
      </c>
      <c r="B471" s="614" t="s">
        <v>2242</v>
      </c>
      <c r="C471" s="615" t="s">
        <v>522</v>
      </c>
      <c r="D471" s="616" t="s">
        <v>2243</v>
      </c>
      <c r="E471" s="615" t="s">
        <v>1969</v>
      </c>
      <c r="F471" s="616" t="s">
        <v>2246</v>
      </c>
      <c r="G471" s="615" t="s">
        <v>1644</v>
      </c>
      <c r="H471" s="615" t="s">
        <v>2141</v>
      </c>
      <c r="I471" s="615" t="s">
        <v>2142</v>
      </c>
      <c r="J471" s="615" t="s">
        <v>2143</v>
      </c>
      <c r="K471" s="615" t="s">
        <v>2144</v>
      </c>
      <c r="L471" s="617">
        <v>74.700022735393347</v>
      </c>
      <c r="M471" s="617">
        <v>406</v>
      </c>
      <c r="N471" s="618">
        <v>30328.209230569697</v>
      </c>
    </row>
    <row r="472" spans="1:14" ht="14.4" customHeight="1" x14ac:dyDescent="0.3">
      <c r="A472" s="613" t="s">
        <v>517</v>
      </c>
      <c r="B472" s="614" t="s">
        <v>2242</v>
      </c>
      <c r="C472" s="615" t="s">
        <v>522</v>
      </c>
      <c r="D472" s="616" t="s">
        <v>2243</v>
      </c>
      <c r="E472" s="615" t="s">
        <v>1969</v>
      </c>
      <c r="F472" s="616" t="s">
        <v>2246</v>
      </c>
      <c r="G472" s="615" t="s">
        <v>1644</v>
      </c>
      <c r="H472" s="615" t="s">
        <v>2145</v>
      </c>
      <c r="I472" s="615" t="s">
        <v>2146</v>
      </c>
      <c r="J472" s="615" t="s">
        <v>2147</v>
      </c>
      <c r="K472" s="615" t="s">
        <v>2148</v>
      </c>
      <c r="L472" s="617">
        <v>261.40799650861345</v>
      </c>
      <c r="M472" s="617">
        <v>100</v>
      </c>
      <c r="N472" s="618">
        <v>26140.799650861343</v>
      </c>
    </row>
    <row r="473" spans="1:14" ht="14.4" customHeight="1" x14ac:dyDescent="0.3">
      <c r="A473" s="613" t="s">
        <v>517</v>
      </c>
      <c r="B473" s="614" t="s">
        <v>2242</v>
      </c>
      <c r="C473" s="615" t="s">
        <v>522</v>
      </c>
      <c r="D473" s="616" t="s">
        <v>2243</v>
      </c>
      <c r="E473" s="615" t="s">
        <v>1969</v>
      </c>
      <c r="F473" s="616" t="s">
        <v>2246</v>
      </c>
      <c r="G473" s="615" t="s">
        <v>1644</v>
      </c>
      <c r="H473" s="615" t="s">
        <v>2149</v>
      </c>
      <c r="I473" s="615" t="s">
        <v>2150</v>
      </c>
      <c r="J473" s="615" t="s">
        <v>2151</v>
      </c>
      <c r="K473" s="615" t="s">
        <v>2023</v>
      </c>
      <c r="L473" s="617">
        <v>207.00008650575404</v>
      </c>
      <c r="M473" s="617">
        <v>34.000000000000014</v>
      </c>
      <c r="N473" s="618">
        <v>7038.0029411956402</v>
      </c>
    </row>
    <row r="474" spans="1:14" ht="14.4" customHeight="1" x14ac:dyDescent="0.3">
      <c r="A474" s="613" t="s">
        <v>517</v>
      </c>
      <c r="B474" s="614" t="s">
        <v>2242</v>
      </c>
      <c r="C474" s="615" t="s">
        <v>522</v>
      </c>
      <c r="D474" s="616" t="s">
        <v>2243</v>
      </c>
      <c r="E474" s="615" t="s">
        <v>1969</v>
      </c>
      <c r="F474" s="616" t="s">
        <v>2246</v>
      </c>
      <c r="G474" s="615" t="s">
        <v>1644</v>
      </c>
      <c r="H474" s="615" t="s">
        <v>2152</v>
      </c>
      <c r="I474" s="615" t="s">
        <v>2153</v>
      </c>
      <c r="J474" s="615" t="s">
        <v>2154</v>
      </c>
      <c r="K474" s="615" t="s">
        <v>2155</v>
      </c>
      <c r="L474" s="617">
        <v>75.220206212612595</v>
      </c>
      <c r="M474" s="617">
        <v>190</v>
      </c>
      <c r="N474" s="618">
        <v>14291.839180396393</v>
      </c>
    </row>
    <row r="475" spans="1:14" ht="14.4" customHeight="1" x14ac:dyDescent="0.3">
      <c r="A475" s="613" t="s">
        <v>517</v>
      </c>
      <c r="B475" s="614" t="s">
        <v>2242</v>
      </c>
      <c r="C475" s="615" t="s">
        <v>522</v>
      </c>
      <c r="D475" s="616" t="s">
        <v>2243</v>
      </c>
      <c r="E475" s="615" t="s">
        <v>1969</v>
      </c>
      <c r="F475" s="616" t="s">
        <v>2246</v>
      </c>
      <c r="G475" s="615" t="s">
        <v>1644</v>
      </c>
      <c r="H475" s="615" t="s">
        <v>2156</v>
      </c>
      <c r="I475" s="615" t="s">
        <v>2157</v>
      </c>
      <c r="J475" s="615" t="s">
        <v>2158</v>
      </c>
      <c r="K475" s="615" t="s">
        <v>2159</v>
      </c>
      <c r="L475" s="617">
        <v>154.05021264575214</v>
      </c>
      <c r="M475" s="617">
        <v>50</v>
      </c>
      <c r="N475" s="618">
        <v>7702.5106322876063</v>
      </c>
    </row>
    <row r="476" spans="1:14" ht="14.4" customHeight="1" x14ac:dyDescent="0.3">
      <c r="A476" s="613" t="s">
        <v>517</v>
      </c>
      <c r="B476" s="614" t="s">
        <v>2242</v>
      </c>
      <c r="C476" s="615" t="s">
        <v>522</v>
      </c>
      <c r="D476" s="616" t="s">
        <v>2243</v>
      </c>
      <c r="E476" s="615" t="s">
        <v>1969</v>
      </c>
      <c r="F476" s="616" t="s">
        <v>2246</v>
      </c>
      <c r="G476" s="615" t="s">
        <v>1644</v>
      </c>
      <c r="H476" s="615" t="s">
        <v>2160</v>
      </c>
      <c r="I476" s="615" t="s">
        <v>2161</v>
      </c>
      <c r="J476" s="615" t="s">
        <v>2162</v>
      </c>
      <c r="K476" s="615" t="s">
        <v>2144</v>
      </c>
      <c r="L476" s="617">
        <v>54.429964283526978</v>
      </c>
      <c r="M476" s="617">
        <v>64</v>
      </c>
      <c r="N476" s="618">
        <v>3483.5177141457266</v>
      </c>
    </row>
    <row r="477" spans="1:14" ht="14.4" customHeight="1" x14ac:dyDescent="0.3">
      <c r="A477" s="613" t="s">
        <v>517</v>
      </c>
      <c r="B477" s="614" t="s">
        <v>2242</v>
      </c>
      <c r="C477" s="615" t="s">
        <v>522</v>
      </c>
      <c r="D477" s="616" t="s">
        <v>2243</v>
      </c>
      <c r="E477" s="615" t="s">
        <v>1969</v>
      </c>
      <c r="F477" s="616" t="s">
        <v>2246</v>
      </c>
      <c r="G477" s="615" t="s">
        <v>1644</v>
      </c>
      <c r="H477" s="615" t="s">
        <v>2163</v>
      </c>
      <c r="I477" s="615" t="s">
        <v>2164</v>
      </c>
      <c r="J477" s="615" t="s">
        <v>2131</v>
      </c>
      <c r="K477" s="615" t="s">
        <v>2165</v>
      </c>
      <c r="L477" s="617">
        <v>73.999864113846485</v>
      </c>
      <c r="M477" s="617">
        <v>38</v>
      </c>
      <c r="N477" s="618">
        <v>2811.9948363261665</v>
      </c>
    </row>
    <row r="478" spans="1:14" ht="14.4" customHeight="1" x14ac:dyDescent="0.3">
      <c r="A478" s="613" t="s">
        <v>517</v>
      </c>
      <c r="B478" s="614" t="s">
        <v>2242</v>
      </c>
      <c r="C478" s="615" t="s">
        <v>522</v>
      </c>
      <c r="D478" s="616" t="s">
        <v>2243</v>
      </c>
      <c r="E478" s="615" t="s">
        <v>1969</v>
      </c>
      <c r="F478" s="616" t="s">
        <v>2246</v>
      </c>
      <c r="G478" s="615" t="s">
        <v>1644</v>
      </c>
      <c r="H478" s="615" t="s">
        <v>2166</v>
      </c>
      <c r="I478" s="615" t="s">
        <v>2167</v>
      </c>
      <c r="J478" s="615" t="s">
        <v>2168</v>
      </c>
      <c r="K478" s="615" t="s">
        <v>2169</v>
      </c>
      <c r="L478" s="617">
        <v>59.78951020352438</v>
      </c>
      <c r="M478" s="617">
        <v>16</v>
      </c>
      <c r="N478" s="618">
        <v>956.63216325639007</v>
      </c>
    </row>
    <row r="479" spans="1:14" ht="14.4" customHeight="1" x14ac:dyDescent="0.3">
      <c r="A479" s="613" t="s">
        <v>517</v>
      </c>
      <c r="B479" s="614" t="s">
        <v>2242</v>
      </c>
      <c r="C479" s="615" t="s">
        <v>522</v>
      </c>
      <c r="D479" s="616" t="s">
        <v>2243</v>
      </c>
      <c r="E479" s="615" t="s">
        <v>1969</v>
      </c>
      <c r="F479" s="616" t="s">
        <v>2246</v>
      </c>
      <c r="G479" s="615" t="s">
        <v>1644</v>
      </c>
      <c r="H479" s="615" t="s">
        <v>2170</v>
      </c>
      <c r="I479" s="615" t="s">
        <v>2171</v>
      </c>
      <c r="J479" s="615" t="s">
        <v>2172</v>
      </c>
      <c r="K479" s="615" t="s">
        <v>2173</v>
      </c>
      <c r="L479" s="617">
        <v>12582.29819058129</v>
      </c>
      <c r="M479" s="617">
        <v>21.6</v>
      </c>
      <c r="N479" s="618">
        <v>271777.64091655589</v>
      </c>
    </row>
    <row r="480" spans="1:14" ht="14.4" customHeight="1" x14ac:dyDescent="0.3">
      <c r="A480" s="613" t="s">
        <v>517</v>
      </c>
      <c r="B480" s="614" t="s">
        <v>2242</v>
      </c>
      <c r="C480" s="615" t="s">
        <v>522</v>
      </c>
      <c r="D480" s="616" t="s">
        <v>2243</v>
      </c>
      <c r="E480" s="615" t="s">
        <v>1969</v>
      </c>
      <c r="F480" s="616" t="s">
        <v>2246</v>
      </c>
      <c r="G480" s="615" t="s">
        <v>1644</v>
      </c>
      <c r="H480" s="615" t="s">
        <v>2174</v>
      </c>
      <c r="I480" s="615" t="s">
        <v>2175</v>
      </c>
      <c r="J480" s="615" t="s">
        <v>2154</v>
      </c>
      <c r="K480" s="615" t="s">
        <v>2176</v>
      </c>
      <c r="L480" s="617">
        <v>46.199975865599598</v>
      </c>
      <c r="M480" s="617">
        <v>15</v>
      </c>
      <c r="N480" s="618">
        <v>692.99963798399392</v>
      </c>
    </row>
    <row r="481" spans="1:14" ht="14.4" customHeight="1" x14ac:dyDescent="0.3">
      <c r="A481" s="613" t="s">
        <v>517</v>
      </c>
      <c r="B481" s="614" t="s">
        <v>2242</v>
      </c>
      <c r="C481" s="615" t="s">
        <v>522</v>
      </c>
      <c r="D481" s="616" t="s">
        <v>2243</v>
      </c>
      <c r="E481" s="615" t="s">
        <v>1969</v>
      </c>
      <c r="F481" s="616" t="s">
        <v>2246</v>
      </c>
      <c r="G481" s="615" t="s">
        <v>1644</v>
      </c>
      <c r="H481" s="615" t="s">
        <v>2177</v>
      </c>
      <c r="I481" s="615" t="s">
        <v>2178</v>
      </c>
      <c r="J481" s="615" t="s">
        <v>2179</v>
      </c>
      <c r="K481" s="615" t="s">
        <v>2180</v>
      </c>
      <c r="L481" s="617">
        <v>887.71000000000026</v>
      </c>
      <c r="M481" s="617">
        <v>10</v>
      </c>
      <c r="N481" s="618">
        <v>8877.1000000000022</v>
      </c>
    </row>
    <row r="482" spans="1:14" ht="14.4" customHeight="1" x14ac:dyDescent="0.3">
      <c r="A482" s="613" t="s">
        <v>517</v>
      </c>
      <c r="B482" s="614" t="s">
        <v>2242</v>
      </c>
      <c r="C482" s="615" t="s">
        <v>522</v>
      </c>
      <c r="D482" s="616" t="s">
        <v>2243</v>
      </c>
      <c r="E482" s="615" t="s">
        <v>2181</v>
      </c>
      <c r="F482" s="616" t="s">
        <v>2247</v>
      </c>
      <c r="G482" s="615" t="s">
        <v>559</v>
      </c>
      <c r="H482" s="615" t="s">
        <v>2182</v>
      </c>
      <c r="I482" s="615" t="s">
        <v>2183</v>
      </c>
      <c r="J482" s="615" t="s">
        <v>2184</v>
      </c>
      <c r="K482" s="615" t="s">
        <v>2185</v>
      </c>
      <c r="L482" s="617">
        <v>44.910000000000004</v>
      </c>
      <c r="M482" s="617">
        <v>2</v>
      </c>
      <c r="N482" s="618">
        <v>89.820000000000007</v>
      </c>
    </row>
    <row r="483" spans="1:14" ht="14.4" customHeight="1" x14ac:dyDescent="0.3">
      <c r="A483" s="613" t="s">
        <v>517</v>
      </c>
      <c r="B483" s="614" t="s">
        <v>2242</v>
      </c>
      <c r="C483" s="615" t="s">
        <v>522</v>
      </c>
      <c r="D483" s="616" t="s">
        <v>2243</v>
      </c>
      <c r="E483" s="615" t="s">
        <v>2181</v>
      </c>
      <c r="F483" s="616" t="s">
        <v>2247</v>
      </c>
      <c r="G483" s="615" t="s">
        <v>559</v>
      </c>
      <c r="H483" s="615" t="s">
        <v>2186</v>
      </c>
      <c r="I483" s="615" t="s">
        <v>2187</v>
      </c>
      <c r="J483" s="615" t="s">
        <v>2188</v>
      </c>
      <c r="K483" s="615" t="s">
        <v>2189</v>
      </c>
      <c r="L483" s="617">
        <v>92.960799181918944</v>
      </c>
      <c r="M483" s="617">
        <v>11</v>
      </c>
      <c r="N483" s="618">
        <v>1022.5687910011084</v>
      </c>
    </row>
    <row r="484" spans="1:14" ht="14.4" customHeight="1" x14ac:dyDescent="0.3">
      <c r="A484" s="613" t="s">
        <v>517</v>
      </c>
      <c r="B484" s="614" t="s">
        <v>2242</v>
      </c>
      <c r="C484" s="615" t="s">
        <v>522</v>
      </c>
      <c r="D484" s="616" t="s">
        <v>2243</v>
      </c>
      <c r="E484" s="615" t="s">
        <v>2181</v>
      </c>
      <c r="F484" s="616" t="s">
        <v>2247</v>
      </c>
      <c r="G484" s="615" t="s">
        <v>559</v>
      </c>
      <c r="H484" s="615" t="s">
        <v>2190</v>
      </c>
      <c r="I484" s="615" t="s">
        <v>2191</v>
      </c>
      <c r="J484" s="615" t="s">
        <v>2192</v>
      </c>
      <c r="K484" s="615" t="s">
        <v>2193</v>
      </c>
      <c r="L484" s="617">
        <v>7691.7806793408499</v>
      </c>
      <c r="M484" s="617">
        <v>6</v>
      </c>
      <c r="N484" s="618">
        <v>46150.684076045101</v>
      </c>
    </row>
    <row r="485" spans="1:14" ht="14.4" customHeight="1" x14ac:dyDescent="0.3">
      <c r="A485" s="613" t="s">
        <v>517</v>
      </c>
      <c r="B485" s="614" t="s">
        <v>2242</v>
      </c>
      <c r="C485" s="615" t="s">
        <v>522</v>
      </c>
      <c r="D485" s="616" t="s">
        <v>2243</v>
      </c>
      <c r="E485" s="615" t="s">
        <v>2181</v>
      </c>
      <c r="F485" s="616" t="s">
        <v>2247</v>
      </c>
      <c r="G485" s="615" t="s">
        <v>559</v>
      </c>
      <c r="H485" s="615" t="s">
        <v>2194</v>
      </c>
      <c r="I485" s="615" t="s">
        <v>2195</v>
      </c>
      <c r="J485" s="615" t="s">
        <v>2196</v>
      </c>
      <c r="K485" s="615" t="s">
        <v>2197</v>
      </c>
      <c r="L485" s="617">
        <v>7690.0005217391299</v>
      </c>
      <c r="M485" s="617">
        <v>46</v>
      </c>
      <c r="N485" s="618">
        <v>353740.02399999998</v>
      </c>
    </row>
    <row r="486" spans="1:14" ht="14.4" customHeight="1" x14ac:dyDescent="0.3">
      <c r="A486" s="613" t="s">
        <v>517</v>
      </c>
      <c r="B486" s="614" t="s">
        <v>2242</v>
      </c>
      <c r="C486" s="615" t="s">
        <v>522</v>
      </c>
      <c r="D486" s="616" t="s">
        <v>2243</v>
      </c>
      <c r="E486" s="615" t="s">
        <v>2181</v>
      </c>
      <c r="F486" s="616" t="s">
        <v>2247</v>
      </c>
      <c r="G486" s="615" t="s">
        <v>559</v>
      </c>
      <c r="H486" s="615" t="s">
        <v>2198</v>
      </c>
      <c r="I486" s="615" t="s">
        <v>2198</v>
      </c>
      <c r="J486" s="615" t="s">
        <v>2199</v>
      </c>
      <c r="K486" s="615" t="s">
        <v>2200</v>
      </c>
      <c r="L486" s="617">
        <v>9614.7220639506304</v>
      </c>
      <c r="M486" s="617">
        <v>9</v>
      </c>
      <c r="N486" s="618">
        <v>86532.49857555567</v>
      </c>
    </row>
    <row r="487" spans="1:14" ht="14.4" customHeight="1" x14ac:dyDescent="0.3">
      <c r="A487" s="613" t="s">
        <v>517</v>
      </c>
      <c r="B487" s="614" t="s">
        <v>2242</v>
      </c>
      <c r="C487" s="615" t="s">
        <v>522</v>
      </c>
      <c r="D487" s="616" t="s">
        <v>2243</v>
      </c>
      <c r="E487" s="615" t="s">
        <v>2181</v>
      </c>
      <c r="F487" s="616" t="s">
        <v>2247</v>
      </c>
      <c r="G487" s="615" t="s">
        <v>1644</v>
      </c>
      <c r="H487" s="615" t="s">
        <v>2201</v>
      </c>
      <c r="I487" s="615" t="s">
        <v>2202</v>
      </c>
      <c r="J487" s="615" t="s">
        <v>2203</v>
      </c>
      <c r="K487" s="615"/>
      <c r="L487" s="617">
        <v>37.401819475593264</v>
      </c>
      <c r="M487" s="617">
        <v>931</v>
      </c>
      <c r="N487" s="618">
        <v>34821.09393177733</v>
      </c>
    </row>
    <row r="488" spans="1:14" ht="14.4" customHeight="1" x14ac:dyDescent="0.3">
      <c r="A488" s="613" t="s">
        <v>517</v>
      </c>
      <c r="B488" s="614" t="s">
        <v>2242</v>
      </c>
      <c r="C488" s="615" t="s">
        <v>522</v>
      </c>
      <c r="D488" s="616" t="s">
        <v>2243</v>
      </c>
      <c r="E488" s="615" t="s">
        <v>2181</v>
      </c>
      <c r="F488" s="616" t="s">
        <v>2247</v>
      </c>
      <c r="G488" s="615" t="s">
        <v>1644</v>
      </c>
      <c r="H488" s="615" t="s">
        <v>2204</v>
      </c>
      <c r="I488" s="615" t="s">
        <v>2205</v>
      </c>
      <c r="J488" s="615" t="s">
        <v>2206</v>
      </c>
      <c r="K488" s="615" t="s">
        <v>2207</v>
      </c>
      <c r="L488" s="617">
        <v>2983.2121450485797</v>
      </c>
      <c r="M488" s="617">
        <v>88</v>
      </c>
      <c r="N488" s="618">
        <v>262522.66876427503</v>
      </c>
    </row>
    <row r="489" spans="1:14" ht="14.4" customHeight="1" x14ac:dyDescent="0.3">
      <c r="A489" s="613" t="s">
        <v>517</v>
      </c>
      <c r="B489" s="614" t="s">
        <v>2242</v>
      </c>
      <c r="C489" s="615" t="s">
        <v>522</v>
      </c>
      <c r="D489" s="616" t="s">
        <v>2243</v>
      </c>
      <c r="E489" s="615" t="s">
        <v>2181</v>
      </c>
      <c r="F489" s="616" t="s">
        <v>2247</v>
      </c>
      <c r="G489" s="615" t="s">
        <v>1644</v>
      </c>
      <c r="H489" s="615" t="s">
        <v>2208</v>
      </c>
      <c r="I489" s="615" t="s">
        <v>2209</v>
      </c>
      <c r="J489" s="615" t="s">
        <v>2210</v>
      </c>
      <c r="K489" s="615" t="s">
        <v>2211</v>
      </c>
      <c r="L489" s="617">
        <v>7840.9100000000008</v>
      </c>
      <c r="M489" s="617">
        <v>4</v>
      </c>
      <c r="N489" s="618">
        <v>31363.640000000003</v>
      </c>
    </row>
    <row r="490" spans="1:14" ht="14.4" customHeight="1" x14ac:dyDescent="0.3">
      <c r="A490" s="613" t="s">
        <v>517</v>
      </c>
      <c r="B490" s="614" t="s">
        <v>2242</v>
      </c>
      <c r="C490" s="615" t="s">
        <v>522</v>
      </c>
      <c r="D490" s="616" t="s">
        <v>2243</v>
      </c>
      <c r="E490" s="615" t="s">
        <v>2181</v>
      </c>
      <c r="F490" s="616" t="s">
        <v>2247</v>
      </c>
      <c r="G490" s="615" t="s">
        <v>1644</v>
      </c>
      <c r="H490" s="615" t="s">
        <v>2212</v>
      </c>
      <c r="I490" s="615" t="s">
        <v>2213</v>
      </c>
      <c r="J490" s="615" t="s">
        <v>2206</v>
      </c>
      <c r="K490" s="615" t="s">
        <v>2214</v>
      </c>
      <c r="L490" s="617">
        <v>15921.14</v>
      </c>
      <c r="M490" s="617">
        <v>1</v>
      </c>
      <c r="N490" s="618">
        <v>15921.14</v>
      </c>
    </row>
    <row r="491" spans="1:14" ht="14.4" customHeight="1" x14ac:dyDescent="0.3">
      <c r="A491" s="613" t="s">
        <v>517</v>
      </c>
      <c r="B491" s="614" t="s">
        <v>2242</v>
      </c>
      <c r="C491" s="615" t="s">
        <v>522</v>
      </c>
      <c r="D491" s="616" t="s">
        <v>2243</v>
      </c>
      <c r="E491" s="615" t="s">
        <v>2215</v>
      </c>
      <c r="F491" s="616" t="s">
        <v>2248</v>
      </c>
      <c r="G491" s="615"/>
      <c r="H491" s="615"/>
      <c r="I491" s="615" t="s">
        <v>2216</v>
      </c>
      <c r="J491" s="615" t="s">
        <v>2217</v>
      </c>
      <c r="K491" s="615"/>
      <c r="L491" s="617">
        <v>3842.0400000000004</v>
      </c>
      <c r="M491" s="617">
        <v>15</v>
      </c>
      <c r="N491" s="618">
        <v>57630.600000000006</v>
      </c>
    </row>
    <row r="492" spans="1:14" ht="14.4" customHeight="1" x14ac:dyDescent="0.3">
      <c r="A492" s="613" t="s">
        <v>517</v>
      </c>
      <c r="B492" s="614" t="s">
        <v>2242</v>
      </c>
      <c r="C492" s="615" t="s">
        <v>522</v>
      </c>
      <c r="D492" s="616" t="s">
        <v>2243</v>
      </c>
      <c r="E492" s="615" t="s">
        <v>2215</v>
      </c>
      <c r="F492" s="616" t="s">
        <v>2248</v>
      </c>
      <c r="G492" s="615"/>
      <c r="H492" s="615"/>
      <c r="I492" s="615" t="s">
        <v>2218</v>
      </c>
      <c r="J492" s="615" t="s">
        <v>2219</v>
      </c>
      <c r="K492" s="615"/>
      <c r="L492" s="617">
        <v>1407.5399999999991</v>
      </c>
      <c r="M492" s="617">
        <v>102</v>
      </c>
      <c r="N492" s="618">
        <v>143569.0799999999</v>
      </c>
    </row>
    <row r="493" spans="1:14" ht="14.4" customHeight="1" x14ac:dyDescent="0.3">
      <c r="A493" s="613" t="s">
        <v>517</v>
      </c>
      <c r="B493" s="614" t="s">
        <v>2242</v>
      </c>
      <c r="C493" s="615" t="s">
        <v>522</v>
      </c>
      <c r="D493" s="616" t="s">
        <v>2243</v>
      </c>
      <c r="E493" s="615" t="s">
        <v>2215</v>
      </c>
      <c r="F493" s="616" t="s">
        <v>2248</v>
      </c>
      <c r="G493" s="615"/>
      <c r="H493" s="615"/>
      <c r="I493" s="615" t="s">
        <v>2220</v>
      </c>
      <c r="J493" s="615" t="s">
        <v>2221</v>
      </c>
      <c r="K493" s="615"/>
      <c r="L493" s="617">
        <v>2242.5</v>
      </c>
      <c r="M493" s="617">
        <v>4</v>
      </c>
      <c r="N493" s="618">
        <v>8970</v>
      </c>
    </row>
    <row r="494" spans="1:14" ht="14.4" customHeight="1" x14ac:dyDescent="0.3">
      <c r="A494" s="613" t="s">
        <v>517</v>
      </c>
      <c r="B494" s="614" t="s">
        <v>2242</v>
      </c>
      <c r="C494" s="615" t="s">
        <v>522</v>
      </c>
      <c r="D494" s="616" t="s">
        <v>2243</v>
      </c>
      <c r="E494" s="615" t="s">
        <v>2215</v>
      </c>
      <c r="F494" s="616" t="s">
        <v>2248</v>
      </c>
      <c r="G494" s="615"/>
      <c r="H494" s="615"/>
      <c r="I494" s="615" t="s">
        <v>2222</v>
      </c>
      <c r="J494" s="615" t="s">
        <v>2223</v>
      </c>
      <c r="K494" s="615"/>
      <c r="L494" s="617">
        <v>1312.3799999999999</v>
      </c>
      <c r="M494" s="617">
        <v>10</v>
      </c>
      <c r="N494" s="618">
        <v>13123.8</v>
      </c>
    </row>
    <row r="495" spans="1:14" ht="14.4" customHeight="1" x14ac:dyDescent="0.3">
      <c r="A495" s="613" t="s">
        <v>517</v>
      </c>
      <c r="B495" s="614" t="s">
        <v>2242</v>
      </c>
      <c r="C495" s="615" t="s">
        <v>522</v>
      </c>
      <c r="D495" s="616" t="s">
        <v>2243</v>
      </c>
      <c r="E495" s="615" t="s">
        <v>2215</v>
      </c>
      <c r="F495" s="616" t="s">
        <v>2248</v>
      </c>
      <c r="G495" s="615"/>
      <c r="H495" s="615"/>
      <c r="I495" s="615" t="s">
        <v>2224</v>
      </c>
      <c r="J495" s="615" t="s">
        <v>2225</v>
      </c>
      <c r="K495" s="615"/>
      <c r="L495" s="617">
        <v>7231.4759999999987</v>
      </c>
      <c r="M495" s="617">
        <v>25</v>
      </c>
      <c r="N495" s="618">
        <v>180786.89999999997</v>
      </c>
    </row>
    <row r="496" spans="1:14" ht="14.4" customHeight="1" x14ac:dyDescent="0.3">
      <c r="A496" s="613" t="s">
        <v>517</v>
      </c>
      <c r="B496" s="614" t="s">
        <v>2242</v>
      </c>
      <c r="C496" s="615" t="s">
        <v>522</v>
      </c>
      <c r="D496" s="616" t="s">
        <v>2243</v>
      </c>
      <c r="E496" s="615" t="s">
        <v>2215</v>
      </c>
      <c r="F496" s="616" t="s">
        <v>2248</v>
      </c>
      <c r="G496" s="615"/>
      <c r="H496" s="615"/>
      <c r="I496" s="615" t="s">
        <v>2226</v>
      </c>
      <c r="J496" s="615" t="s">
        <v>2227</v>
      </c>
      <c r="K496" s="615" t="s">
        <v>2228</v>
      </c>
      <c r="L496" s="617">
        <v>4374.6000000000004</v>
      </c>
      <c r="M496" s="617">
        <v>1</v>
      </c>
      <c r="N496" s="618">
        <v>4374.6000000000004</v>
      </c>
    </row>
    <row r="497" spans="1:14" ht="14.4" customHeight="1" x14ac:dyDescent="0.3">
      <c r="A497" s="613" t="s">
        <v>517</v>
      </c>
      <c r="B497" s="614" t="s">
        <v>2242</v>
      </c>
      <c r="C497" s="615" t="s">
        <v>522</v>
      </c>
      <c r="D497" s="616" t="s">
        <v>2243</v>
      </c>
      <c r="E497" s="615" t="s">
        <v>2215</v>
      </c>
      <c r="F497" s="616" t="s">
        <v>2248</v>
      </c>
      <c r="G497" s="615"/>
      <c r="H497" s="615"/>
      <c r="I497" s="615" t="s">
        <v>2229</v>
      </c>
      <c r="J497" s="615" t="s">
        <v>2230</v>
      </c>
      <c r="K497" s="615"/>
      <c r="L497" s="617">
        <v>6480.27</v>
      </c>
      <c r="M497" s="617">
        <v>2</v>
      </c>
      <c r="N497" s="618">
        <v>12960.54</v>
      </c>
    </row>
    <row r="498" spans="1:14" ht="14.4" customHeight="1" x14ac:dyDescent="0.3">
      <c r="A498" s="613" t="s">
        <v>517</v>
      </c>
      <c r="B498" s="614" t="s">
        <v>2242</v>
      </c>
      <c r="C498" s="615" t="s">
        <v>522</v>
      </c>
      <c r="D498" s="616" t="s">
        <v>2243</v>
      </c>
      <c r="E498" s="615" t="s">
        <v>2215</v>
      </c>
      <c r="F498" s="616" t="s">
        <v>2248</v>
      </c>
      <c r="G498" s="615"/>
      <c r="H498" s="615"/>
      <c r="I498" s="615" t="s">
        <v>2231</v>
      </c>
      <c r="J498" s="615" t="s">
        <v>2232</v>
      </c>
      <c r="K498" s="615"/>
      <c r="L498" s="617">
        <v>4485</v>
      </c>
      <c r="M498" s="617">
        <v>3</v>
      </c>
      <c r="N498" s="618">
        <v>13455</v>
      </c>
    </row>
    <row r="499" spans="1:14" ht="14.4" customHeight="1" x14ac:dyDescent="0.3">
      <c r="A499" s="613" t="s">
        <v>517</v>
      </c>
      <c r="B499" s="614" t="s">
        <v>2242</v>
      </c>
      <c r="C499" s="615" t="s">
        <v>522</v>
      </c>
      <c r="D499" s="616" t="s">
        <v>2243</v>
      </c>
      <c r="E499" s="615" t="s">
        <v>2215</v>
      </c>
      <c r="F499" s="616" t="s">
        <v>2248</v>
      </c>
      <c r="G499" s="615"/>
      <c r="H499" s="615"/>
      <c r="I499" s="615" t="s">
        <v>2233</v>
      </c>
      <c r="J499" s="615" t="s">
        <v>2234</v>
      </c>
      <c r="K499" s="615"/>
      <c r="L499" s="617">
        <v>4466.54</v>
      </c>
      <c r="M499" s="617">
        <v>3</v>
      </c>
      <c r="N499" s="618">
        <v>13399.619999999999</v>
      </c>
    </row>
    <row r="500" spans="1:14" ht="14.4" customHeight="1" x14ac:dyDescent="0.3">
      <c r="A500" s="613" t="s">
        <v>517</v>
      </c>
      <c r="B500" s="614" t="s">
        <v>2242</v>
      </c>
      <c r="C500" s="615" t="s">
        <v>522</v>
      </c>
      <c r="D500" s="616" t="s">
        <v>2243</v>
      </c>
      <c r="E500" s="615" t="s">
        <v>2215</v>
      </c>
      <c r="F500" s="616" t="s">
        <v>2248</v>
      </c>
      <c r="G500" s="615"/>
      <c r="H500" s="615"/>
      <c r="I500" s="615" t="s">
        <v>2235</v>
      </c>
      <c r="J500" s="615" t="s">
        <v>2236</v>
      </c>
      <c r="K500" s="615"/>
      <c r="L500" s="617">
        <v>0</v>
      </c>
      <c r="M500" s="617">
        <v>2</v>
      </c>
      <c r="N500" s="618">
        <v>0</v>
      </c>
    </row>
    <row r="501" spans="1:14" ht="14.4" customHeight="1" x14ac:dyDescent="0.3">
      <c r="A501" s="613" t="s">
        <v>517</v>
      </c>
      <c r="B501" s="614" t="s">
        <v>2242</v>
      </c>
      <c r="C501" s="615" t="s">
        <v>522</v>
      </c>
      <c r="D501" s="616" t="s">
        <v>2243</v>
      </c>
      <c r="E501" s="615" t="s">
        <v>2237</v>
      </c>
      <c r="F501" s="616" t="s">
        <v>2249</v>
      </c>
      <c r="G501" s="615"/>
      <c r="H501" s="615"/>
      <c r="I501" s="615" t="s">
        <v>2238</v>
      </c>
      <c r="J501" s="615" t="s">
        <v>2239</v>
      </c>
      <c r="K501" s="615"/>
      <c r="L501" s="617">
        <v>8855</v>
      </c>
      <c r="M501" s="617">
        <v>5</v>
      </c>
      <c r="N501" s="618">
        <v>44275</v>
      </c>
    </row>
    <row r="502" spans="1:14" ht="14.4" customHeight="1" thickBot="1" x14ac:dyDescent="0.35">
      <c r="A502" s="619" t="s">
        <v>517</v>
      </c>
      <c r="B502" s="620" t="s">
        <v>2242</v>
      </c>
      <c r="C502" s="621" t="s">
        <v>522</v>
      </c>
      <c r="D502" s="622" t="s">
        <v>2243</v>
      </c>
      <c r="E502" s="621" t="s">
        <v>2237</v>
      </c>
      <c r="F502" s="622" t="s">
        <v>2249</v>
      </c>
      <c r="G502" s="621"/>
      <c r="H502" s="621"/>
      <c r="I502" s="621" t="s">
        <v>2240</v>
      </c>
      <c r="J502" s="621" t="s">
        <v>2241</v>
      </c>
      <c r="K502" s="621"/>
      <c r="L502" s="623">
        <v>4445.99</v>
      </c>
      <c r="M502" s="623">
        <v>5</v>
      </c>
      <c r="N502" s="624">
        <v>22229.949999999997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305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5" t="s">
        <v>166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thickBot="1" x14ac:dyDescent="0.35">
      <c r="A5" s="636" t="s">
        <v>2250</v>
      </c>
      <c r="B5" s="605">
        <v>80021.977445593075</v>
      </c>
      <c r="C5" s="629">
        <v>5.0012489836127813E-2</v>
      </c>
      <c r="D5" s="605">
        <v>1520017.8867522324</v>
      </c>
      <c r="E5" s="629">
        <v>0.94998751016387217</v>
      </c>
      <c r="F5" s="606">
        <v>1600039.8641978255</v>
      </c>
    </row>
    <row r="6" spans="1:6" ht="14.4" customHeight="1" thickBot="1" x14ac:dyDescent="0.35">
      <c r="A6" s="632" t="s">
        <v>3</v>
      </c>
      <c r="B6" s="633">
        <v>80021.977445593075</v>
      </c>
      <c r="C6" s="634">
        <v>5.0012489836127813E-2</v>
      </c>
      <c r="D6" s="633">
        <v>1520017.8867522324</v>
      </c>
      <c r="E6" s="634">
        <v>0.94998751016387217</v>
      </c>
      <c r="F6" s="635">
        <v>1600039.8641978255</v>
      </c>
    </row>
    <row r="7" spans="1:6" ht="14.4" customHeight="1" thickBot="1" x14ac:dyDescent="0.35"/>
    <row r="8" spans="1:6" ht="14.4" customHeight="1" x14ac:dyDescent="0.3">
      <c r="A8" s="642" t="s">
        <v>2251</v>
      </c>
      <c r="B8" s="611">
        <v>39591.661</v>
      </c>
      <c r="C8" s="630">
        <v>0.95518952240482902</v>
      </c>
      <c r="D8" s="611">
        <v>1857.3499777609538</v>
      </c>
      <c r="E8" s="630">
        <v>4.4810477595170997E-2</v>
      </c>
      <c r="F8" s="612">
        <v>41449.010977760954</v>
      </c>
    </row>
    <row r="9" spans="1:6" ht="14.4" customHeight="1" x14ac:dyDescent="0.3">
      <c r="A9" s="643" t="s">
        <v>2252</v>
      </c>
      <c r="B9" s="617">
        <v>20858.371978814765</v>
      </c>
      <c r="C9" s="638">
        <v>1</v>
      </c>
      <c r="D9" s="617"/>
      <c r="E9" s="638">
        <v>0</v>
      </c>
      <c r="F9" s="618">
        <v>20858.371978814765</v>
      </c>
    </row>
    <row r="10" spans="1:6" ht="14.4" customHeight="1" x14ac:dyDescent="0.3">
      <c r="A10" s="643" t="s">
        <v>2253</v>
      </c>
      <c r="B10" s="617">
        <v>13929.038121092495</v>
      </c>
      <c r="C10" s="638">
        <v>9.4479011106498645E-2</v>
      </c>
      <c r="D10" s="617">
        <v>133500.93556260117</v>
      </c>
      <c r="E10" s="638">
        <v>0.90552098889350141</v>
      </c>
      <c r="F10" s="618">
        <v>147429.97368369365</v>
      </c>
    </row>
    <row r="11" spans="1:6" ht="14.4" customHeight="1" x14ac:dyDescent="0.3">
      <c r="A11" s="643" t="s">
        <v>2254</v>
      </c>
      <c r="B11" s="617">
        <v>3096.0999999999967</v>
      </c>
      <c r="C11" s="638">
        <v>1</v>
      </c>
      <c r="D11" s="617"/>
      <c r="E11" s="638">
        <v>0</v>
      </c>
      <c r="F11" s="618">
        <v>3096.0999999999967</v>
      </c>
    </row>
    <row r="12" spans="1:6" ht="14.4" customHeight="1" x14ac:dyDescent="0.3">
      <c r="A12" s="643" t="s">
        <v>2255</v>
      </c>
      <c r="B12" s="617">
        <v>900.00070203790347</v>
      </c>
      <c r="C12" s="638">
        <v>1.3146646708442324E-2</v>
      </c>
      <c r="D12" s="617">
        <v>67558.574476676993</v>
      </c>
      <c r="E12" s="638">
        <v>0.98685335329155777</v>
      </c>
      <c r="F12" s="618">
        <v>68458.575178714891</v>
      </c>
    </row>
    <row r="13" spans="1:6" ht="14.4" customHeight="1" x14ac:dyDescent="0.3">
      <c r="A13" s="643" t="s">
        <v>2256</v>
      </c>
      <c r="B13" s="617">
        <v>705.19999999999993</v>
      </c>
      <c r="C13" s="638">
        <v>1</v>
      </c>
      <c r="D13" s="617"/>
      <c r="E13" s="638">
        <v>0</v>
      </c>
      <c r="F13" s="618">
        <v>705.19999999999993</v>
      </c>
    </row>
    <row r="14" spans="1:6" ht="14.4" customHeight="1" x14ac:dyDescent="0.3">
      <c r="A14" s="643" t="s">
        <v>2257</v>
      </c>
      <c r="B14" s="617">
        <v>274.54399999999998</v>
      </c>
      <c r="C14" s="638">
        <v>1.1293797226520621E-2</v>
      </c>
      <c r="D14" s="617">
        <v>24034.729001227872</v>
      </c>
      <c r="E14" s="638">
        <v>0.98870620277347931</v>
      </c>
      <c r="F14" s="618">
        <v>24309.273001227873</v>
      </c>
    </row>
    <row r="15" spans="1:6" ht="14.4" customHeight="1" x14ac:dyDescent="0.3">
      <c r="A15" s="643" t="s">
        <v>2258</v>
      </c>
      <c r="B15" s="617">
        <v>245.50159124605239</v>
      </c>
      <c r="C15" s="638">
        <v>3.3706520007306326E-2</v>
      </c>
      <c r="D15" s="617">
        <v>7038.0029411956457</v>
      </c>
      <c r="E15" s="638">
        <v>0.96629347999269366</v>
      </c>
      <c r="F15" s="618">
        <v>7283.5045324416978</v>
      </c>
    </row>
    <row r="16" spans="1:6" ht="14.4" customHeight="1" x14ac:dyDescent="0.3">
      <c r="A16" s="643" t="s">
        <v>2259</v>
      </c>
      <c r="B16" s="617">
        <v>214.22005240182943</v>
      </c>
      <c r="C16" s="638">
        <v>0.26211965093498568</v>
      </c>
      <c r="D16" s="617">
        <v>603.04050642198445</v>
      </c>
      <c r="E16" s="638">
        <v>0.73788034906501432</v>
      </c>
      <c r="F16" s="618">
        <v>817.26055882381388</v>
      </c>
    </row>
    <row r="17" spans="1:6" ht="14.4" customHeight="1" x14ac:dyDescent="0.3">
      <c r="A17" s="643" t="s">
        <v>2260</v>
      </c>
      <c r="B17" s="617">
        <v>106.27</v>
      </c>
      <c r="C17" s="638">
        <v>0.19145654681267402</v>
      </c>
      <c r="D17" s="617">
        <v>448.79067444106408</v>
      </c>
      <c r="E17" s="638">
        <v>0.80854345318732601</v>
      </c>
      <c r="F17" s="618">
        <v>555.06067444106407</v>
      </c>
    </row>
    <row r="18" spans="1:6" ht="14.4" customHeight="1" x14ac:dyDescent="0.3">
      <c r="A18" s="643" t="s">
        <v>2261</v>
      </c>
      <c r="B18" s="617">
        <v>101.07</v>
      </c>
      <c r="C18" s="638">
        <v>1</v>
      </c>
      <c r="D18" s="617"/>
      <c r="E18" s="638">
        <v>0</v>
      </c>
      <c r="F18" s="618">
        <v>101.07</v>
      </c>
    </row>
    <row r="19" spans="1:6" ht="14.4" customHeight="1" x14ac:dyDescent="0.3">
      <c r="A19" s="643" t="s">
        <v>2262</v>
      </c>
      <c r="B19" s="617"/>
      <c r="C19" s="638">
        <v>0</v>
      </c>
      <c r="D19" s="617">
        <v>33217.913296392042</v>
      </c>
      <c r="E19" s="638">
        <v>1</v>
      </c>
      <c r="F19" s="618">
        <v>33217.913296392042</v>
      </c>
    </row>
    <row r="20" spans="1:6" ht="14.4" customHeight="1" x14ac:dyDescent="0.3">
      <c r="A20" s="643" t="s">
        <v>2263</v>
      </c>
      <c r="B20" s="617"/>
      <c r="C20" s="638">
        <v>0</v>
      </c>
      <c r="D20" s="617">
        <v>23792.24478588489</v>
      </c>
      <c r="E20" s="638">
        <v>1</v>
      </c>
      <c r="F20" s="618">
        <v>23792.24478588489</v>
      </c>
    </row>
    <row r="21" spans="1:6" ht="14.4" customHeight="1" x14ac:dyDescent="0.3">
      <c r="A21" s="643" t="s">
        <v>2264</v>
      </c>
      <c r="B21" s="617"/>
      <c r="C21" s="638">
        <v>0</v>
      </c>
      <c r="D21" s="617">
        <v>121684.37872858497</v>
      </c>
      <c r="E21" s="638">
        <v>1</v>
      </c>
      <c r="F21" s="618">
        <v>121684.37872858497</v>
      </c>
    </row>
    <row r="22" spans="1:6" ht="14.4" customHeight="1" x14ac:dyDescent="0.3">
      <c r="A22" s="643" t="s">
        <v>2265</v>
      </c>
      <c r="B22" s="617"/>
      <c r="C22" s="638">
        <v>0</v>
      </c>
      <c r="D22" s="617">
        <v>146.42000000000002</v>
      </c>
      <c r="E22" s="638">
        <v>1</v>
      </c>
      <c r="F22" s="618">
        <v>146.42000000000002</v>
      </c>
    </row>
    <row r="23" spans="1:6" ht="14.4" customHeight="1" x14ac:dyDescent="0.3">
      <c r="A23" s="643" t="s">
        <v>2266</v>
      </c>
      <c r="B23" s="617"/>
      <c r="C23" s="638">
        <v>0</v>
      </c>
      <c r="D23" s="617">
        <v>8877.1000000000022</v>
      </c>
      <c r="E23" s="638">
        <v>1</v>
      </c>
      <c r="F23" s="618">
        <v>8877.1000000000022</v>
      </c>
    </row>
    <row r="24" spans="1:6" ht="14.4" customHeight="1" x14ac:dyDescent="0.3">
      <c r="A24" s="643" t="s">
        <v>2267</v>
      </c>
      <c r="B24" s="617"/>
      <c r="C24" s="638">
        <v>0</v>
      </c>
      <c r="D24" s="617">
        <v>215.66000000000003</v>
      </c>
      <c r="E24" s="638">
        <v>1</v>
      </c>
      <c r="F24" s="618">
        <v>215.66000000000003</v>
      </c>
    </row>
    <row r="25" spans="1:6" ht="14.4" customHeight="1" x14ac:dyDescent="0.3">
      <c r="A25" s="643" t="s">
        <v>2268</v>
      </c>
      <c r="B25" s="617"/>
      <c r="C25" s="638">
        <v>0</v>
      </c>
      <c r="D25" s="617">
        <v>505.510106113387</v>
      </c>
      <c r="E25" s="638">
        <v>1</v>
      </c>
      <c r="F25" s="618">
        <v>505.510106113387</v>
      </c>
    </row>
    <row r="26" spans="1:6" ht="14.4" customHeight="1" x14ac:dyDescent="0.3">
      <c r="A26" s="643" t="s">
        <v>2269</v>
      </c>
      <c r="B26" s="617"/>
      <c r="C26" s="638">
        <v>0</v>
      </c>
      <c r="D26" s="617">
        <v>84.44</v>
      </c>
      <c r="E26" s="638">
        <v>1</v>
      </c>
      <c r="F26" s="618">
        <v>84.44</v>
      </c>
    </row>
    <row r="27" spans="1:6" ht="14.4" customHeight="1" x14ac:dyDescent="0.3">
      <c r="A27" s="643" t="s">
        <v>2270</v>
      </c>
      <c r="B27" s="617"/>
      <c r="C27" s="638">
        <v>0</v>
      </c>
      <c r="D27" s="617">
        <v>103.35000000000001</v>
      </c>
      <c r="E27" s="638">
        <v>1</v>
      </c>
      <c r="F27" s="618">
        <v>103.35000000000001</v>
      </c>
    </row>
    <row r="28" spans="1:6" ht="14.4" customHeight="1" x14ac:dyDescent="0.3">
      <c r="A28" s="643" t="s">
        <v>2271</v>
      </c>
      <c r="B28" s="617"/>
      <c r="C28" s="638">
        <v>0</v>
      </c>
      <c r="D28" s="617">
        <v>159.87965826345686</v>
      </c>
      <c r="E28" s="638">
        <v>1</v>
      </c>
      <c r="F28" s="618">
        <v>159.87965826345686</v>
      </c>
    </row>
    <row r="29" spans="1:6" ht="14.4" customHeight="1" x14ac:dyDescent="0.3">
      <c r="A29" s="643" t="s">
        <v>2272</v>
      </c>
      <c r="B29" s="617"/>
      <c r="C29" s="638">
        <v>0</v>
      </c>
      <c r="D29" s="617">
        <v>30328.209230569693</v>
      </c>
      <c r="E29" s="638">
        <v>1</v>
      </c>
      <c r="F29" s="618">
        <v>30328.209230569693</v>
      </c>
    </row>
    <row r="30" spans="1:6" ht="14.4" customHeight="1" x14ac:dyDescent="0.3">
      <c r="A30" s="643" t="s">
        <v>2273</v>
      </c>
      <c r="B30" s="617"/>
      <c r="C30" s="638">
        <v>0</v>
      </c>
      <c r="D30" s="617">
        <v>101.84</v>
      </c>
      <c r="E30" s="638">
        <v>1</v>
      </c>
      <c r="F30" s="618">
        <v>101.84</v>
      </c>
    </row>
    <row r="31" spans="1:6" ht="14.4" customHeight="1" x14ac:dyDescent="0.3">
      <c r="A31" s="643" t="s">
        <v>2274</v>
      </c>
      <c r="B31" s="617"/>
      <c r="C31" s="638">
        <v>0</v>
      </c>
      <c r="D31" s="617">
        <v>278443.80876427505</v>
      </c>
      <c r="E31" s="638">
        <v>1</v>
      </c>
      <c r="F31" s="618">
        <v>278443.80876427505</v>
      </c>
    </row>
    <row r="32" spans="1:6" ht="14.4" customHeight="1" x14ac:dyDescent="0.3">
      <c r="A32" s="643" t="s">
        <v>2275</v>
      </c>
      <c r="B32" s="617"/>
      <c r="C32" s="638">
        <v>0</v>
      </c>
      <c r="D32" s="617">
        <v>98.45</v>
      </c>
      <c r="E32" s="638">
        <v>1</v>
      </c>
      <c r="F32" s="618">
        <v>98.45</v>
      </c>
    </row>
    <row r="33" spans="1:6" ht="14.4" customHeight="1" x14ac:dyDescent="0.3">
      <c r="A33" s="643" t="s">
        <v>2276</v>
      </c>
      <c r="B33" s="617"/>
      <c r="C33" s="638">
        <v>0</v>
      </c>
      <c r="D33" s="617">
        <v>144.78999999999996</v>
      </c>
      <c r="E33" s="638">
        <v>1</v>
      </c>
      <c r="F33" s="618">
        <v>144.78999999999996</v>
      </c>
    </row>
    <row r="34" spans="1:6" ht="14.4" customHeight="1" x14ac:dyDescent="0.3">
      <c r="A34" s="643" t="s">
        <v>2277</v>
      </c>
      <c r="B34" s="617"/>
      <c r="C34" s="638">
        <v>0</v>
      </c>
      <c r="D34" s="617">
        <v>43.100071813173884</v>
      </c>
      <c r="E34" s="638">
        <v>1</v>
      </c>
      <c r="F34" s="618">
        <v>43.100071813173884</v>
      </c>
    </row>
    <row r="35" spans="1:6" ht="14.4" customHeight="1" x14ac:dyDescent="0.3">
      <c r="A35" s="643" t="s">
        <v>2278</v>
      </c>
      <c r="B35" s="617"/>
      <c r="C35" s="638">
        <v>0</v>
      </c>
      <c r="D35" s="617">
        <v>28.98</v>
      </c>
      <c r="E35" s="638">
        <v>1</v>
      </c>
      <c r="F35" s="618">
        <v>28.98</v>
      </c>
    </row>
    <row r="36" spans="1:6" ht="14.4" customHeight="1" x14ac:dyDescent="0.3">
      <c r="A36" s="643" t="s">
        <v>2279</v>
      </c>
      <c r="B36" s="617"/>
      <c r="C36" s="638">
        <v>0</v>
      </c>
      <c r="D36" s="617">
        <v>49.550000000000018</v>
      </c>
      <c r="E36" s="638">
        <v>1</v>
      </c>
      <c r="F36" s="618">
        <v>49.550000000000018</v>
      </c>
    </row>
    <row r="37" spans="1:6" ht="14.4" customHeight="1" x14ac:dyDescent="0.3">
      <c r="A37" s="643" t="s">
        <v>2280</v>
      </c>
      <c r="B37" s="617"/>
      <c r="C37" s="638">
        <v>0</v>
      </c>
      <c r="D37" s="617">
        <v>514.10000000000014</v>
      </c>
      <c r="E37" s="638">
        <v>1</v>
      </c>
      <c r="F37" s="618">
        <v>514.10000000000014</v>
      </c>
    </row>
    <row r="38" spans="1:6" ht="14.4" customHeight="1" x14ac:dyDescent="0.3">
      <c r="A38" s="643" t="s">
        <v>2281</v>
      </c>
      <c r="B38" s="617"/>
      <c r="C38" s="638">
        <v>0</v>
      </c>
      <c r="D38" s="617">
        <v>151.64114798571688</v>
      </c>
      <c r="E38" s="638">
        <v>1</v>
      </c>
      <c r="F38" s="618">
        <v>151.64114798571688</v>
      </c>
    </row>
    <row r="39" spans="1:6" ht="14.4" customHeight="1" x14ac:dyDescent="0.3">
      <c r="A39" s="643" t="s">
        <v>2282</v>
      </c>
      <c r="B39" s="617"/>
      <c r="C39" s="638">
        <v>0</v>
      </c>
      <c r="D39" s="617">
        <v>411.0200000000001</v>
      </c>
      <c r="E39" s="638">
        <v>1</v>
      </c>
      <c r="F39" s="618">
        <v>411.0200000000001</v>
      </c>
    </row>
    <row r="40" spans="1:6" ht="14.4" customHeight="1" x14ac:dyDescent="0.3">
      <c r="A40" s="643" t="s">
        <v>2283</v>
      </c>
      <c r="B40" s="617"/>
      <c r="C40" s="638">
        <v>0</v>
      </c>
      <c r="D40" s="617">
        <v>321.61983822995467</v>
      </c>
      <c r="E40" s="638">
        <v>1</v>
      </c>
      <c r="F40" s="618">
        <v>321.61983822995467</v>
      </c>
    </row>
    <row r="41" spans="1:6" ht="14.4" customHeight="1" x14ac:dyDescent="0.3">
      <c r="A41" s="643" t="s">
        <v>2284</v>
      </c>
      <c r="B41" s="617"/>
      <c r="C41" s="638">
        <v>0</v>
      </c>
      <c r="D41" s="617">
        <v>3483.5177141457261</v>
      </c>
      <c r="E41" s="638">
        <v>1</v>
      </c>
      <c r="F41" s="618">
        <v>3483.5177141457261</v>
      </c>
    </row>
    <row r="42" spans="1:6" ht="14.4" customHeight="1" x14ac:dyDescent="0.3">
      <c r="A42" s="643" t="s">
        <v>2285</v>
      </c>
      <c r="B42" s="617"/>
      <c r="C42" s="638">
        <v>0</v>
      </c>
      <c r="D42" s="617">
        <v>132467.19396158488</v>
      </c>
      <c r="E42" s="638">
        <v>1</v>
      </c>
      <c r="F42" s="618">
        <v>132467.19396158488</v>
      </c>
    </row>
    <row r="43" spans="1:6" ht="14.4" customHeight="1" x14ac:dyDescent="0.3">
      <c r="A43" s="643" t="s">
        <v>2286</v>
      </c>
      <c r="B43" s="617"/>
      <c r="C43" s="638">
        <v>0</v>
      </c>
      <c r="D43" s="617">
        <v>9490.7999999999993</v>
      </c>
      <c r="E43" s="638">
        <v>1</v>
      </c>
      <c r="F43" s="618">
        <v>9490.7999999999993</v>
      </c>
    </row>
    <row r="44" spans="1:6" ht="14.4" customHeight="1" x14ac:dyDescent="0.3">
      <c r="A44" s="643" t="s">
        <v>2287</v>
      </c>
      <c r="B44" s="617"/>
      <c r="C44" s="638">
        <v>0</v>
      </c>
      <c r="D44" s="617">
        <v>2071.2099089888779</v>
      </c>
      <c r="E44" s="638">
        <v>1</v>
      </c>
      <c r="F44" s="618">
        <v>2071.2099089888779</v>
      </c>
    </row>
    <row r="45" spans="1:6" ht="14.4" customHeight="1" x14ac:dyDescent="0.3">
      <c r="A45" s="643" t="s">
        <v>2288</v>
      </c>
      <c r="B45" s="617"/>
      <c r="C45" s="638">
        <v>0</v>
      </c>
      <c r="D45" s="617">
        <v>34821.093931777308</v>
      </c>
      <c r="E45" s="638">
        <v>1</v>
      </c>
      <c r="F45" s="618">
        <v>34821.093931777308</v>
      </c>
    </row>
    <row r="46" spans="1:6" ht="14.4" customHeight="1" x14ac:dyDescent="0.3">
      <c r="A46" s="643" t="s">
        <v>2289</v>
      </c>
      <c r="B46" s="617"/>
      <c r="C46" s="638">
        <v>0</v>
      </c>
      <c r="D46" s="617">
        <v>3207.86</v>
      </c>
      <c r="E46" s="638">
        <v>1</v>
      </c>
      <c r="F46" s="618">
        <v>3207.86</v>
      </c>
    </row>
    <row r="47" spans="1:6" ht="14.4" customHeight="1" x14ac:dyDescent="0.3">
      <c r="A47" s="643" t="s">
        <v>2290</v>
      </c>
      <c r="B47" s="617"/>
      <c r="C47" s="638">
        <v>0</v>
      </c>
      <c r="D47" s="617">
        <v>31363.640000000003</v>
      </c>
      <c r="E47" s="638">
        <v>1</v>
      </c>
      <c r="F47" s="618">
        <v>31363.640000000003</v>
      </c>
    </row>
    <row r="48" spans="1:6" ht="14.4" customHeight="1" x14ac:dyDescent="0.3">
      <c r="A48" s="643" t="s">
        <v>2291</v>
      </c>
      <c r="B48" s="617"/>
      <c r="C48" s="638">
        <v>0</v>
      </c>
      <c r="D48" s="617">
        <v>271777.64091655589</v>
      </c>
      <c r="E48" s="638">
        <v>1</v>
      </c>
      <c r="F48" s="618">
        <v>271777.64091655589</v>
      </c>
    </row>
    <row r="49" spans="1:6" ht="14.4" customHeight="1" x14ac:dyDescent="0.3">
      <c r="A49" s="643" t="s">
        <v>2292</v>
      </c>
      <c r="B49" s="617"/>
      <c r="C49" s="638">
        <v>0</v>
      </c>
      <c r="D49" s="617">
        <v>3892.9013778723047</v>
      </c>
      <c r="E49" s="638">
        <v>1</v>
      </c>
      <c r="F49" s="618">
        <v>3892.9013778723047</v>
      </c>
    </row>
    <row r="50" spans="1:6" ht="14.4" customHeight="1" x14ac:dyDescent="0.3">
      <c r="A50" s="643" t="s">
        <v>2293</v>
      </c>
      <c r="B50" s="617"/>
      <c r="C50" s="638">
        <v>0</v>
      </c>
      <c r="D50" s="617">
        <v>30325.896376708664</v>
      </c>
      <c r="E50" s="638">
        <v>1</v>
      </c>
      <c r="F50" s="618">
        <v>30325.896376708664</v>
      </c>
    </row>
    <row r="51" spans="1:6" ht="14.4" customHeight="1" x14ac:dyDescent="0.3">
      <c r="A51" s="643" t="s">
        <v>2294</v>
      </c>
      <c r="B51" s="617"/>
      <c r="C51" s="638">
        <v>0</v>
      </c>
      <c r="D51" s="617">
        <v>3385.96</v>
      </c>
      <c r="E51" s="638">
        <v>1</v>
      </c>
      <c r="F51" s="618">
        <v>3385.96</v>
      </c>
    </row>
    <row r="52" spans="1:6" ht="14.4" customHeight="1" x14ac:dyDescent="0.3">
      <c r="A52" s="643" t="s">
        <v>2295</v>
      </c>
      <c r="B52" s="617"/>
      <c r="C52" s="638">
        <v>0</v>
      </c>
      <c r="D52" s="617">
        <v>84.69</v>
      </c>
      <c r="E52" s="638">
        <v>1</v>
      </c>
      <c r="F52" s="618">
        <v>84.69</v>
      </c>
    </row>
    <row r="53" spans="1:6" ht="14.4" customHeight="1" x14ac:dyDescent="0.3">
      <c r="A53" s="643" t="s">
        <v>2296</v>
      </c>
      <c r="B53" s="617"/>
      <c r="C53" s="638">
        <v>0</v>
      </c>
      <c r="D53" s="617">
        <v>250.11000000000004</v>
      </c>
      <c r="E53" s="638">
        <v>1</v>
      </c>
      <c r="F53" s="618">
        <v>250.11000000000004</v>
      </c>
    </row>
    <row r="54" spans="1:6" ht="14.4" customHeight="1" x14ac:dyDescent="0.3">
      <c r="A54" s="643" t="s">
        <v>2297</v>
      </c>
      <c r="B54" s="617"/>
      <c r="C54" s="638">
        <v>0</v>
      </c>
      <c r="D54" s="617">
        <v>1141.56</v>
      </c>
      <c r="E54" s="638">
        <v>1</v>
      </c>
      <c r="F54" s="618">
        <v>1141.56</v>
      </c>
    </row>
    <row r="55" spans="1:6" ht="14.4" customHeight="1" x14ac:dyDescent="0.3">
      <c r="A55" s="643" t="s">
        <v>2298</v>
      </c>
      <c r="B55" s="617"/>
      <c r="C55" s="638">
        <v>0</v>
      </c>
      <c r="D55" s="617">
        <v>105.91999999999997</v>
      </c>
      <c r="E55" s="638">
        <v>1</v>
      </c>
      <c r="F55" s="618">
        <v>105.91999999999997</v>
      </c>
    </row>
    <row r="56" spans="1:6" ht="14.4" customHeight="1" x14ac:dyDescent="0.3">
      <c r="A56" s="643" t="s">
        <v>2299</v>
      </c>
      <c r="B56" s="617"/>
      <c r="C56" s="638">
        <v>0</v>
      </c>
      <c r="D56" s="617">
        <v>165616.86456075628</v>
      </c>
      <c r="E56" s="638">
        <v>1</v>
      </c>
      <c r="F56" s="618">
        <v>165616.86456075628</v>
      </c>
    </row>
    <row r="57" spans="1:6" ht="14.4" customHeight="1" x14ac:dyDescent="0.3">
      <c r="A57" s="643" t="s">
        <v>2300</v>
      </c>
      <c r="B57" s="617"/>
      <c r="C57" s="638">
        <v>0</v>
      </c>
      <c r="D57" s="617">
        <v>601.92037541936679</v>
      </c>
      <c r="E57" s="638">
        <v>1</v>
      </c>
      <c r="F57" s="618">
        <v>601.92037541936679</v>
      </c>
    </row>
    <row r="58" spans="1:6" ht="14.4" customHeight="1" x14ac:dyDescent="0.3">
      <c r="A58" s="643" t="s">
        <v>2301</v>
      </c>
      <c r="B58" s="617"/>
      <c r="C58" s="638">
        <v>0</v>
      </c>
      <c r="D58" s="617">
        <v>1765.1700231122491</v>
      </c>
      <c r="E58" s="638">
        <v>1</v>
      </c>
      <c r="F58" s="618">
        <v>1765.1700231122491</v>
      </c>
    </row>
    <row r="59" spans="1:6" ht="14.4" customHeight="1" x14ac:dyDescent="0.3">
      <c r="A59" s="643" t="s">
        <v>2302</v>
      </c>
      <c r="B59" s="617"/>
      <c r="C59" s="638">
        <v>0</v>
      </c>
      <c r="D59" s="617">
        <v>224.95999999999995</v>
      </c>
      <c r="E59" s="638">
        <v>1</v>
      </c>
      <c r="F59" s="618">
        <v>224.95999999999995</v>
      </c>
    </row>
    <row r="60" spans="1:6" ht="14.4" customHeight="1" x14ac:dyDescent="0.3">
      <c r="A60" s="643" t="s">
        <v>2303</v>
      </c>
      <c r="B60" s="617"/>
      <c r="C60" s="638">
        <v>0</v>
      </c>
      <c r="D60" s="617">
        <v>7702.5106322876063</v>
      </c>
      <c r="E60" s="638">
        <v>1</v>
      </c>
      <c r="F60" s="618">
        <v>7702.5106322876063</v>
      </c>
    </row>
    <row r="61" spans="1:6" ht="14.4" customHeight="1" x14ac:dyDescent="0.3">
      <c r="A61" s="643" t="s">
        <v>2304</v>
      </c>
      <c r="B61" s="617"/>
      <c r="C61" s="638">
        <v>0</v>
      </c>
      <c r="D61" s="617">
        <v>3422.7732189076123</v>
      </c>
      <c r="E61" s="638">
        <v>1</v>
      </c>
      <c r="F61" s="618">
        <v>3422.7732189076123</v>
      </c>
    </row>
    <row r="62" spans="1:6" ht="14.4" customHeight="1" x14ac:dyDescent="0.3">
      <c r="A62" s="643" t="s">
        <v>2305</v>
      </c>
      <c r="B62" s="617"/>
      <c r="C62" s="638">
        <v>0</v>
      </c>
      <c r="D62" s="617">
        <v>18768.3971780756</v>
      </c>
      <c r="E62" s="638">
        <v>1</v>
      </c>
      <c r="F62" s="618">
        <v>18768.3971780756</v>
      </c>
    </row>
    <row r="63" spans="1:6" ht="14.4" customHeight="1" x14ac:dyDescent="0.3">
      <c r="A63" s="643" t="s">
        <v>2306</v>
      </c>
      <c r="B63" s="617"/>
      <c r="C63" s="638">
        <v>0</v>
      </c>
      <c r="D63" s="617">
        <v>159.66</v>
      </c>
      <c r="E63" s="638">
        <v>1</v>
      </c>
      <c r="F63" s="618">
        <v>159.66</v>
      </c>
    </row>
    <row r="64" spans="1:6" ht="14.4" customHeight="1" x14ac:dyDescent="0.3">
      <c r="A64" s="643" t="s">
        <v>2307</v>
      </c>
      <c r="B64" s="617"/>
      <c r="C64" s="638">
        <v>0</v>
      </c>
      <c r="D64" s="617">
        <v>26294.38965086134</v>
      </c>
      <c r="E64" s="638">
        <v>1</v>
      </c>
      <c r="F64" s="618">
        <v>26294.38965086134</v>
      </c>
    </row>
    <row r="65" spans="1:6" ht="14.4" customHeight="1" x14ac:dyDescent="0.3">
      <c r="A65" s="643" t="s">
        <v>2308</v>
      </c>
      <c r="B65" s="617"/>
      <c r="C65" s="638">
        <v>0</v>
      </c>
      <c r="D65" s="617">
        <v>18140.979338359772</v>
      </c>
      <c r="E65" s="638">
        <v>1</v>
      </c>
      <c r="F65" s="618">
        <v>18140.979338359772</v>
      </c>
    </row>
    <row r="66" spans="1:6" ht="14.4" customHeight="1" thickBot="1" x14ac:dyDescent="0.35">
      <c r="A66" s="644" t="s">
        <v>2309</v>
      </c>
      <c r="B66" s="639"/>
      <c r="C66" s="640">
        <v>0</v>
      </c>
      <c r="D66" s="639">
        <v>14984.838818380387</v>
      </c>
      <c r="E66" s="640">
        <v>1</v>
      </c>
      <c r="F66" s="641">
        <v>14984.838818380387</v>
      </c>
    </row>
    <row r="67" spans="1:6" ht="14.4" customHeight="1" thickBot="1" x14ac:dyDescent="0.35">
      <c r="A67" s="632" t="s">
        <v>3</v>
      </c>
      <c r="B67" s="633">
        <v>80021.977445593046</v>
      </c>
      <c r="C67" s="634">
        <v>5.001248983612782E-2</v>
      </c>
      <c r="D67" s="633">
        <v>1520017.8867522315</v>
      </c>
      <c r="E67" s="634">
        <v>0.94998751016387217</v>
      </c>
      <c r="F67" s="635">
        <v>1600039.8641978246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2443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305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257.75</v>
      </c>
      <c r="G3" s="47">
        <f>SUBTOTAL(9,G6:G1048576)</f>
        <v>80021.977445593046</v>
      </c>
      <c r="H3" s="48">
        <f>IF(M3=0,0,G3/M3)</f>
        <v>5.0012489836127827E-2</v>
      </c>
      <c r="I3" s="47">
        <f>SUBTOTAL(9,I6:I1048576)</f>
        <v>7466.2999999999993</v>
      </c>
      <c r="J3" s="47">
        <f>SUBTOTAL(9,J6:J1048576)</f>
        <v>1520017.8867522313</v>
      </c>
      <c r="K3" s="48">
        <f>IF(M3=0,0,J3/M3)</f>
        <v>0.94998751016387217</v>
      </c>
      <c r="L3" s="47">
        <f>SUBTOTAL(9,L6:L1048576)</f>
        <v>7724.0499999999993</v>
      </c>
      <c r="M3" s="49">
        <f>SUBTOTAL(9,M6:M1048576)</f>
        <v>1600039.8641978244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5" t="s">
        <v>145</v>
      </c>
      <c r="B5" s="645" t="s">
        <v>146</v>
      </c>
      <c r="C5" s="645" t="s">
        <v>77</v>
      </c>
      <c r="D5" s="645" t="s">
        <v>147</v>
      </c>
      <c r="E5" s="645" t="s">
        <v>148</v>
      </c>
      <c r="F5" s="646" t="s">
        <v>15</v>
      </c>
      <c r="G5" s="646" t="s">
        <v>14</v>
      </c>
      <c r="H5" s="627" t="s">
        <v>149</v>
      </c>
      <c r="I5" s="626" t="s">
        <v>15</v>
      </c>
      <c r="J5" s="646" t="s">
        <v>14</v>
      </c>
      <c r="K5" s="627" t="s">
        <v>149</v>
      </c>
      <c r="L5" s="626" t="s">
        <v>15</v>
      </c>
      <c r="M5" s="647" t="s">
        <v>14</v>
      </c>
    </row>
    <row r="6" spans="1:13" ht="14.4" customHeight="1" x14ac:dyDescent="0.3">
      <c r="A6" s="607" t="s">
        <v>522</v>
      </c>
      <c r="B6" s="608" t="s">
        <v>2310</v>
      </c>
      <c r="C6" s="608" t="s">
        <v>1688</v>
      </c>
      <c r="D6" s="608" t="s">
        <v>1689</v>
      </c>
      <c r="E6" s="608" t="s">
        <v>2311</v>
      </c>
      <c r="F6" s="611"/>
      <c r="G6" s="611"/>
      <c r="H6" s="630">
        <v>0</v>
      </c>
      <c r="I6" s="611">
        <v>1</v>
      </c>
      <c r="J6" s="611">
        <v>36.710161989631082</v>
      </c>
      <c r="K6" s="630">
        <v>1</v>
      </c>
      <c r="L6" s="611">
        <v>1</v>
      </c>
      <c r="M6" s="612">
        <v>36.710161989631082</v>
      </c>
    </row>
    <row r="7" spans="1:13" ht="14.4" customHeight="1" x14ac:dyDescent="0.3">
      <c r="A7" s="613" t="s">
        <v>522</v>
      </c>
      <c r="B7" s="614" t="s">
        <v>2310</v>
      </c>
      <c r="C7" s="614" t="s">
        <v>1751</v>
      </c>
      <c r="D7" s="614" t="s">
        <v>1752</v>
      </c>
      <c r="E7" s="614" t="s">
        <v>1753</v>
      </c>
      <c r="F7" s="617"/>
      <c r="G7" s="617"/>
      <c r="H7" s="638">
        <v>0</v>
      </c>
      <c r="I7" s="617">
        <v>2334</v>
      </c>
      <c r="J7" s="617">
        <v>165580.15439876664</v>
      </c>
      <c r="K7" s="638">
        <v>1</v>
      </c>
      <c r="L7" s="617">
        <v>2334</v>
      </c>
      <c r="M7" s="618">
        <v>165580.15439876664</v>
      </c>
    </row>
    <row r="8" spans="1:13" ht="14.4" customHeight="1" x14ac:dyDescent="0.3">
      <c r="A8" s="613" t="s">
        <v>522</v>
      </c>
      <c r="B8" s="614" t="s">
        <v>2312</v>
      </c>
      <c r="C8" s="614" t="s">
        <v>1754</v>
      </c>
      <c r="D8" s="614" t="s">
        <v>1755</v>
      </c>
      <c r="E8" s="614" t="s">
        <v>712</v>
      </c>
      <c r="F8" s="617"/>
      <c r="G8" s="617"/>
      <c r="H8" s="638">
        <v>0</v>
      </c>
      <c r="I8" s="617">
        <v>1</v>
      </c>
      <c r="J8" s="617">
        <v>84.69</v>
      </c>
      <c r="K8" s="638">
        <v>1</v>
      </c>
      <c r="L8" s="617">
        <v>1</v>
      </c>
      <c r="M8" s="618">
        <v>84.69</v>
      </c>
    </row>
    <row r="9" spans="1:13" ht="14.4" customHeight="1" x14ac:dyDescent="0.3">
      <c r="A9" s="613" t="s">
        <v>522</v>
      </c>
      <c r="B9" s="614" t="s">
        <v>2313</v>
      </c>
      <c r="C9" s="614" t="s">
        <v>1785</v>
      </c>
      <c r="D9" s="614" t="s">
        <v>1786</v>
      </c>
      <c r="E9" s="614" t="s">
        <v>1787</v>
      </c>
      <c r="F9" s="617"/>
      <c r="G9" s="617"/>
      <c r="H9" s="638">
        <v>0</v>
      </c>
      <c r="I9" s="617">
        <v>3</v>
      </c>
      <c r="J9" s="617">
        <v>1141.56</v>
      </c>
      <c r="K9" s="638">
        <v>1</v>
      </c>
      <c r="L9" s="617">
        <v>3</v>
      </c>
      <c r="M9" s="618">
        <v>1141.56</v>
      </c>
    </row>
    <row r="10" spans="1:13" ht="14.4" customHeight="1" x14ac:dyDescent="0.3">
      <c r="A10" s="613" t="s">
        <v>522</v>
      </c>
      <c r="B10" s="614" t="s">
        <v>2314</v>
      </c>
      <c r="C10" s="614" t="s">
        <v>1748</v>
      </c>
      <c r="D10" s="614" t="s">
        <v>1673</v>
      </c>
      <c r="E10" s="614" t="s">
        <v>1749</v>
      </c>
      <c r="F10" s="617"/>
      <c r="G10" s="617"/>
      <c r="H10" s="638">
        <v>0</v>
      </c>
      <c r="I10" s="617">
        <v>20</v>
      </c>
      <c r="J10" s="617">
        <v>1529.7000231122488</v>
      </c>
      <c r="K10" s="638">
        <v>1</v>
      </c>
      <c r="L10" s="617">
        <v>20</v>
      </c>
      <c r="M10" s="618">
        <v>1529.7000231122488</v>
      </c>
    </row>
    <row r="11" spans="1:13" ht="14.4" customHeight="1" x14ac:dyDescent="0.3">
      <c r="A11" s="613" t="s">
        <v>522</v>
      </c>
      <c r="B11" s="614" t="s">
        <v>2314</v>
      </c>
      <c r="C11" s="614" t="s">
        <v>1672</v>
      </c>
      <c r="D11" s="614" t="s">
        <v>1673</v>
      </c>
      <c r="E11" s="614" t="s">
        <v>1674</v>
      </c>
      <c r="F11" s="617"/>
      <c r="G11" s="617"/>
      <c r="H11" s="638">
        <v>0</v>
      </c>
      <c r="I11" s="617">
        <v>2</v>
      </c>
      <c r="J11" s="617">
        <v>235.47000000000003</v>
      </c>
      <c r="K11" s="638">
        <v>1</v>
      </c>
      <c r="L11" s="617">
        <v>2</v>
      </c>
      <c r="M11" s="618">
        <v>235.47000000000003</v>
      </c>
    </row>
    <row r="12" spans="1:13" ht="14.4" customHeight="1" x14ac:dyDescent="0.3">
      <c r="A12" s="613" t="s">
        <v>522</v>
      </c>
      <c r="B12" s="614" t="s">
        <v>2315</v>
      </c>
      <c r="C12" s="614" t="s">
        <v>1741</v>
      </c>
      <c r="D12" s="614" t="s">
        <v>1742</v>
      </c>
      <c r="E12" s="614" t="s">
        <v>1462</v>
      </c>
      <c r="F12" s="617"/>
      <c r="G12" s="617"/>
      <c r="H12" s="638">
        <v>0</v>
      </c>
      <c r="I12" s="617">
        <v>70</v>
      </c>
      <c r="J12" s="617">
        <v>33217.913296392042</v>
      </c>
      <c r="K12" s="638">
        <v>1</v>
      </c>
      <c r="L12" s="617">
        <v>70</v>
      </c>
      <c r="M12" s="618">
        <v>33217.913296392042</v>
      </c>
    </row>
    <row r="13" spans="1:13" ht="14.4" customHeight="1" x14ac:dyDescent="0.3">
      <c r="A13" s="613" t="s">
        <v>522</v>
      </c>
      <c r="B13" s="614" t="s">
        <v>2316</v>
      </c>
      <c r="C13" s="614" t="s">
        <v>1140</v>
      </c>
      <c r="D13" s="614" t="s">
        <v>2317</v>
      </c>
      <c r="E13" s="614" t="s">
        <v>2318</v>
      </c>
      <c r="F13" s="617"/>
      <c r="G13" s="617"/>
      <c r="H13" s="638">
        <v>0</v>
      </c>
      <c r="I13" s="617">
        <v>10</v>
      </c>
      <c r="J13" s="617">
        <v>3892.9013778723047</v>
      </c>
      <c r="K13" s="638">
        <v>1</v>
      </c>
      <c r="L13" s="617">
        <v>10</v>
      </c>
      <c r="M13" s="618">
        <v>3892.9013778723047</v>
      </c>
    </row>
    <row r="14" spans="1:13" ht="14.4" customHeight="1" x14ac:dyDescent="0.3">
      <c r="A14" s="613" t="s">
        <v>522</v>
      </c>
      <c r="B14" s="614" t="s">
        <v>2319</v>
      </c>
      <c r="C14" s="614" t="s">
        <v>1720</v>
      </c>
      <c r="D14" s="614" t="s">
        <v>2320</v>
      </c>
      <c r="E14" s="614" t="s">
        <v>951</v>
      </c>
      <c r="F14" s="617"/>
      <c r="G14" s="617"/>
      <c r="H14" s="638">
        <v>0</v>
      </c>
      <c r="I14" s="617">
        <v>1</v>
      </c>
      <c r="J14" s="617">
        <v>144.78999999999996</v>
      </c>
      <c r="K14" s="638">
        <v>1</v>
      </c>
      <c r="L14" s="617">
        <v>1</v>
      </c>
      <c r="M14" s="618">
        <v>144.78999999999996</v>
      </c>
    </row>
    <row r="15" spans="1:13" ht="14.4" customHeight="1" x14ac:dyDescent="0.3">
      <c r="A15" s="613" t="s">
        <v>522</v>
      </c>
      <c r="B15" s="614" t="s">
        <v>2321</v>
      </c>
      <c r="C15" s="614" t="s">
        <v>1696</v>
      </c>
      <c r="D15" s="614" t="s">
        <v>1697</v>
      </c>
      <c r="E15" s="614" t="s">
        <v>2322</v>
      </c>
      <c r="F15" s="617"/>
      <c r="G15" s="617"/>
      <c r="H15" s="638">
        <v>0</v>
      </c>
      <c r="I15" s="617">
        <v>33</v>
      </c>
      <c r="J15" s="617">
        <v>121684.37872858497</v>
      </c>
      <c r="K15" s="638">
        <v>1</v>
      </c>
      <c r="L15" s="617">
        <v>33</v>
      </c>
      <c r="M15" s="618">
        <v>121684.37872858497</v>
      </c>
    </row>
    <row r="16" spans="1:13" ht="14.4" customHeight="1" x14ac:dyDescent="0.3">
      <c r="A16" s="613" t="s">
        <v>522</v>
      </c>
      <c r="B16" s="614" t="s">
        <v>2323</v>
      </c>
      <c r="C16" s="614" t="s">
        <v>529</v>
      </c>
      <c r="D16" s="614" t="s">
        <v>530</v>
      </c>
      <c r="E16" s="614" t="s">
        <v>531</v>
      </c>
      <c r="F16" s="617">
        <v>1</v>
      </c>
      <c r="G16" s="617">
        <v>101.07</v>
      </c>
      <c r="H16" s="638">
        <v>1</v>
      </c>
      <c r="I16" s="617"/>
      <c r="J16" s="617"/>
      <c r="K16" s="638">
        <v>0</v>
      </c>
      <c r="L16" s="617">
        <v>1</v>
      </c>
      <c r="M16" s="618">
        <v>101.07</v>
      </c>
    </row>
    <row r="17" spans="1:13" ht="14.4" customHeight="1" x14ac:dyDescent="0.3">
      <c r="A17" s="613" t="s">
        <v>522</v>
      </c>
      <c r="B17" s="614" t="s">
        <v>2324</v>
      </c>
      <c r="C17" s="614" t="s">
        <v>1771</v>
      </c>
      <c r="D17" s="614" t="s">
        <v>2325</v>
      </c>
      <c r="E17" s="614" t="s">
        <v>2326</v>
      </c>
      <c r="F17" s="617"/>
      <c r="G17" s="617"/>
      <c r="H17" s="638">
        <v>0</v>
      </c>
      <c r="I17" s="617">
        <v>2</v>
      </c>
      <c r="J17" s="617">
        <v>3207.86</v>
      </c>
      <c r="K17" s="638">
        <v>1</v>
      </c>
      <c r="L17" s="617">
        <v>2</v>
      </c>
      <c r="M17" s="618">
        <v>3207.86</v>
      </c>
    </row>
    <row r="18" spans="1:13" ht="14.4" customHeight="1" x14ac:dyDescent="0.3">
      <c r="A18" s="613" t="s">
        <v>522</v>
      </c>
      <c r="B18" s="614" t="s">
        <v>2327</v>
      </c>
      <c r="C18" s="614" t="s">
        <v>1734</v>
      </c>
      <c r="D18" s="614" t="s">
        <v>1651</v>
      </c>
      <c r="E18" s="614" t="s">
        <v>1735</v>
      </c>
      <c r="F18" s="617"/>
      <c r="G18" s="617"/>
      <c r="H18" s="638">
        <v>0</v>
      </c>
      <c r="I18" s="617">
        <v>137</v>
      </c>
      <c r="J18" s="617">
        <v>18531.827386942103</v>
      </c>
      <c r="K18" s="638">
        <v>1</v>
      </c>
      <c r="L18" s="617">
        <v>137</v>
      </c>
      <c r="M18" s="618">
        <v>18531.827386942103</v>
      </c>
    </row>
    <row r="19" spans="1:13" ht="14.4" customHeight="1" x14ac:dyDescent="0.3">
      <c r="A19" s="613" t="s">
        <v>522</v>
      </c>
      <c r="B19" s="614" t="s">
        <v>2327</v>
      </c>
      <c r="C19" s="614" t="s">
        <v>1650</v>
      </c>
      <c r="D19" s="614" t="s">
        <v>1651</v>
      </c>
      <c r="E19" s="614" t="s">
        <v>2328</v>
      </c>
      <c r="F19" s="617"/>
      <c r="G19" s="617"/>
      <c r="H19" s="638">
        <v>0</v>
      </c>
      <c r="I19" s="617">
        <v>3</v>
      </c>
      <c r="J19" s="617">
        <v>141.89979113349636</v>
      </c>
      <c r="K19" s="638">
        <v>1</v>
      </c>
      <c r="L19" s="617">
        <v>3</v>
      </c>
      <c r="M19" s="618">
        <v>141.89979113349636</v>
      </c>
    </row>
    <row r="20" spans="1:13" ht="14.4" customHeight="1" x14ac:dyDescent="0.3">
      <c r="A20" s="613" t="s">
        <v>522</v>
      </c>
      <c r="B20" s="614" t="s">
        <v>2327</v>
      </c>
      <c r="C20" s="614" t="s">
        <v>1654</v>
      </c>
      <c r="D20" s="614" t="s">
        <v>1651</v>
      </c>
      <c r="E20" s="614" t="s">
        <v>2329</v>
      </c>
      <c r="F20" s="617"/>
      <c r="G20" s="617"/>
      <c r="H20" s="638">
        <v>0</v>
      </c>
      <c r="I20" s="617">
        <v>1</v>
      </c>
      <c r="J20" s="617">
        <v>94.67</v>
      </c>
      <c r="K20" s="638">
        <v>1</v>
      </c>
      <c r="L20" s="617">
        <v>1</v>
      </c>
      <c r="M20" s="618">
        <v>94.67</v>
      </c>
    </row>
    <row r="21" spans="1:13" ht="14.4" customHeight="1" x14ac:dyDescent="0.3">
      <c r="A21" s="613" t="s">
        <v>522</v>
      </c>
      <c r="B21" s="614" t="s">
        <v>2330</v>
      </c>
      <c r="C21" s="614" t="s">
        <v>1692</v>
      </c>
      <c r="D21" s="614" t="s">
        <v>1693</v>
      </c>
      <c r="E21" s="614" t="s">
        <v>1694</v>
      </c>
      <c r="F21" s="617"/>
      <c r="G21" s="617"/>
      <c r="H21" s="638">
        <v>0</v>
      </c>
      <c r="I21" s="617">
        <v>2</v>
      </c>
      <c r="J21" s="617">
        <v>159.66</v>
      </c>
      <c r="K21" s="638">
        <v>1</v>
      </c>
      <c r="L21" s="617">
        <v>2</v>
      </c>
      <c r="M21" s="618">
        <v>159.66</v>
      </c>
    </row>
    <row r="22" spans="1:13" ht="14.4" customHeight="1" x14ac:dyDescent="0.3">
      <c r="A22" s="613" t="s">
        <v>522</v>
      </c>
      <c r="B22" s="614" t="s">
        <v>2331</v>
      </c>
      <c r="C22" s="614" t="s">
        <v>1680</v>
      </c>
      <c r="D22" s="614" t="s">
        <v>1681</v>
      </c>
      <c r="E22" s="614" t="s">
        <v>1682</v>
      </c>
      <c r="F22" s="617"/>
      <c r="G22" s="617"/>
      <c r="H22" s="638">
        <v>0</v>
      </c>
      <c r="I22" s="617">
        <v>2</v>
      </c>
      <c r="J22" s="617">
        <v>91.28</v>
      </c>
      <c r="K22" s="638">
        <v>1</v>
      </c>
      <c r="L22" s="617">
        <v>2</v>
      </c>
      <c r="M22" s="618">
        <v>91.28</v>
      </c>
    </row>
    <row r="23" spans="1:13" ht="14.4" customHeight="1" x14ac:dyDescent="0.3">
      <c r="A23" s="613" t="s">
        <v>522</v>
      </c>
      <c r="B23" s="614" t="s">
        <v>2331</v>
      </c>
      <c r="C23" s="614" t="s">
        <v>1684</v>
      </c>
      <c r="D23" s="614" t="s">
        <v>1685</v>
      </c>
      <c r="E23" s="614" t="s">
        <v>1686</v>
      </c>
      <c r="F23" s="617"/>
      <c r="G23" s="617"/>
      <c r="H23" s="638">
        <v>0</v>
      </c>
      <c r="I23" s="617">
        <v>1</v>
      </c>
      <c r="J23" s="617">
        <v>55.14</v>
      </c>
      <c r="K23" s="638">
        <v>1</v>
      </c>
      <c r="L23" s="617">
        <v>1</v>
      </c>
      <c r="M23" s="618">
        <v>55.14</v>
      </c>
    </row>
    <row r="24" spans="1:13" ht="14.4" customHeight="1" x14ac:dyDescent="0.3">
      <c r="A24" s="613" t="s">
        <v>522</v>
      </c>
      <c r="B24" s="614" t="s">
        <v>2332</v>
      </c>
      <c r="C24" s="614" t="s">
        <v>953</v>
      </c>
      <c r="D24" s="614" t="s">
        <v>954</v>
      </c>
      <c r="E24" s="614" t="s">
        <v>955</v>
      </c>
      <c r="F24" s="617"/>
      <c r="G24" s="617"/>
      <c r="H24" s="638">
        <v>0</v>
      </c>
      <c r="I24" s="617">
        <v>1</v>
      </c>
      <c r="J24" s="617">
        <v>64.540000000000006</v>
      </c>
      <c r="K24" s="638">
        <v>1</v>
      </c>
      <c r="L24" s="617">
        <v>1</v>
      </c>
      <c r="M24" s="618">
        <v>64.540000000000006</v>
      </c>
    </row>
    <row r="25" spans="1:13" ht="14.4" customHeight="1" x14ac:dyDescent="0.3">
      <c r="A25" s="613" t="s">
        <v>522</v>
      </c>
      <c r="B25" s="614" t="s">
        <v>2332</v>
      </c>
      <c r="C25" s="614" t="s">
        <v>949</v>
      </c>
      <c r="D25" s="614" t="s">
        <v>950</v>
      </c>
      <c r="E25" s="614" t="s">
        <v>951</v>
      </c>
      <c r="F25" s="617"/>
      <c r="G25" s="617"/>
      <c r="H25" s="638">
        <v>0</v>
      </c>
      <c r="I25" s="617">
        <v>1</v>
      </c>
      <c r="J25" s="617">
        <v>151.12</v>
      </c>
      <c r="K25" s="638">
        <v>1</v>
      </c>
      <c r="L25" s="617">
        <v>1</v>
      </c>
      <c r="M25" s="618">
        <v>151.12</v>
      </c>
    </row>
    <row r="26" spans="1:13" ht="14.4" customHeight="1" x14ac:dyDescent="0.3">
      <c r="A26" s="613" t="s">
        <v>522</v>
      </c>
      <c r="B26" s="614" t="s">
        <v>2333</v>
      </c>
      <c r="C26" s="614" t="s">
        <v>1819</v>
      </c>
      <c r="D26" s="614" t="s">
        <v>1820</v>
      </c>
      <c r="E26" s="614" t="s">
        <v>955</v>
      </c>
      <c r="F26" s="617"/>
      <c r="G26" s="617"/>
      <c r="H26" s="638">
        <v>0</v>
      </c>
      <c r="I26" s="617">
        <v>1</v>
      </c>
      <c r="J26" s="617">
        <v>42.92</v>
      </c>
      <c r="K26" s="638">
        <v>1</v>
      </c>
      <c r="L26" s="617">
        <v>1</v>
      </c>
      <c r="M26" s="618">
        <v>42.92</v>
      </c>
    </row>
    <row r="27" spans="1:13" ht="14.4" customHeight="1" x14ac:dyDescent="0.3">
      <c r="A27" s="613" t="s">
        <v>522</v>
      </c>
      <c r="B27" s="614" t="s">
        <v>2333</v>
      </c>
      <c r="C27" s="614" t="s">
        <v>1764</v>
      </c>
      <c r="D27" s="614" t="s">
        <v>1765</v>
      </c>
      <c r="E27" s="614" t="s">
        <v>1204</v>
      </c>
      <c r="F27" s="617"/>
      <c r="G27" s="617"/>
      <c r="H27" s="638">
        <v>0</v>
      </c>
      <c r="I27" s="617">
        <v>1</v>
      </c>
      <c r="J27" s="617">
        <v>41.519999999999989</v>
      </c>
      <c r="K27" s="638">
        <v>1</v>
      </c>
      <c r="L27" s="617">
        <v>1</v>
      </c>
      <c r="M27" s="618">
        <v>41.519999999999989</v>
      </c>
    </row>
    <row r="28" spans="1:13" ht="14.4" customHeight="1" x14ac:dyDescent="0.3">
      <c r="A28" s="613" t="s">
        <v>522</v>
      </c>
      <c r="B28" s="614" t="s">
        <v>2334</v>
      </c>
      <c r="C28" s="614" t="s">
        <v>1156</v>
      </c>
      <c r="D28" s="614" t="s">
        <v>1157</v>
      </c>
      <c r="E28" s="614" t="s">
        <v>2335</v>
      </c>
      <c r="F28" s="617"/>
      <c r="G28" s="617"/>
      <c r="H28" s="638">
        <v>0</v>
      </c>
      <c r="I28" s="617">
        <v>2</v>
      </c>
      <c r="J28" s="617">
        <v>159.87965826345686</v>
      </c>
      <c r="K28" s="638">
        <v>1</v>
      </c>
      <c r="L28" s="617">
        <v>2</v>
      </c>
      <c r="M28" s="618">
        <v>159.87965826345686</v>
      </c>
    </row>
    <row r="29" spans="1:13" ht="14.4" customHeight="1" x14ac:dyDescent="0.3">
      <c r="A29" s="613" t="s">
        <v>522</v>
      </c>
      <c r="B29" s="614" t="s">
        <v>2336</v>
      </c>
      <c r="C29" s="614" t="s">
        <v>1826</v>
      </c>
      <c r="D29" s="614" t="s">
        <v>1827</v>
      </c>
      <c r="E29" s="614" t="s">
        <v>1828</v>
      </c>
      <c r="F29" s="617"/>
      <c r="G29" s="617"/>
      <c r="H29" s="638">
        <v>0</v>
      </c>
      <c r="I29" s="617">
        <v>1</v>
      </c>
      <c r="J29" s="617">
        <v>101.84</v>
      </c>
      <c r="K29" s="638">
        <v>1</v>
      </c>
      <c r="L29" s="617">
        <v>1</v>
      </c>
      <c r="M29" s="618">
        <v>101.84</v>
      </c>
    </row>
    <row r="30" spans="1:13" ht="14.4" customHeight="1" x14ac:dyDescent="0.3">
      <c r="A30" s="613" t="s">
        <v>522</v>
      </c>
      <c r="B30" s="614" t="s">
        <v>2337</v>
      </c>
      <c r="C30" s="614" t="s">
        <v>1712</v>
      </c>
      <c r="D30" s="614" t="s">
        <v>2338</v>
      </c>
      <c r="E30" s="614" t="s">
        <v>970</v>
      </c>
      <c r="F30" s="617"/>
      <c r="G30" s="617"/>
      <c r="H30" s="638">
        <v>0</v>
      </c>
      <c r="I30" s="617">
        <v>1</v>
      </c>
      <c r="J30" s="617">
        <v>98.45</v>
      </c>
      <c r="K30" s="638">
        <v>1</v>
      </c>
      <c r="L30" s="617">
        <v>1</v>
      </c>
      <c r="M30" s="618">
        <v>98.45</v>
      </c>
    </row>
    <row r="31" spans="1:13" ht="14.4" customHeight="1" x14ac:dyDescent="0.3">
      <c r="A31" s="613" t="s">
        <v>522</v>
      </c>
      <c r="B31" s="614" t="s">
        <v>2339</v>
      </c>
      <c r="C31" s="614" t="s">
        <v>1727</v>
      </c>
      <c r="D31" s="614" t="s">
        <v>1728</v>
      </c>
      <c r="E31" s="614" t="s">
        <v>1729</v>
      </c>
      <c r="F31" s="617"/>
      <c r="G31" s="617"/>
      <c r="H31" s="638">
        <v>0</v>
      </c>
      <c r="I31" s="617">
        <v>1</v>
      </c>
      <c r="J31" s="617">
        <v>43.100071813173884</v>
      </c>
      <c r="K31" s="638">
        <v>1</v>
      </c>
      <c r="L31" s="617">
        <v>1</v>
      </c>
      <c r="M31" s="618">
        <v>43.100071813173884</v>
      </c>
    </row>
    <row r="32" spans="1:13" ht="14.4" customHeight="1" x14ac:dyDescent="0.3">
      <c r="A32" s="613" t="s">
        <v>522</v>
      </c>
      <c r="B32" s="614" t="s">
        <v>2340</v>
      </c>
      <c r="C32" s="614" t="s">
        <v>1657</v>
      </c>
      <c r="D32" s="614" t="s">
        <v>1658</v>
      </c>
      <c r="E32" s="614" t="s">
        <v>970</v>
      </c>
      <c r="F32" s="617"/>
      <c r="G32" s="617"/>
      <c r="H32" s="638">
        <v>0</v>
      </c>
      <c r="I32" s="617">
        <v>1</v>
      </c>
      <c r="J32" s="617">
        <v>49.550000000000018</v>
      </c>
      <c r="K32" s="638">
        <v>1</v>
      </c>
      <c r="L32" s="617">
        <v>1</v>
      </c>
      <c r="M32" s="618">
        <v>49.550000000000018</v>
      </c>
    </row>
    <row r="33" spans="1:13" ht="14.4" customHeight="1" x14ac:dyDescent="0.3">
      <c r="A33" s="613" t="s">
        <v>522</v>
      </c>
      <c r="B33" s="614" t="s">
        <v>2341</v>
      </c>
      <c r="C33" s="614" t="s">
        <v>1757</v>
      </c>
      <c r="D33" s="614" t="s">
        <v>2342</v>
      </c>
      <c r="E33" s="614" t="s">
        <v>2343</v>
      </c>
      <c r="F33" s="617"/>
      <c r="G33" s="617"/>
      <c r="H33" s="638">
        <v>0</v>
      </c>
      <c r="I33" s="617">
        <v>1</v>
      </c>
      <c r="J33" s="617">
        <v>151.64114798571688</v>
      </c>
      <c r="K33" s="638">
        <v>1</v>
      </c>
      <c r="L33" s="617">
        <v>1</v>
      </c>
      <c r="M33" s="618">
        <v>151.64114798571688</v>
      </c>
    </row>
    <row r="34" spans="1:13" ht="14.4" customHeight="1" x14ac:dyDescent="0.3">
      <c r="A34" s="613" t="s">
        <v>522</v>
      </c>
      <c r="B34" s="614" t="s">
        <v>2344</v>
      </c>
      <c r="C34" s="614" t="s">
        <v>1700</v>
      </c>
      <c r="D34" s="614" t="s">
        <v>1701</v>
      </c>
      <c r="E34" s="614" t="s">
        <v>2345</v>
      </c>
      <c r="F34" s="617"/>
      <c r="G34" s="617"/>
      <c r="H34" s="638">
        <v>0</v>
      </c>
      <c r="I34" s="617">
        <v>1</v>
      </c>
      <c r="J34" s="617">
        <v>140.94</v>
      </c>
      <c r="K34" s="638">
        <v>1</v>
      </c>
      <c r="L34" s="617">
        <v>1</v>
      </c>
      <c r="M34" s="618">
        <v>140.94</v>
      </c>
    </row>
    <row r="35" spans="1:13" ht="14.4" customHeight="1" x14ac:dyDescent="0.3">
      <c r="A35" s="613" t="s">
        <v>522</v>
      </c>
      <c r="B35" s="614" t="s">
        <v>2344</v>
      </c>
      <c r="C35" s="614" t="s">
        <v>1708</v>
      </c>
      <c r="D35" s="614" t="s">
        <v>2346</v>
      </c>
      <c r="E35" s="614" t="s">
        <v>2347</v>
      </c>
      <c r="F35" s="617"/>
      <c r="G35" s="617"/>
      <c r="H35" s="638">
        <v>0</v>
      </c>
      <c r="I35" s="617">
        <v>1</v>
      </c>
      <c r="J35" s="617">
        <v>180.6798382299547</v>
      </c>
      <c r="K35" s="638">
        <v>1</v>
      </c>
      <c r="L35" s="617">
        <v>1</v>
      </c>
      <c r="M35" s="618">
        <v>180.6798382299547</v>
      </c>
    </row>
    <row r="36" spans="1:13" ht="14.4" customHeight="1" x14ac:dyDescent="0.3">
      <c r="A36" s="613" t="s">
        <v>522</v>
      </c>
      <c r="B36" s="614" t="s">
        <v>2348</v>
      </c>
      <c r="C36" s="614" t="s">
        <v>1812</v>
      </c>
      <c r="D36" s="614" t="s">
        <v>2349</v>
      </c>
      <c r="E36" s="614" t="s">
        <v>2350</v>
      </c>
      <c r="F36" s="617"/>
      <c r="G36" s="617"/>
      <c r="H36" s="638">
        <v>0</v>
      </c>
      <c r="I36" s="617">
        <v>90</v>
      </c>
      <c r="J36" s="617">
        <v>132467.19396158488</v>
      </c>
      <c r="K36" s="638">
        <v>1</v>
      </c>
      <c r="L36" s="617">
        <v>90</v>
      </c>
      <c r="M36" s="618">
        <v>132467.19396158488</v>
      </c>
    </row>
    <row r="37" spans="1:13" ht="14.4" customHeight="1" x14ac:dyDescent="0.3">
      <c r="A37" s="613" t="s">
        <v>522</v>
      </c>
      <c r="B37" s="614" t="s">
        <v>2351</v>
      </c>
      <c r="C37" s="614" t="s">
        <v>1668</v>
      </c>
      <c r="D37" s="614" t="s">
        <v>1669</v>
      </c>
      <c r="E37" s="614" t="s">
        <v>2352</v>
      </c>
      <c r="F37" s="617"/>
      <c r="G37" s="617"/>
      <c r="H37" s="638">
        <v>0</v>
      </c>
      <c r="I37" s="617">
        <v>1</v>
      </c>
      <c r="J37" s="617">
        <v>218.1</v>
      </c>
      <c r="K37" s="638">
        <v>1</v>
      </c>
      <c r="L37" s="617">
        <v>1</v>
      </c>
      <c r="M37" s="618">
        <v>218.1</v>
      </c>
    </row>
    <row r="38" spans="1:13" ht="14.4" customHeight="1" x14ac:dyDescent="0.3">
      <c r="A38" s="613" t="s">
        <v>522</v>
      </c>
      <c r="B38" s="614" t="s">
        <v>2351</v>
      </c>
      <c r="C38" s="614" t="s">
        <v>1646</v>
      </c>
      <c r="D38" s="614" t="s">
        <v>2353</v>
      </c>
      <c r="E38" s="614" t="s">
        <v>2354</v>
      </c>
      <c r="F38" s="617"/>
      <c r="G38" s="617"/>
      <c r="H38" s="638">
        <v>0</v>
      </c>
      <c r="I38" s="617">
        <v>51</v>
      </c>
      <c r="J38" s="617">
        <v>1853.109908988878</v>
      </c>
      <c r="K38" s="638">
        <v>1</v>
      </c>
      <c r="L38" s="617">
        <v>51</v>
      </c>
      <c r="M38" s="618">
        <v>1853.109908988878</v>
      </c>
    </row>
    <row r="39" spans="1:13" ht="14.4" customHeight="1" x14ac:dyDescent="0.3">
      <c r="A39" s="613" t="s">
        <v>522</v>
      </c>
      <c r="B39" s="614" t="s">
        <v>2355</v>
      </c>
      <c r="C39" s="614" t="s">
        <v>556</v>
      </c>
      <c r="D39" s="614" t="s">
        <v>557</v>
      </c>
      <c r="E39" s="614" t="s">
        <v>558</v>
      </c>
      <c r="F39" s="617">
        <v>1</v>
      </c>
      <c r="G39" s="617">
        <v>64.73</v>
      </c>
      <c r="H39" s="638">
        <v>1</v>
      </c>
      <c r="I39" s="617"/>
      <c r="J39" s="617"/>
      <c r="K39" s="638">
        <v>0</v>
      </c>
      <c r="L39" s="617">
        <v>1</v>
      </c>
      <c r="M39" s="618">
        <v>64.73</v>
      </c>
    </row>
    <row r="40" spans="1:13" ht="14.4" customHeight="1" x14ac:dyDescent="0.3">
      <c r="A40" s="613" t="s">
        <v>522</v>
      </c>
      <c r="B40" s="614" t="s">
        <v>2355</v>
      </c>
      <c r="C40" s="614" t="s">
        <v>550</v>
      </c>
      <c r="D40" s="614" t="s">
        <v>551</v>
      </c>
      <c r="E40" s="614" t="s">
        <v>552</v>
      </c>
      <c r="F40" s="617">
        <v>3</v>
      </c>
      <c r="G40" s="617">
        <v>149.49005240182944</v>
      </c>
      <c r="H40" s="638">
        <v>1</v>
      </c>
      <c r="I40" s="617"/>
      <c r="J40" s="617"/>
      <c r="K40" s="638">
        <v>0</v>
      </c>
      <c r="L40" s="617">
        <v>3</v>
      </c>
      <c r="M40" s="618">
        <v>149.49005240182944</v>
      </c>
    </row>
    <row r="41" spans="1:13" ht="14.4" customHeight="1" x14ac:dyDescent="0.3">
      <c r="A41" s="613" t="s">
        <v>522</v>
      </c>
      <c r="B41" s="614" t="s">
        <v>2355</v>
      </c>
      <c r="C41" s="614" t="s">
        <v>1778</v>
      </c>
      <c r="D41" s="614" t="s">
        <v>1779</v>
      </c>
      <c r="E41" s="614" t="s">
        <v>2356</v>
      </c>
      <c r="F41" s="617"/>
      <c r="G41" s="617"/>
      <c r="H41" s="638">
        <v>0</v>
      </c>
      <c r="I41" s="617">
        <v>3</v>
      </c>
      <c r="J41" s="617">
        <v>292.90050642198446</v>
      </c>
      <c r="K41" s="638">
        <v>1</v>
      </c>
      <c r="L41" s="617">
        <v>3</v>
      </c>
      <c r="M41" s="618">
        <v>292.90050642198446</v>
      </c>
    </row>
    <row r="42" spans="1:13" ht="14.4" customHeight="1" x14ac:dyDescent="0.3">
      <c r="A42" s="613" t="s">
        <v>522</v>
      </c>
      <c r="B42" s="614" t="s">
        <v>2355</v>
      </c>
      <c r="C42" s="614" t="s">
        <v>1676</v>
      </c>
      <c r="D42" s="614" t="s">
        <v>1677</v>
      </c>
      <c r="E42" s="614" t="s">
        <v>2357</v>
      </c>
      <c r="F42" s="617"/>
      <c r="G42" s="617"/>
      <c r="H42" s="638">
        <v>0</v>
      </c>
      <c r="I42" s="617">
        <v>5</v>
      </c>
      <c r="J42" s="617">
        <v>310.14</v>
      </c>
      <c r="K42" s="638">
        <v>1</v>
      </c>
      <c r="L42" s="617">
        <v>5</v>
      </c>
      <c r="M42" s="618">
        <v>310.14</v>
      </c>
    </row>
    <row r="43" spans="1:13" ht="14.4" customHeight="1" x14ac:dyDescent="0.3">
      <c r="A43" s="613" t="s">
        <v>522</v>
      </c>
      <c r="B43" s="614" t="s">
        <v>2358</v>
      </c>
      <c r="C43" s="614" t="s">
        <v>2171</v>
      </c>
      <c r="D43" s="614" t="s">
        <v>2172</v>
      </c>
      <c r="E43" s="614" t="s">
        <v>2173</v>
      </c>
      <c r="F43" s="617"/>
      <c r="G43" s="617"/>
      <c r="H43" s="638">
        <v>0</v>
      </c>
      <c r="I43" s="617">
        <v>21.6</v>
      </c>
      <c r="J43" s="617">
        <v>271777.64091655589</v>
      </c>
      <c r="K43" s="638">
        <v>1</v>
      </c>
      <c r="L43" s="617">
        <v>21.6</v>
      </c>
      <c r="M43" s="618">
        <v>271777.64091655589</v>
      </c>
    </row>
    <row r="44" spans="1:13" ht="14.4" customHeight="1" x14ac:dyDescent="0.3">
      <c r="A44" s="613" t="s">
        <v>522</v>
      </c>
      <c r="B44" s="614" t="s">
        <v>2359</v>
      </c>
      <c r="C44" s="614" t="s">
        <v>2134</v>
      </c>
      <c r="D44" s="614" t="s">
        <v>2135</v>
      </c>
      <c r="E44" s="614" t="s">
        <v>2136</v>
      </c>
      <c r="F44" s="617"/>
      <c r="G44" s="617"/>
      <c r="H44" s="638">
        <v>0</v>
      </c>
      <c r="I44" s="617">
        <v>662</v>
      </c>
      <c r="J44" s="617">
        <v>30325.896376708664</v>
      </c>
      <c r="K44" s="638">
        <v>1</v>
      </c>
      <c r="L44" s="617">
        <v>662</v>
      </c>
      <c r="M44" s="618">
        <v>30325.896376708664</v>
      </c>
    </row>
    <row r="45" spans="1:13" ht="14.4" customHeight="1" x14ac:dyDescent="0.3">
      <c r="A45" s="613" t="s">
        <v>522</v>
      </c>
      <c r="B45" s="614" t="s">
        <v>2360</v>
      </c>
      <c r="C45" s="614" t="s">
        <v>2121</v>
      </c>
      <c r="D45" s="614" t="s">
        <v>2122</v>
      </c>
      <c r="E45" s="614" t="s">
        <v>2123</v>
      </c>
      <c r="F45" s="617">
        <v>1.6</v>
      </c>
      <c r="G45" s="617">
        <v>274.54399999999998</v>
      </c>
      <c r="H45" s="638">
        <v>1</v>
      </c>
      <c r="I45" s="617"/>
      <c r="J45" s="617"/>
      <c r="K45" s="638">
        <v>0</v>
      </c>
      <c r="L45" s="617">
        <v>1.6</v>
      </c>
      <c r="M45" s="618">
        <v>274.54399999999998</v>
      </c>
    </row>
    <row r="46" spans="1:13" ht="14.4" customHeight="1" x14ac:dyDescent="0.3">
      <c r="A46" s="613" t="s">
        <v>522</v>
      </c>
      <c r="B46" s="614" t="s">
        <v>2360</v>
      </c>
      <c r="C46" s="614" t="s">
        <v>1990</v>
      </c>
      <c r="D46" s="614" t="s">
        <v>2361</v>
      </c>
      <c r="E46" s="614" t="s">
        <v>2362</v>
      </c>
      <c r="F46" s="617"/>
      <c r="G46" s="617"/>
      <c r="H46" s="638">
        <v>0</v>
      </c>
      <c r="I46" s="617">
        <v>1</v>
      </c>
      <c r="J46" s="617">
        <v>117.81999999999994</v>
      </c>
      <c r="K46" s="638">
        <v>1</v>
      </c>
      <c r="L46" s="617">
        <v>1</v>
      </c>
      <c r="M46" s="618">
        <v>117.81999999999994</v>
      </c>
    </row>
    <row r="47" spans="1:13" ht="14.4" customHeight="1" x14ac:dyDescent="0.3">
      <c r="A47" s="613" t="s">
        <v>522</v>
      </c>
      <c r="B47" s="614" t="s">
        <v>2360</v>
      </c>
      <c r="C47" s="614" t="s">
        <v>2017</v>
      </c>
      <c r="D47" s="614" t="s">
        <v>2363</v>
      </c>
      <c r="E47" s="614" t="s">
        <v>2364</v>
      </c>
      <c r="F47" s="617"/>
      <c r="G47" s="617"/>
      <c r="H47" s="638">
        <v>0</v>
      </c>
      <c r="I47" s="617">
        <v>252.7999999999999</v>
      </c>
      <c r="J47" s="617">
        <v>23664.367796693099</v>
      </c>
      <c r="K47" s="638">
        <v>1</v>
      </c>
      <c r="L47" s="617">
        <v>252.7999999999999</v>
      </c>
      <c r="M47" s="618">
        <v>23664.367796693099</v>
      </c>
    </row>
    <row r="48" spans="1:13" ht="14.4" customHeight="1" x14ac:dyDescent="0.3">
      <c r="A48" s="613" t="s">
        <v>522</v>
      </c>
      <c r="B48" s="614" t="s">
        <v>2360</v>
      </c>
      <c r="C48" s="614" t="s">
        <v>2025</v>
      </c>
      <c r="D48" s="614" t="s">
        <v>2365</v>
      </c>
      <c r="E48" s="614" t="s">
        <v>2366</v>
      </c>
      <c r="F48" s="617"/>
      <c r="G48" s="617"/>
      <c r="H48" s="638">
        <v>0</v>
      </c>
      <c r="I48" s="617">
        <v>1</v>
      </c>
      <c r="J48" s="617">
        <v>252.54120453477299</v>
      </c>
      <c r="K48" s="638">
        <v>1</v>
      </c>
      <c r="L48" s="617">
        <v>1</v>
      </c>
      <c r="M48" s="618">
        <v>252.54120453477299</v>
      </c>
    </row>
    <row r="49" spans="1:13" ht="14.4" customHeight="1" x14ac:dyDescent="0.3">
      <c r="A49" s="613" t="s">
        <v>522</v>
      </c>
      <c r="B49" s="614" t="s">
        <v>2367</v>
      </c>
      <c r="C49" s="614" t="s">
        <v>1970</v>
      </c>
      <c r="D49" s="614" t="s">
        <v>1971</v>
      </c>
      <c r="E49" s="614" t="s">
        <v>1972</v>
      </c>
      <c r="F49" s="617">
        <v>0.89999999999999991</v>
      </c>
      <c r="G49" s="617">
        <v>245.50159124605239</v>
      </c>
      <c r="H49" s="638">
        <v>1</v>
      </c>
      <c r="I49" s="617"/>
      <c r="J49" s="617"/>
      <c r="K49" s="638">
        <v>0</v>
      </c>
      <c r="L49" s="617">
        <v>0.89999999999999991</v>
      </c>
      <c r="M49" s="618">
        <v>245.50159124605239</v>
      </c>
    </row>
    <row r="50" spans="1:13" ht="14.4" customHeight="1" x14ac:dyDescent="0.3">
      <c r="A50" s="613" t="s">
        <v>522</v>
      </c>
      <c r="B50" s="614" t="s">
        <v>2367</v>
      </c>
      <c r="C50" s="614" t="s">
        <v>2150</v>
      </c>
      <c r="D50" s="614" t="s">
        <v>2151</v>
      </c>
      <c r="E50" s="614" t="s">
        <v>2011</v>
      </c>
      <c r="F50" s="617"/>
      <c r="G50" s="617"/>
      <c r="H50" s="638">
        <v>0</v>
      </c>
      <c r="I50" s="617">
        <v>34</v>
      </c>
      <c r="J50" s="617">
        <v>7038.0029411956457</v>
      </c>
      <c r="K50" s="638">
        <v>1</v>
      </c>
      <c r="L50" s="617">
        <v>34</v>
      </c>
      <c r="M50" s="618">
        <v>7038.0029411956457</v>
      </c>
    </row>
    <row r="51" spans="1:13" ht="14.4" customHeight="1" x14ac:dyDescent="0.3">
      <c r="A51" s="613" t="s">
        <v>522</v>
      </c>
      <c r="B51" s="614" t="s">
        <v>2368</v>
      </c>
      <c r="C51" s="614" t="s">
        <v>2153</v>
      </c>
      <c r="D51" s="614" t="s">
        <v>2369</v>
      </c>
      <c r="E51" s="614" t="s">
        <v>2136</v>
      </c>
      <c r="F51" s="617"/>
      <c r="G51" s="617"/>
      <c r="H51" s="638">
        <v>0</v>
      </c>
      <c r="I51" s="617">
        <v>190</v>
      </c>
      <c r="J51" s="617">
        <v>14291.839180396393</v>
      </c>
      <c r="K51" s="638">
        <v>1</v>
      </c>
      <c r="L51" s="617">
        <v>190</v>
      </c>
      <c r="M51" s="618">
        <v>14291.839180396393</v>
      </c>
    </row>
    <row r="52" spans="1:13" ht="14.4" customHeight="1" x14ac:dyDescent="0.3">
      <c r="A52" s="613" t="s">
        <v>522</v>
      </c>
      <c r="B52" s="614" t="s">
        <v>2368</v>
      </c>
      <c r="C52" s="614" t="s">
        <v>2175</v>
      </c>
      <c r="D52" s="614" t="s">
        <v>2370</v>
      </c>
      <c r="E52" s="614" t="s">
        <v>2371</v>
      </c>
      <c r="F52" s="617"/>
      <c r="G52" s="617"/>
      <c r="H52" s="638">
        <v>0</v>
      </c>
      <c r="I52" s="617">
        <v>15</v>
      </c>
      <c r="J52" s="617">
        <v>692.99963798399392</v>
      </c>
      <c r="K52" s="638">
        <v>1</v>
      </c>
      <c r="L52" s="617">
        <v>15</v>
      </c>
      <c r="M52" s="618">
        <v>692.99963798399392</v>
      </c>
    </row>
    <row r="53" spans="1:13" ht="14.4" customHeight="1" x14ac:dyDescent="0.3">
      <c r="A53" s="613" t="s">
        <v>522</v>
      </c>
      <c r="B53" s="614" t="s">
        <v>2372</v>
      </c>
      <c r="C53" s="614" t="s">
        <v>1974</v>
      </c>
      <c r="D53" s="614" t="s">
        <v>1975</v>
      </c>
      <c r="E53" s="614" t="s">
        <v>1508</v>
      </c>
      <c r="F53" s="617">
        <v>20</v>
      </c>
      <c r="G53" s="617">
        <v>705.19999999999993</v>
      </c>
      <c r="H53" s="638">
        <v>1</v>
      </c>
      <c r="I53" s="617"/>
      <c r="J53" s="617"/>
      <c r="K53" s="638">
        <v>0</v>
      </c>
      <c r="L53" s="617">
        <v>20</v>
      </c>
      <c r="M53" s="618">
        <v>705.19999999999993</v>
      </c>
    </row>
    <row r="54" spans="1:13" ht="14.4" customHeight="1" x14ac:dyDescent="0.3">
      <c r="A54" s="613" t="s">
        <v>522</v>
      </c>
      <c r="B54" s="614" t="s">
        <v>2373</v>
      </c>
      <c r="C54" s="614" t="s">
        <v>2157</v>
      </c>
      <c r="D54" s="614" t="s">
        <v>2158</v>
      </c>
      <c r="E54" s="614" t="s">
        <v>1508</v>
      </c>
      <c r="F54" s="617"/>
      <c r="G54" s="617"/>
      <c r="H54" s="638">
        <v>0</v>
      </c>
      <c r="I54" s="617">
        <v>50</v>
      </c>
      <c r="J54" s="617">
        <v>7702.5106322876063</v>
      </c>
      <c r="K54" s="638">
        <v>1</v>
      </c>
      <c r="L54" s="617">
        <v>50</v>
      </c>
      <c r="M54" s="618">
        <v>7702.5106322876063</v>
      </c>
    </row>
    <row r="55" spans="1:13" ht="14.4" customHeight="1" x14ac:dyDescent="0.3">
      <c r="A55" s="613" t="s">
        <v>522</v>
      </c>
      <c r="B55" s="614" t="s">
        <v>2374</v>
      </c>
      <c r="C55" s="614" t="s">
        <v>2070</v>
      </c>
      <c r="D55" s="614" t="s">
        <v>2071</v>
      </c>
      <c r="E55" s="614" t="s">
        <v>2072</v>
      </c>
      <c r="F55" s="617"/>
      <c r="G55" s="617"/>
      <c r="H55" s="638">
        <v>0</v>
      </c>
      <c r="I55" s="617">
        <v>11</v>
      </c>
      <c r="J55" s="617">
        <v>18140.979338359772</v>
      </c>
      <c r="K55" s="638">
        <v>1</v>
      </c>
      <c r="L55" s="617">
        <v>11</v>
      </c>
      <c r="M55" s="618">
        <v>18140.979338359772</v>
      </c>
    </row>
    <row r="56" spans="1:13" ht="14.4" customHeight="1" x14ac:dyDescent="0.3">
      <c r="A56" s="613" t="s">
        <v>522</v>
      </c>
      <c r="B56" s="614" t="s">
        <v>2375</v>
      </c>
      <c r="C56" s="614" t="s">
        <v>2138</v>
      </c>
      <c r="D56" s="614" t="s">
        <v>2139</v>
      </c>
      <c r="E56" s="614" t="s">
        <v>2376</v>
      </c>
      <c r="F56" s="617"/>
      <c r="G56" s="617"/>
      <c r="H56" s="638">
        <v>0</v>
      </c>
      <c r="I56" s="617">
        <v>1</v>
      </c>
      <c r="J56" s="617">
        <v>153.59000000000006</v>
      </c>
      <c r="K56" s="638">
        <v>1</v>
      </c>
      <c r="L56" s="617">
        <v>1</v>
      </c>
      <c r="M56" s="618">
        <v>153.59000000000006</v>
      </c>
    </row>
    <row r="57" spans="1:13" ht="14.4" customHeight="1" x14ac:dyDescent="0.3">
      <c r="A57" s="613" t="s">
        <v>522</v>
      </c>
      <c r="B57" s="614" t="s">
        <v>2375</v>
      </c>
      <c r="C57" s="614" t="s">
        <v>2146</v>
      </c>
      <c r="D57" s="614" t="s">
        <v>2147</v>
      </c>
      <c r="E57" s="614" t="s">
        <v>2377</v>
      </c>
      <c r="F57" s="617"/>
      <c r="G57" s="617"/>
      <c r="H57" s="638">
        <v>0</v>
      </c>
      <c r="I57" s="617">
        <v>100</v>
      </c>
      <c r="J57" s="617">
        <v>26140.79965086134</v>
      </c>
      <c r="K57" s="638">
        <v>1</v>
      </c>
      <c r="L57" s="617">
        <v>100</v>
      </c>
      <c r="M57" s="618">
        <v>26140.79965086134</v>
      </c>
    </row>
    <row r="58" spans="1:13" ht="14.4" customHeight="1" x14ac:dyDescent="0.3">
      <c r="A58" s="613" t="s">
        <v>522</v>
      </c>
      <c r="B58" s="614" t="s">
        <v>2378</v>
      </c>
      <c r="C58" s="614" t="s">
        <v>2164</v>
      </c>
      <c r="D58" s="614" t="s">
        <v>2168</v>
      </c>
      <c r="E58" s="614" t="s">
        <v>2379</v>
      </c>
      <c r="F58" s="617"/>
      <c r="G58" s="617"/>
      <c r="H58" s="638">
        <v>0</v>
      </c>
      <c r="I58" s="617">
        <v>38</v>
      </c>
      <c r="J58" s="617">
        <v>2811.9948363261665</v>
      </c>
      <c r="K58" s="638">
        <v>1</v>
      </c>
      <c r="L58" s="617">
        <v>38</v>
      </c>
      <c r="M58" s="618">
        <v>2811.9948363261665</v>
      </c>
    </row>
    <row r="59" spans="1:13" ht="14.4" customHeight="1" x14ac:dyDescent="0.3">
      <c r="A59" s="613" t="s">
        <v>522</v>
      </c>
      <c r="B59" s="614" t="s">
        <v>2378</v>
      </c>
      <c r="C59" s="614" t="s">
        <v>2130</v>
      </c>
      <c r="D59" s="614" t="s">
        <v>2168</v>
      </c>
      <c r="E59" s="614" t="s">
        <v>2380</v>
      </c>
      <c r="F59" s="617"/>
      <c r="G59" s="617"/>
      <c r="H59" s="638">
        <v>0</v>
      </c>
      <c r="I59" s="617">
        <v>226</v>
      </c>
      <c r="J59" s="617">
        <v>20023.617786302333</v>
      </c>
      <c r="K59" s="638">
        <v>1</v>
      </c>
      <c r="L59" s="617">
        <v>226</v>
      </c>
      <c r="M59" s="618">
        <v>20023.617786302333</v>
      </c>
    </row>
    <row r="60" spans="1:13" ht="14.4" customHeight="1" x14ac:dyDescent="0.3">
      <c r="A60" s="613" t="s">
        <v>522</v>
      </c>
      <c r="B60" s="614" t="s">
        <v>2378</v>
      </c>
      <c r="C60" s="614" t="s">
        <v>2167</v>
      </c>
      <c r="D60" s="614" t="s">
        <v>2168</v>
      </c>
      <c r="E60" s="614" t="s">
        <v>2169</v>
      </c>
      <c r="F60" s="617"/>
      <c r="G60" s="617"/>
      <c r="H60" s="638">
        <v>0</v>
      </c>
      <c r="I60" s="617">
        <v>16</v>
      </c>
      <c r="J60" s="617">
        <v>956.63216325638996</v>
      </c>
      <c r="K60" s="638">
        <v>1</v>
      </c>
      <c r="L60" s="617">
        <v>16</v>
      </c>
      <c r="M60" s="618">
        <v>956.63216325638996</v>
      </c>
    </row>
    <row r="61" spans="1:13" ht="14.4" customHeight="1" x14ac:dyDescent="0.3">
      <c r="A61" s="613" t="s">
        <v>522</v>
      </c>
      <c r="B61" s="614" t="s">
        <v>2381</v>
      </c>
      <c r="C61" s="614" t="s">
        <v>2161</v>
      </c>
      <c r="D61" s="614" t="s">
        <v>2162</v>
      </c>
      <c r="E61" s="614" t="s">
        <v>2326</v>
      </c>
      <c r="F61" s="617"/>
      <c r="G61" s="617"/>
      <c r="H61" s="638">
        <v>0</v>
      </c>
      <c r="I61" s="617">
        <v>64</v>
      </c>
      <c r="J61" s="617">
        <v>3483.5177141457261</v>
      </c>
      <c r="K61" s="638">
        <v>1</v>
      </c>
      <c r="L61" s="617">
        <v>64</v>
      </c>
      <c r="M61" s="618">
        <v>3483.5177141457261</v>
      </c>
    </row>
    <row r="62" spans="1:13" ht="14.4" customHeight="1" x14ac:dyDescent="0.3">
      <c r="A62" s="613" t="s">
        <v>522</v>
      </c>
      <c r="B62" s="614" t="s">
        <v>2382</v>
      </c>
      <c r="C62" s="614" t="s">
        <v>2142</v>
      </c>
      <c r="D62" s="614" t="s">
        <v>2383</v>
      </c>
      <c r="E62" s="614" t="s">
        <v>2384</v>
      </c>
      <c r="F62" s="617"/>
      <c r="G62" s="617"/>
      <c r="H62" s="638">
        <v>0</v>
      </c>
      <c r="I62" s="617">
        <v>406</v>
      </c>
      <c r="J62" s="617">
        <v>30328.209230569693</v>
      </c>
      <c r="K62" s="638">
        <v>1</v>
      </c>
      <c r="L62" s="617">
        <v>406</v>
      </c>
      <c r="M62" s="618">
        <v>30328.209230569693</v>
      </c>
    </row>
    <row r="63" spans="1:13" ht="14.4" customHeight="1" x14ac:dyDescent="0.3">
      <c r="A63" s="613" t="s">
        <v>522</v>
      </c>
      <c r="B63" s="614" t="s">
        <v>2385</v>
      </c>
      <c r="C63" s="614" t="s">
        <v>2033</v>
      </c>
      <c r="D63" s="614" t="s">
        <v>2386</v>
      </c>
      <c r="E63" s="614" t="s">
        <v>2377</v>
      </c>
      <c r="F63" s="617"/>
      <c r="G63" s="617"/>
      <c r="H63" s="638">
        <v>0</v>
      </c>
      <c r="I63" s="617">
        <v>40</v>
      </c>
      <c r="J63" s="617">
        <v>4227.3999999999996</v>
      </c>
      <c r="K63" s="638">
        <v>1</v>
      </c>
      <c r="L63" s="617">
        <v>40</v>
      </c>
      <c r="M63" s="618">
        <v>4227.3999999999996</v>
      </c>
    </row>
    <row r="64" spans="1:13" ht="14.4" customHeight="1" x14ac:dyDescent="0.3">
      <c r="A64" s="613" t="s">
        <v>522</v>
      </c>
      <c r="B64" s="614" t="s">
        <v>2385</v>
      </c>
      <c r="C64" s="614" t="s">
        <v>2037</v>
      </c>
      <c r="D64" s="614" t="s">
        <v>2387</v>
      </c>
      <c r="E64" s="614" t="s">
        <v>2081</v>
      </c>
      <c r="F64" s="617"/>
      <c r="G64" s="617"/>
      <c r="H64" s="638">
        <v>0</v>
      </c>
      <c r="I64" s="617">
        <v>20</v>
      </c>
      <c r="J64" s="617">
        <v>5263.4000000000005</v>
      </c>
      <c r="K64" s="638">
        <v>1</v>
      </c>
      <c r="L64" s="617">
        <v>20</v>
      </c>
      <c r="M64" s="618">
        <v>5263.4000000000005</v>
      </c>
    </row>
    <row r="65" spans="1:13" ht="14.4" customHeight="1" x14ac:dyDescent="0.3">
      <c r="A65" s="613" t="s">
        <v>522</v>
      </c>
      <c r="B65" s="614" t="s">
        <v>2388</v>
      </c>
      <c r="C65" s="614" t="s">
        <v>2178</v>
      </c>
      <c r="D65" s="614" t="s">
        <v>2389</v>
      </c>
      <c r="E65" s="614" t="s">
        <v>2390</v>
      </c>
      <c r="F65" s="617"/>
      <c r="G65" s="617"/>
      <c r="H65" s="638">
        <v>0</v>
      </c>
      <c r="I65" s="617">
        <v>10</v>
      </c>
      <c r="J65" s="617">
        <v>8877.1000000000022</v>
      </c>
      <c r="K65" s="638">
        <v>1</v>
      </c>
      <c r="L65" s="617">
        <v>10</v>
      </c>
      <c r="M65" s="618">
        <v>8877.1000000000022</v>
      </c>
    </row>
    <row r="66" spans="1:13" ht="14.4" customHeight="1" x14ac:dyDescent="0.3">
      <c r="A66" s="613" t="s">
        <v>522</v>
      </c>
      <c r="B66" s="614" t="s">
        <v>2391</v>
      </c>
      <c r="C66" s="614" t="s">
        <v>2202</v>
      </c>
      <c r="D66" s="614" t="s">
        <v>2392</v>
      </c>
      <c r="E66" s="614" t="s">
        <v>2326</v>
      </c>
      <c r="F66" s="617"/>
      <c r="G66" s="617"/>
      <c r="H66" s="638">
        <v>0</v>
      </c>
      <c r="I66" s="617">
        <v>931</v>
      </c>
      <c r="J66" s="617">
        <v>34821.093931777308</v>
      </c>
      <c r="K66" s="638">
        <v>1</v>
      </c>
      <c r="L66" s="617">
        <v>931</v>
      </c>
      <c r="M66" s="618">
        <v>34821.093931777308</v>
      </c>
    </row>
    <row r="67" spans="1:13" ht="14.4" customHeight="1" x14ac:dyDescent="0.3">
      <c r="A67" s="613" t="s">
        <v>522</v>
      </c>
      <c r="B67" s="614" t="s">
        <v>2393</v>
      </c>
      <c r="C67" s="614" t="s">
        <v>2213</v>
      </c>
      <c r="D67" s="614" t="s">
        <v>2206</v>
      </c>
      <c r="E67" s="614" t="s">
        <v>2394</v>
      </c>
      <c r="F67" s="617"/>
      <c r="G67" s="617"/>
      <c r="H67" s="638">
        <v>0</v>
      </c>
      <c r="I67" s="617">
        <v>1</v>
      </c>
      <c r="J67" s="617">
        <v>15921.14</v>
      </c>
      <c r="K67" s="638">
        <v>1</v>
      </c>
      <c r="L67" s="617">
        <v>1</v>
      </c>
      <c r="M67" s="618">
        <v>15921.14</v>
      </c>
    </row>
    <row r="68" spans="1:13" ht="14.4" customHeight="1" x14ac:dyDescent="0.3">
      <c r="A68" s="613" t="s">
        <v>522</v>
      </c>
      <c r="B68" s="614" t="s">
        <v>2393</v>
      </c>
      <c r="C68" s="614" t="s">
        <v>2205</v>
      </c>
      <c r="D68" s="614" t="s">
        <v>2206</v>
      </c>
      <c r="E68" s="614" t="s">
        <v>2207</v>
      </c>
      <c r="F68" s="617"/>
      <c r="G68" s="617"/>
      <c r="H68" s="638">
        <v>0</v>
      </c>
      <c r="I68" s="617">
        <v>88</v>
      </c>
      <c r="J68" s="617">
        <v>262522.66876427503</v>
      </c>
      <c r="K68" s="638">
        <v>1</v>
      </c>
      <c r="L68" s="617">
        <v>88</v>
      </c>
      <c r="M68" s="618">
        <v>262522.66876427503</v>
      </c>
    </row>
    <row r="69" spans="1:13" ht="14.4" customHeight="1" x14ac:dyDescent="0.3">
      <c r="A69" s="613" t="s">
        <v>522</v>
      </c>
      <c r="B69" s="614" t="s">
        <v>2395</v>
      </c>
      <c r="C69" s="614" t="s">
        <v>2209</v>
      </c>
      <c r="D69" s="614" t="s">
        <v>2210</v>
      </c>
      <c r="E69" s="614" t="s">
        <v>2396</v>
      </c>
      <c r="F69" s="617"/>
      <c r="G69" s="617"/>
      <c r="H69" s="638">
        <v>0</v>
      </c>
      <c r="I69" s="617">
        <v>4</v>
      </c>
      <c r="J69" s="617">
        <v>31363.640000000003</v>
      </c>
      <c r="K69" s="638">
        <v>1</v>
      </c>
      <c r="L69" s="617">
        <v>4</v>
      </c>
      <c r="M69" s="618">
        <v>31363.640000000003</v>
      </c>
    </row>
    <row r="70" spans="1:13" ht="14.4" customHeight="1" x14ac:dyDescent="0.3">
      <c r="A70" s="613" t="s">
        <v>522</v>
      </c>
      <c r="B70" s="614" t="s">
        <v>2397</v>
      </c>
      <c r="C70" s="614" t="s">
        <v>537</v>
      </c>
      <c r="D70" s="614" t="s">
        <v>538</v>
      </c>
      <c r="E70" s="614" t="s">
        <v>2398</v>
      </c>
      <c r="F70" s="617">
        <v>1</v>
      </c>
      <c r="G70" s="617">
        <v>3096.0999999999967</v>
      </c>
      <c r="H70" s="638">
        <v>1</v>
      </c>
      <c r="I70" s="617"/>
      <c r="J70" s="617"/>
      <c r="K70" s="638">
        <v>0</v>
      </c>
      <c r="L70" s="617">
        <v>1</v>
      </c>
      <c r="M70" s="618">
        <v>3096.0999999999967</v>
      </c>
    </row>
    <row r="71" spans="1:13" ht="14.4" customHeight="1" x14ac:dyDescent="0.3">
      <c r="A71" s="613" t="s">
        <v>522</v>
      </c>
      <c r="B71" s="614" t="s">
        <v>2399</v>
      </c>
      <c r="C71" s="614" t="s">
        <v>533</v>
      </c>
      <c r="D71" s="614" t="s">
        <v>2400</v>
      </c>
      <c r="E71" s="614" t="s">
        <v>2401</v>
      </c>
      <c r="F71" s="617">
        <v>80</v>
      </c>
      <c r="G71" s="617">
        <v>20858.371978814765</v>
      </c>
      <c r="H71" s="638">
        <v>1</v>
      </c>
      <c r="I71" s="617"/>
      <c r="J71" s="617"/>
      <c r="K71" s="638">
        <v>0</v>
      </c>
      <c r="L71" s="617">
        <v>80</v>
      </c>
      <c r="M71" s="618">
        <v>20858.371978814765</v>
      </c>
    </row>
    <row r="72" spans="1:13" ht="14.4" customHeight="1" x14ac:dyDescent="0.3">
      <c r="A72" s="613" t="s">
        <v>522</v>
      </c>
      <c r="B72" s="614" t="s">
        <v>2402</v>
      </c>
      <c r="C72" s="614" t="s">
        <v>543</v>
      </c>
      <c r="D72" s="614" t="s">
        <v>544</v>
      </c>
      <c r="E72" s="614" t="s">
        <v>545</v>
      </c>
      <c r="F72" s="617">
        <v>1</v>
      </c>
      <c r="G72" s="617">
        <v>900.00070203790347</v>
      </c>
      <c r="H72" s="638">
        <v>1</v>
      </c>
      <c r="I72" s="617"/>
      <c r="J72" s="617"/>
      <c r="K72" s="638">
        <v>0</v>
      </c>
      <c r="L72" s="617">
        <v>1</v>
      </c>
      <c r="M72" s="618">
        <v>900.00070203790347</v>
      </c>
    </row>
    <row r="73" spans="1:13" ht="14.4" customHeight="1" x14ac:dyDescent="0.3">
      <c r="A73" s="613" t="s">
        <v>522</v>
      </c>
      <c r="B73" s="614" t="s">
        <v>2402</v>
      </c>
      <c r="C73" s="614" t="s">
        <v>1767</v>
      </c>
      <c r="D73" s="614" t="s">
        <v>1768</v>
      </c>
      <c r="E73" s="614" t="s">
        <v>1769</v>
      </c>
      <c r="F73" s="617"/>
      <c r="G73" s="617"/>
      <c r="H73" s="638">
        <v>0</v>
      </c>
      <c r="I73" s="617">
        <v>75.899999999999991</v>
      </c>
      <c r="J73" s="617">
        <v>67558.574476676993</v>
      </c>
      <c r="K73" s="638">
        <v>1</v>
      </c>
      <c r="L73" s="617">
        <v>75.899999999999991</v>
      </c>
      <c r="M73" s="618">
        <v>67558.574476676993</v>
      </c>
    </row>
    <row r="74" spans="1:13" ht="14.4" customHeight="1" x14ac:dyDescent="0.3">
      <c r="A74" s="613" t="s">
        <v>522</v>
      </c>
      <c r="B74" s="614" t="s">
        <v>2403</v>
      </c>
      <c r="C74" s="614" t="s">
        <v>1822</v>
      </c>
      <c r="D74" s="614" t="s">
        <v>1823</v>
      </c>
      <c r="E74" s="614" t="s">
        <v>1824</v>
      </c>
      <c r="F74" s="617"/>
      <c r="G74" s="617"/>
      <c r="H74" s="638">
        <v>0</v>
      </c>
      <c r="I74" s="617">
        <v>3</v>
      </c>
      <c r="J74" s="617">
        <v>3011.67</v>
      </c>
      <c r="K74" s="638">
        <v>1</v>
      </c>
      <c r="L74" s="617">
        <v>3</v>
      </c>
      <c r="M74" s="618">
        <v>3011.67</v>
      </c>
    </row>
    <row r="75" spans="1:13" ht="14.4" customHeight="1" x14ac:dyDescent="0.3">
      <c r="A75" s="613" t="s">
        <v>522</v>
      </c>
      <c r="B75" s="614" t="s">
        <v>2403</v>
      </c>
      <c r="C75" s="614" t="s">
        <v>1808</v>
      </c>
      <c r="D75" s="614" t="s">
        <v>2404</v>
      </c>
      <c r="E75" s="614" t="s">
        <v>2405</v>
      </c>
      <c r="F75" s="617"/>
      <c r="G75" s="617"/>
      <c r="H75" s="638">
        <v>0</v>
      </c>
      <c r="I75" s="617">
        <v>1</v>
      </c>
      <c r="J75" s="617">
        <v>374.29</v>
      </c>
      <c r="K75" s="638">
        <v>1</v>
      </c>
      <c r="L75" s="617">
        <v>1</v>
      </c>
      <c r="M75" s="618">
        <v>374.29</v>
      </c>
    </row>
    <row r="76" spans="1:13" ht="14.4" customHeight="1" x14ac:dyDescent="0.3">
      <c r="A76" s="613" t="s">
        <v>522</v>
      </c>
      <c r="B76" s="614" t="s">
        <v>2406</v>
      </c>
      <c r="C76" s="614" t="s">
        <v>1797</v>
      </c>
      <c r="D76" s="614" t="s">
        <v>2407</v>
      </c>
      <c r="E76" s="614" t="s">
        <v>2408</v>
      </c>
      <c r="F76" s="617"/>
      <c r="G76" s="617"/>
      <c r="H76" s="638">
        <v>0</v>
      </c>
      <c r="I76" s="617">
        <v>2</v>
      </c>
      <c r="J76" s="617">
        <v>168.36010611338696</v>
      </c>
      <c r="K76" s="638">
        <v>1</v>
      </c>
      <c r="L76" s="617">
        <v>2</v>
      </c>
      <c r="M76" s="618">
        <v>168.36010611338696</v>
      </c>
    </row>
    <row r="77" spans="1:13" ht="14.4" customHeight="1" x14ac:dyDescent="0.3">
      <c r="A77" s="613" t="s">
        <v>522</v>
      </c>
      <c r="B77" s="614" t="s">
        <v>2406</v>
      </c>
      <c r="C77" s="614" t="s">
        <v>1716</v>
      </c>
      <c r="D77" s="614" t="s">
        <v>2409</v>
      </c>
      <c r="E77" s="614" t="s">
        <v>2410</v>
      </c>
      <c r="F77" s="617"/>
      <c r="G77" s="617"/>
      <c r="H77" s="638">
        <v>0</v>
      </c>
      <c r="I77" s="617">
        <v>1</v>
      </c>
      <c r="J77" s="617">
        <v>337.15</v>
      </c>
      <c r="K77" s="638">
        <v>1</v>
      </c>
      <c r="L77" s="617">
        <v>1</v>
      </c>
      <c r="M77" s="618">
        <v>337.15</v>
      </c>
    </row>
    <row r="78" spans="1:13" ht="14.4" customHeight="1" x14ac:dyDescent="0.3">
      <c r="A78" s="613" t="s">
        <v>522</v>
      </c>
      <c r="B78" s="614" t="s">
        <v>2411</v>
      </c>
      <c r="C78" s="614" t="s">
        <v>1744</v>
      </c>
      <c r="D78" s="614" t="s">
        <v>1745</v>
      </c>
      <c r="E78" s="614" t="s">
        <v>2412</v>
      </c>
      <c r="F78" s="617"/>
      <c r="G78" s="617"/>
      <c r="H78" s="638">
        <v>0</v>
      </c>
      <c r="I78" s="617">
        <v>1</v>
      </c>
      <c r="J78" s="617">
        <v>250.11000000000004</v>
      </c>
      <c r="K78" s="638">
        <v>1</v>
      </c>
      <c r="L78" s="617">
        <v>1</v>
      </c>
      <c r="M78" s="618">
        <v>250.11000000000004</v>
      </c>
    </row>
    <row r="79" spans="1:13" ht="14.4" customHeight="1" x14ac:dyDescent="0.3">
      <c r="A79" s="613" t="s">
        <v>522</v>
      </c>
      <c r="B79" s="614" t="s">
        <v>2413</v>
      </c>
      <c r="C79" s="614" t="s">
        <v>1774</v>
      </c>
      <c r="D79" s="614" t="s">
        <v>1775</v>
      </c>
      <c r="E79" s="614" t="s">
        <v>1776</v>
      </c>
      <c r="F79" s="617"/>
      <c r="G79" s="617"/>
      <c r="H79" s="638">
        <v>0</v>
      </c>
      <c r="I79" s="617">
        <v>1</v>
      </c>
      <c r="J79" s="617">
        <v>28.98</v>
      </c>
      <c r="K79" s="638">
        <v>1</v>
      </c>
      <c r="L79" s="617">
        <v>1</v>
      </c>
      <c r="M79" s="618">
        <v>28.98</v>
      </c>
    </row>
    <row r="80" spans="1:13" ht="14.4" customHeight="1" x14ac:dyDescent="0.3">
      <c r="A80" s="613" t="s">
        <v>522</v>
      </c>
      <c r="B80" s="614" t="s">
        <v>2414</v>
      </c>
      <c r="C80" s="614" t="s">
        <v>1724</v>
      </c>
      <c r="D80" s="614" t="s">
        <v>2415</v>
      </c>
      <c r="E80" s="614" t="s">
        <v>2416</v>
      </c>
      <c r="F80" s="617"/>
      <c r="G80" s="617"/>
      <c r="H80" s="638">
        <v>0</v>
      </c>
      <c r="I80" s="617">
        <v>1</v>
      </c>
      <c r="J80" s="617">
        <v>105.91999999999997</v>
      </c>
      <c r="K80" s="638">
        <v>1</v>
      </c>
      <c r="L80" s="617">
        <v>1</v>
      </c>
      <c r="M80" s="618">
        <v>105.91999999999997</v>
      </c>
    </row>
    <row r="81" spans="1:13" ht="14.4" customHeight="1" x14ac:dyDescent="0.3">
      <c r="A81" s="613" t="s">
        <v>522</v>
      </c>
      <c r="B81" s="614" t="s">
        <v>2417</v>
      </c>
      <c r="C81" s="614" t="s">
        <v>553</v>
      </c>
      <c r="D81" s="614" t="s">
        <v>554</v>
      </c>
      <c r="E81" s="614" t="s">
        <v>555</v>
      </c>
      <c r="F81" s="617">
        <v>79</v>
      </c>
      <c r="G81" s="617">
        <v>39591.661</v>
      </c>
      <c r="H81" s="638">
        <v>1</v>
      </c>
      <c r="I81" s="617"/>
      <c r="J81" s="617"/>
      <c r="K81" s="638">
        <v>0</v>
      </c>
      <c r="L81" s="617">
        <v>79</v>
      </c>
      <c r="M81" s="618">
        <v>39591.661</v>
      </c>
    </row>
    <row r="82" spans="1:13" ht="14.4" customHeight="1" x14ac:dyDescent="0.3">
      <c r="A82" s="613" t="s">
        <v>522</v>
      </c>
      <c r="B82" s="614" t="s">
        <v>2417</v>
      </c>
      <c r="C82" s="614" t="s">
        <v>1660</v>
      </c>
      <c r="D82" s="614" t="s">
        <v>1661</v>
      </c>
      <c r="E82" s="614" t="s">
        <v>1662</v>
      </c>
      <c r="F82" s="617"/>
      <c r="G82" s="617"/>
      <c r="H82" s="638">
        <v>0</v>
      </c>
      <c r="I82" s="617">
        <v>3</v>
      </c>
      <c r="J82" s="617">
        <v>433.58999999999992</v>
      </c>
      <c r="K82" s="638">
        <v>1</v>
      </c>
      <c r="L82" s="617">
        <v>3</v>
      </c>
      <c r="M82" s="618">
        <v>433.58999999999992</v>
      </c>
    </row>
    <row r="83" spans="1:13" ht="14.4" customHeight="1" x14ac:dyDescent="0.3">
      <c r="A83" s="613" t="s">
        <v>522</v>
      </c>
      <c r="B83" s="614" t="s">
        <v>2417</v>
      </c>
      <c r="C83" s="614" t="s">
        <v>1804</v>
      </c>
      <c r="D83" s="614" t="s">
        <v>2418</v>
      </c>
      <c r="E83" s="614" t="s">
        <v>2419</v>
      </c>
      <c r="F83" s="617"/>
      <c r="G83" s="617"/>
      <c r="H83" s="638">
        <v>0</v>
      </c>
      <c r="I83" s="617">
        <v>8</v>
      </c>
      <c r="J83" s="617">
        <v>1423.7599777609539</v>
      </c>
      <c r="K83" s="638">
        <v>1</v>
      </c>
      <c r="L83" s="617">
        <v>8</v>
      </c>
      <c r="M83" s="618">
        <v>1423.7599777609539</v>
      </c>
    </row>
    <row r="84" spans="1:13" ht="14.4" customHeight="1" x14ac:dyDescent="0.3">
      <c r="A84" s="613" t="s">
        <v>522</v>
      </c>
      <c r="B84" s="614" t="s">
        <v>2420</v>
      </c>
      <c r="C84" s="614" t="s">
        <v>1737</v>
      </c>
      <c r="D84" s="614" t="s">
        <v>1738</v>
      </c>
      <c r="E84" s="614" t="s">
        <v>2421</v>
      </c>
      <c r="F84" s="617"/>
      <c r="G84" s="617"/>
      <c r="H84" s="638">
        <v>0</v>
      </c>
      <c r="I84" s="617">
        <v>4</v>
      </c>
      <c r="J84" s="617">
        <v>277.20037541936682</v>
      </c>
      <c r="K84" s="638">
        <v>1</v>
      </c>
      <c r="L84" s="617">
        <v>4</v>
      </c>
      <c r="M84" s="618">
        <v>277.20037541936682</v>
      </c>
    </row>
    <row r="85" spans="1:13" ht="14.4" customHeight="1" x14ac:dyDescent="0.3">
      <c r="A85" s="613" t="s">
        <v>522</v>
      </c>
      <c r="B85" s="614" t="s">
        <v>2420</v>
      </c>
      <c r="C85" s="614" t="s">
        <v>1789</v>
      </c>
      <c r="D85" s="614" t="s">
        <v>1790</v>
      </c>
      <c r="E85" s="614" t="s">
        <v>2422</v>
      </c>
      <c r="F85" s="617"/>
      <c r="G85" s="617"/>
      <c r="H85" s="638">
        <v>0</v>
      </c>
      <c r="I85" s="617">
        <v>2</v>
      </c>
      <c r="J85" s="617">
        <v>324.72000000000003</v>
      </c>
      <c r="K85" s="638">
        <v>1</v>
      </c>
      <c r="L85" s="617">
        <v>2</v>
      </c>
      <c r="M85" s="618">
        <v>324.72000000000003</v>
      </c>
    </row>
    <row r="86" spans="1:13" ht="14.4" customHeight="1" x14ac:dyDescent="0.3">
      <c r="A86" s="613" t="s">
        <v>522</v>
      </c>
      <c r="B86" s="614" t="s">
        <v>2423</v>
      </c>
      <c r="C86" s="614" t="s">
        <v>1816</v>
      </c>
      <c r="D86" s="614" t="s">
        <v>1817</v>
      </c>
      <c r="E86" s="614" t="s">
        <v>913</v>
      </c>
      <c r="F86" s="617"/>
      <c r="G86" s="617"/>
      <c r="H86" s="638">
        <v>0</v>
      </c>
      <c r="I86" s="617">
        <v>2</v>
      </c>
      <c r="J86" s="617">
        <v>514.10000000000014</v>
      </c>
      <c r="K86" s="638">
        <v>1</v>
      </c>
      <c r="L86" s="617">
        <v>2</v>
      </c>
      <c r="M86" s="618">
        <v>514.10000000000014</v>
      </c>
    </row>
    <row r="87" spans="1:13" ht="14.4" customHeight="1" x14ac:dyDescent="0.3">
      <c r="A87" s="613" t="s">
        <v>522</v>
      </c>
      <c r="B87" s="614" t="s">
        <v>2424</v>
      </c>
      <c r="C87" s="614" t="s">
        <v>1793</v>
      </c>
      <c r="D87" s="614" t="s">
        <v>2425</v>
      </c>
      <c r="E87" s="614" t="s">
        <v>2426</v>
      </c>
      <c r="F87" s="617"/>
      <c r="G87" s="617"/>
      <c r="H87" s="638">
        <v>0</v>
      </c>
      <c r="I87" s="617">
        <v>2</v>
      </c>
      <c r="J87" s="617">
        <v>224.95999999999995</v>
      </c>
      <c r="K87" s="638">
        <v>1</v>
      </c>
      <c r="L87" s="617">
        <v>2</v>
      </c>
      <c r="M87" s="618">
        <v>224.95999999999995</v>
      </c>
    </row>
    <row r="88" spans="1:13" ht="14.4" customHeight="1" x14ac:dyDescent="0.3">
      <c r="A88" s="613" t="s">
        <v>522</v>
      </c>
      <c r="B88" s="614" t="s">
        <v>2427</v>
      </c>
      <c r="C88" s="614" t="s">
        <v>1102</v>
      </c>
      <c r="D88" s="614" t="s">
        <v>1761</v>
      </c>
      <c r="E88" s="614" t="s">
        <v>1762</v>
      </c>
      <c r="F88" s="617"/>
      <c r="G88" s="617"/>
      <c r="H88" s="638">
        <v>0</v>
      </c>
      <c r="I88" s="617">
        <v>1</v>
      </c>
      <c r="J88" s="617">
        <v>103.35000000000001</v>
      </c>
      <c r="K88" s="638">
        <v>1</v>
      </c>
      <c r="L88" s="617">
        <v>1</v>
      </c>
      <c r="M88" s="618">
        <v>103.35000000000001</v>
      </c>
    </row>
    <row r="89" spans="1:13" ht="14.4" customHeight="1" x14ac:dyDescent="0.3">
      <c r="A89" s="613" t="s">
        <v>522</v>
      </c>
      <c r="B89" s="614" t="s">
        <v>2428</v>
      </c>
      <c r="C89" s="614" t="s">
        <v>1704</v>
      </c>
      <c r="D89" s="614" t="s">
        <v>1705</v>
      </c>
      <c r="E89" s="614" t="s">
        <v>1706</v>
      </c>
      <c r="F89" s="617"/>
      <c r="G89" s="617"/>
      <c r="H89" s="638">
        <v>0</v>
      </c>
      <c r="I89" s="617">
        <v>40</v>
      </c>
      <c r="J89" s="617">
        <v>3422.7732189076123</v>
      </c>
      <c r="K89" s="638">
        <v>1</v>
      </c>
      <c r="L89" s="617">
        <v>40</v>
      </c>
      <c r="M89" s="618">
        <v>3422.7732189076123</v>
      </c>
    </row>
    <row r="90" spans="1:13" ht="14.4" customHeight="1" x14ac:dyDescent="0.3">
      <c r="A90" s="613" t="s">
        <v>522</v>
      </c>
      <c r="B90" s="614" t="s">
        <v>2429</v>
      </c>
      <c r="C90" s="614" t="s">
        <v>1800</v>
      </c>
      <c r="D90" s="614" t="s">
        <v>1801</v>
      </c>
      <c r="E90" s="614" t="s">
        <v>1802</v>
      </c>
      <c r="F90" s="617"/>
      <c r="G90" s="617"/>
      <c r="H90" s="638">
        <v>0</v>
      </c>
      <c r="I90" s="617">
        <v>1</v>
      </c>
      <c r="J90" s="617">
        <v>411.0200000000001</v>
      </c>
      <c r="K90" s="638">
        <v>1</v>
      </c>
      <c r="L90" s="617">
        <v>1</v>
      </c>
      <c r="M90" s="618">
        <v>411.0200000000001</v>
      </c>
    </row>
    <row r="91" spans="1:13" ht="14.4" customHeight="1" x14ac:dyDescent="0.3">
      <c r="A91" s="613" t="s">
        <v>522</v>
      </c>
      <c r="B91" s="614" t="s">
        <v>2430</v>
      </c>
      <c r="C91" s="614" t="s">
        <v>1731</v>
      </c>
      <c r="D91" s="614" t="s">
        <v>1732</v>
      </c>
      <c r="E91" s="614" t="s">
        <v>1682</v>
      </c>
      <c r="F91" s="617"/>
      <c r="G91" s="617"/>
      <c r="H91" s="638">
        <v>0</v>
      </c>
      <c r="I91" s="617">
        <v>2</v>
      </c>
      <c r="J91" s="617">
        <v>178.33067444106408</v>
      </c>
      <c r="K91" s="638">
        <v>1</v>
      </c>
      <c r="L91" s="617">
        <v>2</v>
      </c>
      <c r="M91" s="618">
        <v>178.33067444106408</v>
      </c>
    </row>
    <row r="92" spans="1:13" ht="14.4" customHeight="1" x14ac:dyDescent="0.3">
      <c r="A92" s="613" t="s">
        <v>522</v>
      </c>
      <c r="B92" s="614" t="s">
        <v>2430</v>
      </c>
      <c r="C92" s="614" t="s">
        <v>1782</v>
      </c>
      <c r="D92" s="614" t="s">
        <v>1732</v>
      </c>
      <c r="E92" s="614" t="s">
        <v>1783</v>
      </c>
      <c r="F92" s="617"/>
      <c r="G92" s="617"/>
      <c r="H92" s="638">
        <v>0</v>
      </c>
      <c r="I92" s="617">
        <v>1</v>
      </c>
      <c r="J92" s="617">
        <v>270.45999999999998</v>
      </c>
      <c r="K92" s="638">
        <v>1</v>
      </c>
      <c r="L92" s="617">
        <v>1</v>
      </c>
      <c r="M92" s="618">
        <v>270.45999999999998</v>
      </c>
    </row>
    <row r="93" spans="1:13" ht="14.4" customHeight="1" x14ac:dyDescent="0.3">
      <c r="A93" s="613" t="s">
        <v>522</v>
      </c>
      <c r="B93" s="614" t="s">
        <v>2430</v>
      </c>
      <c r="C93" s="614" t="s">
        <v>547</v>
      </c>
      <c r="D93" s="614" t="s">
        <v>548</v>
      </c>
      <c r="E93" s="614" t="s">
        <v>549</v>
      </c>
      <c r="F93" s="617">
        <v>1</v>
      </c>
      <c r="G93" s="617">
        <v>106.27</v>
      </c>
      <c r="H93" s="638">
        <v>1</v>
      </c>
      <c r="I93" s="617"/>
      <c r="J93" s="617"/>
      <c r="K93" s="638">
        <v>0</v>
      </c>
      <c r="L93" s="617">
        <v>1</v>
      </c>
      <c r="M93" s="618">
        <v>106.27</v>
      </c>
    </row>
    <row r="94" spans="1:13" ht="14.4" customHeight="1" x14ac:dyDescent="0.3">
      <c r="A94" s="613" t="s">
        <v>522</v>
      </c>
      <c r="B94" s="614" t="s">
        <v>2431</v>
      </c>
      <c r="C94" s="614" t="s">
        <v>1925</v>
      </c>
      <c r="D94" s="614" t="s">
        <v>2432</v>
      </c>
      <c r="E94" s="614" t="s">
        <v>542</v>
      </c>
      <c r="F94" s="617"/>
      <c r="G94" s="617"/>
      <c r="H94" s="638">
        <v>0</v>
      </c>
      <c r="I94" s="617">
        <v>48</v>
      </c>
      <c r="J94" s="617">
        <v>10378.552337532343</v>
      </c>
      <c r="K94" s="638">
        <v>1</v>
      </c>
      <c r="L94" s="617">
        <v>48</v>
      </c>
      <c r="M94" s="618">
        <v>10378.552337532343</v>
      </c>
    </row>
    <row r="95" spans="1:13" ht="14.4" customHeight="1" x14ac:dyDescent="0.3">
      <c r="A95" s="613" t="s">
        <v>522</v>
      </c>
      <c r="B95" s="614" t="s">
        <v>2431</v>
      </c>
      <c r="C95" s="614" t="s">
        <v>1947</v>
      </c>
      <c r="D95" s="614" t="s">
        <v>1834</v>
      </c>
      <c r="E95" s="614" t="s">
        <v>1666</v>
      </c>
      <c r="F95" s="617"/>
      <c r="G95" s="617"/>
      <c r="H95" s="638">
        <v>0</v>
      </c>
      <c r="I95" s="617">
        <v>225</v>
      </c>
      <c r="J95" s="617">
        <v>9128.2478413296431</v>
      </c>
      <c r="K95" s="638">
        <v>1</v>
      </c>
      <c r="L95" s="617">
        <v>225</v>
      </c>
      <c r="M95" s="618">
        <v>9128.2478413296431</v>
      </c>
    </row>
    <row r="96" spans="1:13" ht="14.4" customHeight="1" x14ac:dyDescent="0.3">
      <c r="A96" s="613" t="s">
        <v>522</v>
      </c>
      <c r="B96" s="614" t="s">
        <v>2431</v>
      </c>
      <c r="C96" s="614" t="s">
        <v>1907</v>
      </c>
      <c r="D96" s="614" t="s">
        <v>2433</v>
      </c>
      <c r="E96" s="614" t="s">
        <v>1666</v>
      </c>
      <c r="F96" s="617"/>
      <c r="G96" s="617"/>
      <c r="H96" s="638">
        <v>0</v>
      </c>
      <c r="I96" s="617">
        <v>95</v>
      </c>
      <c r="J96" s="617">
        <v>3854.1450061434434</v>
      </c>
      <c r="K96" s="638">
        <v>1</v>
      </c>
      <c r="L96" s="617">
        <v>95</v>
      </c>
      <c r="M96" s="618">
        <v>3854.1450061434434</v>
      </c>
    </row>
    <row r="97" spans="1:13" ht="14.4" customHeight="1" x14ac:dyDescent="0.3">
      <c r="A97" s="613" t="s">
        <v>522</v>
      </c>
      <c r="B97" s="614" t="s">
        <v>2431</v>
      </c>
      <c r="C97" s="614" t="s">
        <v>1910</v>
      </c>
      <c r="D97" s="614" t="s">
        <v>2434</v>
      </c>
      <c r="E97" s="614" t="s">
        <v>1666</v>
      </c>
      <c r="F97" s="617"/>
      <c r="G97" s="617"/>
      <c r="H97" s="638">
        <v>0</v>
      </c>
      <c r="I97" s="617">
        <v>109</v>
      </c>
      <c r="J97" s="617">
        <v>5488.9278325793493</v>
      </c>
      <c r="K97" s="638">
        <v>1</v>
      </c>
      <c r="L97" s="617">
        <v>109</v>
      </c>
      <c r="M97" s="618">
        <v>5488.9278325793493</v>
      </c>
    </row>
    <row r="98" spans="1:13" ht="14.4" customHeight="1" x14ac:dyDescent="0.3">
      <c r="A98" s="613" t="s">
        <v>522</v>
      </c>
      <c r="B98" s="614" t="s">
        <v>2431</v>
      </c>
      <c r="C98" s="614" t="s">
        <v>1913</v>
      </c>
      <c r="D98" s="614" t="s">
        <v>2435</v>
      </c>
      <c r="E98" s="614" t="s">
        <v>1666</v>
      </c>
      <c r="F98" s="617"/>
      <c r="G98" s="617"/>
      <c r="H98" s="638">
        <v>0</v>
      </c>
      <c r="I98" s="617">
        <v>104</v>
      </c>
      <c r="J98" s="617">
        <v>5174.1591164673819</v>
      </c>
      <c r="K98" s="638">
        <v>1</v>
      </c>
      <c r="L98" s="617">
        <v>104</v>
      </c>
      <c r="M98" s="618">
        <v>5174.1591164673819</v>
      </c>
    </row>
    <row r="99" spans="1:13" ht="14.4" customHeight="1" x14ac:dyDescent="0.3">
      <c r="A99" s="613" t="s">
        <v>522</v>
      </c>
      <c r="B99" s="614" t="s">
        <v>2431</v>
      </c>
      <c r="C99" s="614" t="s">
        <v>1916</v>
      </c>
      <c r="D99" s="614" t="s">
        <v>2436</v>
      </c>
      <c r="E99" s="614" t="s">
        <v>1666</v>
      </c>
      <c r="F99" s="617"/>
      <c r="G99" s="617"/>
      <c r="H99" s="638">
        <v>0</v>
      </c>
      <c r="I99" s="617">
        <v>21</v>
      </c>
      <c r="J99" s="617">
        <v>1086.4201663547688</v>
      </c>
      <c r="K99" s="638">
        <v>1</v>
      </c>
      <c r="L99" s="617">
        <v>21</v>
      </c>
      <c r="M99" s="618">
        <v>1086.4201663547688</v>
      </c>
    </row>
    <row r="100" spans="1:13" ht="14.4" customHeight="1" x14ac:dyDescent="0.3">
      <c r="A100" s="613" t="s">
        <v>522</v>
      </c>
      <c r="B100" s="614" t="s">
        <v>2431</v>
      </c>
      <c r="C100" s="614" t="s">
        <v>1664</v>
      </c>
      <c r="D100" s="614" t="s">
        <v>2437</v>
      </c>
      <c r="E100" s="614" t="s">
        <v>1666</v>
      </c>
      <c r="F100" s="617"/>
      <c r="G100" s="617"/>
      <c r="H100" s="638">
        <v>0</v>
      </c>
      <c r="I100" s="617">
        <v>36</v>
      </c>
      <c r="J100" s="617">
        <v>1916.0402767224191</v>
      </c>
      <c r="K100" s="638">
        <v>1</v>
      </c>
      <c r="L100" s="617">
        <v>36</v>
      </c>
      <c r="M100" s="618">
        <v>1916.0402767224191</v>
      </c>
    </row>
    <row r="101" spans="1:13" ht="14.4" customHeight="1" x14ac:dyDescent="0.3">
      <c r="A101" s="613" t="s">
        <v>522</v>
      </c>
      <c r="B101" s="614" t="s">
        <v>2431</v>
      </c>
      <c r="C101" s="614" t="s">
        <v>1831</v>
      </c>
      <c r="D101" s="614" t="s">
        <v>2438</v>
      </c>
      <c r="E101" s="614" t="s">
        <v>2439</v>
      </c>
      <c r="F101" s="617">
        <v>3</v>
      </c>
      <c r="G101" s="617">
        <v>547.85577230533545</v>
      </c>
      <c r="H101" s="638">
        <v>1</v>
      </c>
      <c r="I101" s="617"/>
      <c r="J101" s="617"/>
      <c r="K101" s="638">
        <v>0</v>
      </c>
      <c r="L101" s="617">
        <v>3</v>
      </c>
      <c r="M101" s="618">
        <v>547.85577230533545</v>
      </c>
    </row>
    <row r="102" spans="1:13" ht="14.4" customHeight="1" x14ac:dyDescent="0.3">
      <c r="A102" s="613" t="s">
        <v>522</v>
      </c>
      <c r="B102" s="614" t="s">
        <v>2431</v>
      </c>
      <c r="C102" s="614" t="s">
        <v>1957</v>
      </c>
      <c r="D102" s="614" t="s">
        <v>1958</v>
      </c>
      <c r="E102" s="614" t="s">
        <v>1959</v>
      </c>
      <c r="F102" s="617"/>
      <c r="G102" s="617"/>
      <c r="H102" s="638">
        <v>0</v>
      </c>
      <c r="I102" s="617">
        <v>1</v>
      </c>
      <c r="J102" s="617">
        <v>123.21</v>
      </c>
      <c r="K102" s="638">
        <v>1</v>
      </c>
      <c r="L102" s="617">
        <v>1</v>
      </c>
      <c r="M102" s="618">
        <v>123.21</v>
      </c>
    </row>
    <row r="103" spans="1:13" ht="14.4" customHeight="1" x14ac:dyDescent="0.3">
      <c r="A103" s="613" t="s">
        <v>522</v>
      </c>
      <c r="B103" s="614" t="s">
        <v>2431</v>
      </c>
      <c r="C103" s="614" t="s">
        <v>1934</v>
      </c>
      <c r="D103" s="614" t="s">
        <v>2440</v>
      </c>
      <c r="E103" s="614" t="s">
        <v>1930</v>
      </c>
      <c r="F103" s="617"/>
      <c r="G103" s="617"/>
      <c r="H103" s="638">
        <v>0</v>
      </c>
      <c r="I103" s="617">
        <v>24</v>
      </c>
      <c r="J103" s="617">
        <v>5220</v>
      </c>
      <c r="K103" s="638">
        <v>1</v>
      </c>
      <c r="L103" s="617">
        <v>24</v>
      </c>
      <c r="M103" s="618">
        <v>5220</v>
      </c>
    </row>
    <row r="104" spans="1:13" ht="14.4" customHeight="1" x14ac:dyDescent="0.3">
      <c r="A104" s="613" t="s">
        <v>522</v>
      </c>
      <c r="B104" s="614" t="s">
        <v>2431</v>
      </c>
      <c r="C104" s="614" t="s">
        <v>1938</v>
      </c>
      <c r="D104" s="614" t="s">
        <v>1939</v>
      </c>
      <c r="E104" s="614" t="s">
        <v>1930</v>
      </c>
      <c r="F104" s="617"/>
      <c r="G104" s="617"/>
      <c r="H104" s="638">
        <v>0</v>
      </c>
      <c r="I104" s="617">
        <v>14</v>
      </c>
      <c r="J104" s="617">
        <v>5466.5704725090955</v>
      </c>
      <c r="K104" s="638">
        <v>1</v>
      </c>
      <c r="L104" s="617">
        <v>14</v>
      </c>
      <c r="M104" s="618">
        <v>5466.5704725090955</v>
      </c>
    </row>
    <row r="105" spans="1:13" ht="14.4" customHeight="1" x14ac:dyDescent="0.3">
      <c r="A105" s="613" t="s">
        <v>522</v>
      </c>
      <c r="B105" s="614" t="s">
        <v>2431</v>
      </c>
      <c r="C105" s="614" t="s">
        <v>1928</v>
      </c>
      <c r="D105" s="614" t="s">
        <v>1929</v>
      </c>
      <c r="E105" s="614" t="s">
        <v>1930</v>
      </c>
      <c r="F105" s="617"/>
      <c r="G105" s="617"/>
      <c r="H105" s="638">
        <v>0</v>
      </c>
      <c r="I105" s="617">
        <v>29</v>
      </c>
      <c r="J105" s="617">
        <v>12324.42</v>
      </c>
      <c r="K105" s="638">
        <v>1</v>
      </c>
      <c r="L105" s="617">
        <v>29</v>
      </c>
      <c r="M105" s="618">
        <v>12324.42</v>
      </c>
    </row>
    <row r="106" spans="1:13" ht="14.4" customHeight="1" x14ac:dyDescent="0.3">
      <c r="A106" s="613" t="s">
        <v>522</v>
      </c>
      <c r="B106" s="614" t="s">
        <v>2431</v>
      </c>
      <c r="C106" s="614" t="s">
        <v>1919</v>
      </c>
      <c r="D106" s="614" t="s">
        <v>1920</v>
      </c>
      <c r="E106" s="614" t="s">
        <v>1666</v>
      </c>
      <c r="F106" s="617"/>
      <c r="G106" s="617"/>
      <c r="H106" s="638">
        <v>0</v>
      </c>
      <c r="I106" s="617">
        <v>101</v>
      </c>
      <c r="J106" s="617">
        <v>3941.9683968114514</v>
      </c>
      <c r="K106" s="638">
        <v>1</v>
      </c>
      <c r="L106" s="617">
        <v>101</v>
      </c>
      <c r="M106" s="618">
        <v>3941.9683968114514</v>
      </c>
    </row>
    <row r="107" spans="1:13" ht="14.4" customHeight="1" x14ac:dyDescent="0.3">
      <c r="A107" s="613" t="s">
        <v>522</v>
      </c>
      <c r="B107" s="614" t="s">
        <v>2431</v>
      </c>
      <c r="C107" s="614" t="s">
        <v>1931</v>
      </c>
      <c r="D107" s="614" t="s">
        <v>1932</v>
      </c>
      <c r="E107" s="614" t="s">
        <v>1930</v>
      </c>
      <c r="F107" s="617"/>
      <c r="G107" s="617"/>
      <c r="H107" s="638">
        <v>0</v>
      </c>
      <c r="I107" s="617">
        <v>317</v>
      </c>
      <c r="J107" s="617">
        <v>58128.266177811201</v>
      </c>
      <c r="K107" s="638">
        <v>1</v>
      </c>
      <c r="L107" s="617">
        <v>317</v>
      </c>
      <c r="M107" s="618">
        <v>58128.266177811201</v>
      </c>
    </row>
    <row r="108" spans="1:13" ht="14.4" customHeight="1" x14ac:dyDescent="0.3">
      <c r="A108" s="613" t="s">
        <v>522</v>
      </c>
      <c r="B108" s="614" t="s">
        <v>2431</v>
      </c>
      <c r="C108" s="614" t="s">
        <v>540</v>
      </c>
      <c r="D108" s="614" t="s">
        <v>541</v>
      </c>
      <c r="E108" s="614" t="s">
        <v>542</v>
      </c>
      <c r="F108" s="617">
        <v>47</v>
      </c>
      <c r="G108" s="617">
        <v>10419.39</v>
      </c>
      <c r="H108" s="638">
        <v>1</v>
      </c>
      <c r="I108" s="617"/>
      <c r="J108" s="617"/>
      <c r="K108" s="638">
        <v>0</v>
      </c>
      <c r="L108" s="617">
        <v>47</v>
      </c>
      <c r="M108" s="618">
        <v>10419.39</v>
      </c>
    </row>
    <row r="109" spans="1:13" ht="14.4" customHeight="1" x14ac:dyDescent="0.3">
      <c r="A109" s="613" t="s">
        <v>522</v>
      </c>
      <c r="B109" s="614" t="s">
        <v>2431</v>
      </c>
      <c r="C109" s="614" t="s">
        <v>1922</v>
      </c>
      <c r="D109" s="614" t="s">
        <v>2441</v>
      </c>
      <c r="E109" s="614" t="s">
        <v>1666</v>
      </c>
      <c r="F109" s="617"/>
      <c r="G109" s="617"/>
      <c r="H109" s="638">
        <v>0</v>
      </c>
      <c r="I109" s="617">
        <v>3</v>
      </c>
      <c r="J109" s="617">
        <v>143.43000000000004</v>
      </c>
      <c r="K109" s="638">
        <v>1</v>
      </c>
      <c r="L109" s="617">
        <v>3</v>
      </c>
      <c r="M109" s="618">
        <v>143.43000000000004</v>
      </c>
    </row>
    <row r="110" spans="1:13" ht="14.4" customHeight="1" x14ac:dyDescent="0.3">
      <c r="A110" s="613" t="s">
        <v>522</v>
      </c>
      <c r="B110" s="614" t="s">
        <v>2431</v>
      </c>
      <c r="C110" s="614" t="s">
        <v>1954</v>
      </c>
      <c r="D110" s="614" t="s">
        <v>1837</v>
      </c>
      <c r="E110" s="614" t="s">
        <v>1666</v>
      </c>
      <c r="F110" s="617"/>
      <c r="G110" s="617"/>
      <c r="H110" s="638">
        <v>0</v>
      </c>
      <c r="I110" s="617">
        <v>194</v>
      </c>
      <c r="J110" s="617">
        <v>7870.5779206161915</v>
      </c>
      <c r="K110" s="638">
        <v>1</v>
      </c>
      <c r="L110" s="617">
        <v>194</v>
      </c>
      <c r="M110" s="618">
        <v>7870.5779206161915</v>
      </c>
    </row>
    <row r="111" spans="1:13" ht="14.4" customHeight="1" x14ac:dyDescent="0.3">
      <c r="A111" s="613" t="s">
        <v>522</v>
      </c>
      <c r="B111" s="614" t="s">
        <v>2431</v>
      </c>
      <c r="C111" s="614" t="s">
        <v>1961</v>
      </c>
      <c r="D111" s="614" t="s">
        <v>1962</v>
      </c>
      <c r="E111" s="614" t="s">
        <v>1943</v>
      </c>
      <c r="F111" s="617"/>
      <c r="G111" s="617"/>
      <c r="H111" s="638">
        <v>0</v>
      </c>
      <c r="I111" s="617">
        <v>5</v>
      </c>
      <c r="J111" s="617">
        <v>613.07001772389788</v>
      </c>
      <c r="K111" s="638">
        <v>1</v>
      </c>
      <c r="L111" s="617">
        <v>5</v>
      </c>
      <c r="M111" s="618">
        <v>613.07001772389788</v>
      </c>
    </row>
    <row r="112" spans="1:13" ht="14.4" customHeight="1" x14ac:dyDescent="0.3">
      <c r="A112" s="613" t="s">
        <v>522</v>
      </c>
      <c r="B112" s="614" t="s">
        <v>2431</v>
      </c>
      <c r="C112" s="614" t="s">
        <v>1941</v>
      </c>
      <c r="D112" s="614" t="s">
        <v>1942</v>
      </c>
      <c r="E112" s="614" t="s">
        <v>1943</v>
      </c>
      <c r="F112" s="617"/>
      <c r="G112" s="617"/>
      <c r="H112" s="638">
        <v>0</v>
      </c>
      <c r="I112" s="617">
        <v>5</v>
      </c>
      <c r="J112" s="617">
        <v>676.71</v>
      </c>
      <c r="K112" s="638">
        <v>1</v>
      </c>
      <c r="L112" s="617">
        <v>5</v>
      </c>
      <c r="M112" s="618">
        <v>676.71</v>
      </c>
    </row>
    <row r="113" spans="1:13" ht="14.4" customHeight="1" x14ac:dyDescent="0.3">
      <c r="A113" s="613" t="s">
        <v>522</v>
      </c>
      <c r="B113" s="614" t="s">
        <v>2431</v>
      </c>
      <c r="C113" s="614" t="s">
        <v>1944</v>
      </c>
      <c r="D113" s="614" t="s">
        <v>1945</v>
      </c>
      <c r="E113" s="614" t="s">
        <v>1943</v>
      </c>
      <c r="F113" s="617"/>
      <c r="G113" s="617"/>
      <c r="H113" s="638">
        <v>0</v>
      </c>
      <c r="I113" s="617">
        <v>6</v>
      </c>
      <c r="J113" s="617">
        <v>761.14</v>
      </c>
      <c r="K113" s="638">
        <v>1</v>
      </c>
      <c r="L113" s="617">
        <v>6</v>
      </c>
      <c r="M113" s="618">
        <v>761.14</v>
      </c>
    </row>
    <row r="114" spans="1:13" ht="14.4" customHeight="1" x14ac:dyDescent="0.3">
      <c r="A114" s="613" t="s">
        <v>522</v>
      </c>
      <c r="B114" s="614" t="s">
        <v>2431</v>
      </c>
      <c r="C114" s="614" t="s">
        <v>1950</v>
      </c>
      <c r="D114" s="614" t="s">
        <v>2442</v>
      </c>
      <c r="E114" s="614" t="s">
        <v>1943</v>
      </c>
      <c r="F114" s="617"/>
      <c r="G114" s="617"/>
      <c r="H114" s="638">
        <v>0</v>
      </c>
      <c r="I114" s="617">
        <v>5</v>
      </c>
      <c r="J114" s="617">
        <v>644.89</v>
      </c>
      <c r="K114" s="638">
        <v>1</v>
      </c>
      <c r="L114" s="617">
        <v>5</v>
      </c>
      <c r="M114" s="618">
        <v>644.89</v>
      </c>
    </row>
    <row r="115" spans="1:13" ht="14.4" customHeight="1" x14ac:dyDescent="0.3">
      <c r="A115" s="613" t="s">
        <v>522</v>
      </c>
      <c r="B115" s="614" t="s">
        <v>2431</v>
      </c>
      <c r="C115" s="614" t="s">
        <v>1963</v>
      </c>
      <c r="D115" s="614" t="s">
        <v>1964</v>
      </c>
      <c r="E115" s="614" t="s">
        <v>1959</v>
      </c>
      <c r="F115" s="617"/>
      <c r="G115" s="617"/>
      <c r="H115" s="638">
        <v>0</v>
      </c>
      <c r="I115" s="617">
        <v>1</v>
      </c>
      <c r="J115" s="617">
        <v>186.73000000000002</v>
      </c>
      <c r="K115" s="638">
        <v>1</v>
      </c>
      <c r="L115" s="617">
        <v>1</v>
      </c>
      <c r="M115" s="618">
        <v>186.73000000000002</v>
      </c>
    </row>
    <row r="116" spans="1:13" ht="14.4" customHeight="1" x14ac:dyDescent="0.3">
      <c r="A116" s="613" t="s">
        <v>522</v>
      </c>
      <c r="B116" s="614" t="s">
        <v>2431</v>
      </c>
      <c r="C116" s="614" t="s">
        <v>1965</v>
      </c>
      <c r="D116" s="614" t="s">
        <v>1966</v>
      </c>
      <c r="E116" s="614" t="s">
        <v>1959</v>
      </c>
      <c r="F116" s="617"/>
      <c r="G116" s="617"/>
      <c r="H116" s="638">
        <v>0</v>
      </c>
      <c r="I116" s="617">
        <v>1</v>
      </c>
      <c r="J116" s="617">
        <v>186.73000000000002</v>
      </c>
      <c r="K116" s="638">
        <v>1</v>
      </c>
      <c r="L116" s="617">
        <v>1</v>
      </c>
      <c r="M116" s="618">
        <v>186.73000000000002</v>
      </c>
    </row>
    <row r="117" spans="1:13" ht="14.4" customHeight="1" x14ac:dyDescent="0.3">
      <c r="A117" s="613" t="s">
        <v>522</v>
      </c>
      <c r="B117" s="614" t="s">
        <v>2431</v>
      </c>
      <c r="C117" s="614" t="s">
        <v>1967</v>
      </c>
      <c r="D117" s="614" t="s">
        <v>1968</v>
      </c>
      <c r="E117" s="614" t="s">
        <v>1959</v>
      </c>
      <c r="F117" s="617"/>
      <c r="G117" s="617"/>
      <c r="H117" s="638">
        <v>0</v>
      </c>
      <c r="I117" s="617">
        <v>1</v>
      </c>
      <c r="J117" s="617">
        <v>186.73000000000002</v>
      </c>
      <c r="K117" s="638">
        <v>1</v>
      </c>
      <c r="L117" s="617">
        <v>1</v>
      </c>
      <c r="M117" s="618">
        <v>186.73000000000002</v>
      </c>
    </row>
    <row r="118" spans="1:13" ht="14.4" customHeight="1" x14ac:dyDescent="0.3">
      <c r="A118" s="613" t="s">
        <v>522</v>
      </c>
      <c r="B118" s="614" t="s">
        <v>2431</v>
      </c>
      <c r="C118" s="614" t="s">
        <v>1836</v>
      </c>
      <c r="D118" s="614" t="s">
        <v>1837</v>
      </c>
      <c r="E118" s="614" t="s">
        <v>1835</v>
      </c>
      <c r="F118" s="617">
        <v>4.75</v>
      </c>
      <c r="G118" s="617">
        <v>770.87756990415551</v>
      </c>
      <c r="H118" s="638">
        <v>1</v>
      </c>
      <c r="I118" s="617"/>
      <c r="J118" s="617"/>
      <c r="K118" s="638">
        <v>0</v>
      </c>
      <c r="L118" s="617">
        <v>4.75</v>
      </c>
      <c r="M118" s="618">
        <v>770.87756990415551</v>
      </c>
    </row>
    <row r="119" spans="1:13" ht="14.4" customHeight="1" thickBot="1" x14ac:dyDescent="0.35">
      <c r="A119" s="619" t="s">
        <v>522</v>
      </c>
      <c r="B119" s="620" t="s">
        <v>2431</v>
      </c>
      <c r="C119" s="620" t="s">
        <v>1833</v>
      </c>
      <c r="D119" s="620" t="s">
        <v>1834</v>
      </c>
      <c r="E119" s="620" t="s">
        <v>1835</v>
      </c>
      <c r="F119" s="623">
        <v>13.5</v>
      </c>
      <c r="G119" s="623">
        <v>2190.9147788830046</v>
      </c>
      <c r="H119" s="631">
        <v>1</v>
      </c>
      <c r="I119" s="623"/>
      <c r="J119" s="623"/>
      <c r="K119" s="631">
        <v>0</v>
      </c>
      <c r="L119" s="623">
        <v>13.5</v>
      </c>
      <c r="M119" s="624">
        <v>2190.9147788830046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293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305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2893</v>
      </c>
      <c r="C3" s="438">
        <f>SUM(C6:C1048576)</f>
        <v>889</v>
      </c>
      <c r="D3" s="438">
        <f>SUM(D6:D1048576)</f>
        <v>1357</v>
      </c>
      <c r="E3" s="439">
        <f>SUM(E6:E1048576)</f>
        <v>0</v>
      </c>
      <c r="F3" s="436">
        <f>IF(SUM($B3:$E3)=0,"",B3/SUM($B3:$E3))</f>
        <v>0.56294999027048065</v>
      </c>
      <c r="G3" s="434">
        <f t="shared" ref="G3:I3" si="0">IF(SUM($B3:$E3)=0,"",C3/SUM($B3:$E3))</f>
        <v>0.17299085425179997</v>
      </c>
      <c r="H3" s="434">
        <f t="shared" si="0"/>
        <v>0.26405915547771941</v>
      </c>
      <c r="I3" s="435">
        <f t="shared" si="0"/>
        <v>0</v>
      </c>
      <c r="J3" s="438">
        <f>SUM(J6:J1048576)</f>
        <v>153</v>
      </c>
      <c r="K3" s="438">
        <f>SUM(K6:K1048576)</f>
        <v>315</v>
      </c>
      <c r="L3" s="438">
        <f>SUM(L6:L1048576)</f>
        <v>1357</v>
      </c>
      <c r="M3" s="439">
        <f>SUM(M6:M1048576)</f>
        <v>0</v>
      </c>
      <c r="N3" s="436">
        <f>IF(SUM($J3:$M3)=0,"",J3/SUM($J3:$M3))</f>
        <v>8.3835616438356159E-2</v>
      </c>
      <c r="O3" s="434">
        <f t="shared" ref="O3:Q3" si="1">IF(SUM($J3:$M3)=0,"",K3/SUM($J3:$M3))</f>
        <v>0.17260273972602741</v>
      </c>
      <c r="P3" s="434">
        <f t="shared" si="1"/>
        <v>0.7435616438356164</v>
      </c>
      <c r="Q3" s="435">
        <f t="shared" si="1"/>
        <v>0</v>
      </c>
    </row>
    <row r="4" spans="1:17" ht="14.4" customHeight="1" thickBot="1" x14ac:dyDescent="0.35">
      <c r="A4" s="432"/>
      <c r="B4" s="503" t="s">
        <v>295</v>
      </c>
      <c r="C4" s="504"/>
      <c r="D4" s="504"/>
      <c r="E4" s="505"/>
      <c r="F4" s="500" t="s">
        <v>300</v>
      </c>
      <c r="G4" s="501"/>
      <c r="H4" s="501"/>
      <c r="I4" s="502"/>
      <c r="J4" s="503" t="s">
        <v>301</v>
      </c>
      <c r="K4" s="504"/>
      <c r="L4" s="504"/>
      <c r="M4" s="505"/>
      <c r="N4" s="500" t="s">
        <v>302</v>
      </c>
      <c r="O4" s="501"/>
      <c r="P4" s="501"/>
      <c r="Q4" s="502"/>
    </row>
    <row r="5" spans="1:17" ht="14.4" customHeight="1" thickBot="1" x14ac:dyDescent="0.35">
      <c r="A5" s="648" t="s">
        <v>294</v>
      </c>
      <c r="B5" s="649" t="s">
        <v>296</v>
      </c>
      <c r="C5" s="649" t="s">
        <v>297</v>
      </c>
      <c r="D5" s="649" t="s">
        <v>298</v>
      </c>
      <c r="E5" s="650" t="s">
        <v>299</v>
      </c>
      <c r="F5" s="651" t="s">
        <v>296</v>
      </c>
      <c r="G5" s="652" t="s">
        <v>297</v>
      </c>
      <c r="H5" s="652" t="s">
        <v>298</v>
      </c>
      <c r="I5" s="653" t="s">
        <v>299</v>
      </c>
      <c r="J5" s="649" t="s">
        <v>296</v>
      </c>
      <c r="K5" s="649" t="s">
        <v>297</v>
      </c>
      <c r="L5" s="649" t="s">
        <v>298</v>
      </c>
      <c r="M5" s="650" t="s">
        <v>299</v>
      </c>
      <c r="N5" s="651" t="s">
        <v>296</v>
      </c>
      <c r="O5" s="652" t="s">
        <v>297</v>
      </c>
      <c r="P5" s="652" t="s">
        <v>298</v>
      </c>
      <c r="Q5" s="653" t="s">
        <v>299</v>
      </c>
    </row>
    <row r="6" spans="1:17" ht="14.4" customHeight="1" x14ac:dyDescent="0.3">
      <c r="A6" s="656" t="s">
        <v>2444</v>
      </c>
      <c r="B6" s="660"/>
      <c r="C6" s="611"/>
      <c r="D6" s="611"/>
      <c r="E6" s="612"/>
      <c r="F6" s="658"/>
      <c r="G6" s="630"/>
      <c r="H6" s="630"/>
      <c r="I6" s="662"/>
      <c r="J6" s="660"/>
      <c r="K6" s="611"/>
      <c r="L6" s="611"/>
      <c r="M6" s="612"/>
      <c r="N6" s="658"/>
      <c r="O6" s="630"/>
      <c r="P6" s="630"/>
      <c r="Q6" s="654"/>
    </row>
    <row r="7" spans="1:17" ht="14.4" customHeight="1" thickBot="1" x14ac:dyDescent="0.35">
      <c r="A7" s="657" t="s">
        <v>2445</v>
      </c>
      <c r="B7" s="661">
        <v>2893</v>
      </c>
      <c r="C7" s="623">
        <v>889</v>
      </c>
      <c r="D7" s="623">
        <v>1357</v>
      </c>
      <c r="E7" s="624"/>
      <c r="F7" s="659">
        <v>0.56294999027048065</v>
      </c>
      <c r="G7" s="631">
        <v>0.17299085425179997</v>
      </c>
      <c r="H7" s="631">
        <v>0.26405915547771941</v>
      </c>
      <c r="I7" s="663">
        <v>0</v>
      </c>
      <c r="J7" s="661">
        <v>153</v>
      </c>
      <c r="K7" s="623">
        <v>315</v>
      </c>
      <c r="L7" s="623">
        <v>1357</v>
      </c>
      <c r="M7" s="624"/>
      <c r="N7" s="659">
        <v>8.3835616438356159E-2</v>
      </c>
      <c r="O7" s="631">
        <v>0.17260273972602741</v>
      </c>
      <c r="P7" s="631">
        <v>0.7435616438356164</v>
      </c>
      <c r="Q7" s="6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517</v>
      </c>
      <c r="B5" s="596" t="s">
        <v>518</v>
      </c>
      <c r="C5" s="597" t="s">
        <v>519</v>
      </c>
      <c r="D5" s="597" t="s">
        <v>519</v>
      </c>
      <c r="E5" s="597"/>
      <c r="F5" s="597" t="s">
        <v>519</v>
      </c>
      <c r="G5" s="597" t="s">
        <v>519</v>
      </c>
      <c r="H5" s="597" t="s">
        <v>519</v>
      </c>
      <c r="I5" s="598" t="s">
        <v>519</v>
      </c>
      <c r="J5" s="599" t="s">
        <v>61</v>
      </c>
    </row>
    <row r="6" spans="1:10" ht="14.4" customHeight="1" x14ac:dyDescent="0.3">
      <c r="A6" s="595" t="s">
        <v>517</v>
      </c>
      <c r="B6" s="596" t="s">
        <v>327</v>
      </c>
      <c r="C6" s="597">
        <v>190.27560999999997</v>
      </c>
      <c r="D6" s="597">
        <v>259.82778000000002</v>
      </c>
      <c r="E6" s="597"/>
      <c r="F6" s="597">
        <v>335.99744999999996</v>
      </c>
      <c r="G6" s="597">
        <v>467.46896916249204</v>
      </c>
      <c r="H6" s="597">
        <v>-131.47151916249209</v>
      </c>
      <c r="I6" s="598">
        <v>0.71875883141926233</v>
      </c>
      <c r="J6" s="599" t="s">
        <v>1</v>
      </c>
    </row>
    <row r="7" spans="1:10" ht="14.4" customHeight="1" x14ac:dyDescent="0.3">
      <c r="A7" s="595" t="s">
        <v>517</v>
      </c>
      <c r="B7" s="596" t="s">
        <v>328</v>
      </c>
      <c r="C7" s="597">
        <v>0.84252000000000005</v>
      </c>
      <c r="D7" s="597">
        <v>0.73479000000000005</v>
      </c>
      <c r="E7" s="597"/>
      <c r="F7" s="597">
        <v>0.36951999999999996</v>
      </c>
      <c r="G7" s="597">
        <v>0.67360008110725</v>
      </c>
      <c r="H7" s="597">
        <v>-0.30408008110725004</v>
      </c>
      <c r="I7" s="598">
        <v>0.54857475579959936</v>
      </c>
      <c r="J7" s="599" t="s">
        <v>1</v>
      </c>
    </row>
    <row r="8" spans="1:10" ht="14.4" customHeight="1" x14ac:dyDescent="0.3">
      <c r="A8" s="595" t="s">
        <v>517</v>
      </c>
      <c r="B8" s="596" t="s">
        <v>329</v>
      </c>
      <c r="C8" s="597">
        <v>361.85699999999997</v>
      </c>
      <c r="D8" s="597">
        <v>337.19328999999897</v>
      </c>
      <c r="E8" s="597"/>
      <c r="F8" s="597">
        <v>351.32661999999993</v>
      </c>
      <c r="G8" s="597">
        <v>330.29437806787308</v>
      </c>
      <c r="H8" s="597">
        <v>21.032241932126851</v>
      </c>
      <c r="I8" s="598">
        <v>1.0636772628561206</v>
      </c>
      <c r="J8" s="599" t="s">
        <v>1</v>
      </c>
    </row>
    <row r="9" spans="1:10" ht="14.4" customHeight="1" x14ac:dyDescent="0.3">
      <c r="A9" s="595" t="s">
        <v>517</v>
      </c>
      <c r="B9" s="596" t="s">
        <v>330</v>
      </c>
      <c r="C9" s="597">
        <v>1739.9257</v>
      </c>
      <c r="D9" s="597">
        <v>1954.2954500000003</v>
      </c>
      <c r="E9" s="597"/>
      <c r="F9" s="597">
        <v>1863.683240000001</v>
      </c>
      <c r="G9" s="597">
        <v>1946.8878183212423</v>
      </c>
      <c r="H9" s="597">
        <v>-83.204578321241343</v>
      </c>
      <c r="I9" s="598">
        <v>0.95726277727034792</v>
      </c>
      <c r="J9" s="599" t="s">
        <v>1</v>
      </c>
    </row>
    <row r="10" spans="1:10" ht="14.4" customHeight="1" x14ac:dyDescent="0.3">
      <c r="A10" s="595" t="s">
        <v>517</v>
      </c>
      <c r="B10" s="596" t="s">
        <v>331</v>
      </c>
      <c r="C10" s="597">
        <v>78.355999999999995</v>
      </c>
      <c r="D10" s="597">
        <v>151.52789999999899</v>
      </c>
      <c r="E10" s="597"/>
      <c r="F10" s="597">
        <v>76.502999999999986</v>
      </c>
      <c r="G10" s="597">
        <v>155.80335604792748</v>
      </c>
      <c r="H10" s="597">
        <v>-79.300356047927494</v>
      </c>
      <c r="I10" s="598">
        <v>0.49102279912678198</v>
      </c>
      <c r="J10" s="599" t="s">
        <v>1</v>
      </c>
    </row>
    <row r="11" spans="1:10" ht="14.4" customHeight="1" x14ac:dyDescent="0.3">
      <c r="A11" s="595" t="s">
        <v>517</v>
      </c>
      <c r="B11" s="596" t="s">
        <v>332</v>
      </c>
      <c r="C11" s="597">
        <v>12.13138</v>
      </c>
      <c r="D11" s="597">
        <v>20.39629</v>
      </c>
      <c r="E11" s="597"/>
      <c r="F11" s="597">
        <v>9.5498399999999997</v>
      </c>
      <c r="G11" s="597">
        <v>18.330515550553251</v>
      </c>
      <c r="H11" s="597">
        <v>-8.7806755505532514</v>
      </c>
      <c r="I11" s="598">
        <v>0.52098043689293649</v>
      </c>
      <c r="J11" s="599" t="s">
        <v>1</v>
      </c>
    </row>
    <row r="12" spans="1:10" ht="14.4" customHeight="1" x14ac:dyDescent="0.3">
      <c r="A12" s="595" t="s">
        <v>517</v>
      </c>
      <c r="B12" s="596" t="s">
        <v>333</v>
      </c>
      <c r="C12" s="597">
        <v>15.355300000000002</v>
      </c>
      <c r="D12" s="597">
        <v>16.457979999999001</v>
      </c>
      <c r="E12" s="597"/>
      <c r="F12" s="597">
        <v>16.674770000000002</v>
      </c>
      <c r="G12" s="597">
        <v>16.36080232029925</v>
      </c>
      <c r="H12" s="597">
        <v>0.31396767970075246</v>
      </c>
      <c r="I12" s="598">
        <v>1.019190237346197</v>
      </c>
      <c r="J12" s="599" t="s">
        <v>1</v>
      </c>
    </row>
    <row r="13" spans="1:10" ht="14.4" customHeight="1" x14ac:dyDescent="0.3">
      <c r="A13" s="595" t="s">
        <v>517</v>
      </c>
      <c r="B13" s="596" t="s">
        <v>334</v>
      </c>
      <c r="C13" s="597">
        <v>128.31100000000001</v>
      </c>
      <c r="D13" s="597">
        <v>148.78649999999999</v>
      </c>
      <c r="E13" s="597"/>
      <c r="F13" s="597">
        <v>152.99114</v>
      </c>
      <c r="G13" s="597">
        <v>152.93706181387975</v>
      </c>
      <c r="H13" s="597">
        <v>5.4078186120250393E-2</v>
      </c>
      <c r="I13" s="598">
        <v>1.0003535976530402</v>
      </c>
      <c r="J13" s="599" t="s">
        <v>1</v>
      </c>
    </row>
    <row r="14" spans="1:10" ht="14.4" customHeight="1" x14ac:dyDescent="0.3">
      <c r="A14" s="595" t="s">
        <v>517</v>
      </c>
      <c r="B14" s="596" t="s">
        <v>335</v>
      </c>
      <c r="C14" s="597">
        <v>104.91037000000001</v>
      </c>
      <c r="D14" s="597">
        <v>158.50917999999999</v>
      </c>
      <c r="E14" s="597"/>
      <c r="F14" s="597">
        <v>140.18045999999998</v>
      </c>
      <c r="G14" s="597">
        <v>156.37826268523065</v>
      </c>
      <c r="H14" s="597">
        <v>-16.19780268523067</v>
      </c>
      <c r="I14" s="598">
        <v>0.89641909043436063</v>
      </c>
      <c r="J14" s="599" t="s">
        <v>1</v>
      </c>
    </row>
    <row r="15" spans="1:10" ht="14.4" customHeight="1" x14ac:dyDescent="0.3">
      <c r="A15" s="595" t="s">
        <v>517</v>
      </c>
      <c r="B15" s="596" t="s">
        <v>336</v>
      </c>
      <c r="C15" s="597">
        <v>2.3413300000000001</v>
      </c>
      <c r="D15" s="597">
        <v>2.7355</v>
      </c>
      <c r="E15" s="597"/>
      <c r="F15" s="597">
        <v>3.2844900000000008</v>
      </c>
      <c r="G15" s="597">
        <v>2.8628413705274163</v>
      </c>
      <c r="H15" s="597">
        <v>0.42164862947258452</v>
      </c>
      <c r="I15" s="598">
        <v>1.1472832668318276</v>
      </c>
      <c r="J15" s="599" t="s">
        <v>1</v>
      </c>
    </row>
    <row r="16" spans="1:10" ht="14.4" customHeight="1" x14ac:dyDescent="0.3">
      <c r="A16" s="595" t="s">
        <v>517</v>
      </c>
      <c r="B16" s="596" t="s">
        <v>520</v>
      </c>
      <c r="C16" s="597">
        <v>2634.3062100000006</v>
      </c>
      <c r="D16" s="597">
        <v>3050.4646599999978</v>
      </c>
      <c r="E16" s="597"/>
      <c r="F16" s="597">
        <v>2950.5605300000016</v>
      </c>
      <c r="G16" s="597">
        <v>3247.9976054211324</v>
      </c>
      <c r="H16" s="597">
        <v>-297.43707542113088</v>
      </c>
      <c r="I16" s="598">
        <v>0.90842447823092976</v>
      </c>
      <c r="J16" s="599" t="s">
        <v>521</v>
      </c>
    </row>
    <row r="18" spans="1:10" ht="14.4" customHeight="1" x14ac:dyDescent="0.3">
      <c r="A18" s="595" t="s">
        <v>517</v>
      </c>
      <c r="B18" s="596" t="s">
        <v>518</v>
      </c>
      <c r="C18" s="597" t="s">
        <v>519</v>
      </c>
      <c r="D18" s="597" t="s">
        <v>519</v>
      </c>
      <c r="E18" s="597"/>
      <c r="F18" s="597" t="s">
        <v>519</v>
      </c>
      <c r="G18" s="597" t="s">
        <v>519</v>
      </c>
      <c r="H18" s="597" t="s">
        <v>519</v>
      </c>
      <c r="I18" s="598" t="s">
        <v>519</v>
      </c>
      <c r="J18" s="599" t="s">
        <v>61</v>
      </c>
    </row>
    <row r="19" spans="1:10" ht="14.4" customHeight="1" x14ac:dyDescent="0.3">
      <c r="A19" s="595" t="s">
        <v>522</v>
      </c>
      <c r="B19" s="596" t="s">
        <v>523</v>
      </c>
      <c r="C19" s="597" t="s">
        <v>519</v>
      </c>
      <c r="D19" s="597" t="s">
        <v>519</v>
      </c>
      <c r="E19" s="597"/>
      <c r="F19" s="597" t="s">
        <v>519</v>
      </c>
      <c r="G19" s="597" t="s">
        <v>519</v>
      </c>
      <c r="H19" s="597" t="s">
        <v>519</v>
      </c>
      <c r="I19" s="598" t="s">
        <v>519</v>
      </c>
      <c r="J19" s="599" t="s">
        <v>0</v>
      </c>
    </row>
    <row r="20" spans="1:10" ht="14.4" customHeight="1" x14ac:dyDescent="0.3">
      <c r="A20" s="595" t="s">
        <v>522</v>
      </c>
      <c r="B20" s="596" t="s">
        <v>327</v>
      </c>
      <c r="C20" s="597">
        <v>190.27560999999997</v>
      </c>
      <c r="D20" s="597">
        <v>259.82778000000002</v>
      </c>
      <c r="E20" s="597"/>
      <c r="F20" s="597">
        <v>335.99744999999996</v>
      </c>
      <c r="G20" s="597">
        <v>467.46896916249204</v>
      </c>
      <c r="H20" s="597">
        <v>-131.47151916249209</v>
      </c>
      <c r="I20" s="598">
        <v>0.71875883141926233</v>
      </c>
      <c r="J20" s="599" t="s">
        <v>1</v>
      </c>
    </row>
    <row r="21" spans="1:10" ht="14.4" customHeight="1" x14ac:dyDescent="0.3">
      <c r="A21" s="595" t="s">
        <v>522</v>
      </c>
      <c r="B21" s="596" t="s">
        <v>328</v>
      </c>
      <c r="C21" s="597">
        <v>0.84252000000000005</v>
      </c>
      <c r="D21" s="597">
        <v>0.73479000000000005</v>
      </c>
      <c r="E21" s="597"/>
      <c r="F21" s="597">
        <v>0.36951999999999996</v>
      </c>
      <c r="G21" s="597">
        <v>0.67360008110725</v>
      </c>
      <c r="H21" s="597">
        <v>-0.30408008110725004</v>
      </c>
      <c r="I21" s="598">
        <v>0.54857475579959936</v>
      </c>
      <c r="J21" s="599" t="s">
        <v>1</v>
      </c>
    </row>
    <row r="22" spans="1:10" ht="14.4" customHeight="1" x14ac:dyDescent="0.3">
      <c r="A22" s="595" t="s">
        <v>522</v>
      </c>
      <c r="B22" s="596" t="s">
        <v>329</v>
      </c>
      <c r="C22" s="597">
        <v>361.85699999999997</v>
      </c>
      <c r="D22" s="597">
        <v>337.19328999999897</v>
      </c>
      <c r="E22" s="597"/>
      <c r="F22" s="597">
        <v>351.32661999999993</v>
      </c>
      <c r="G22" s="597">
        <v>330.29437806787308</v>
      </c>
      <c r="H22" s="597">
        <v>21.032241932126851</v>
      </c>
      <c r="I22" s="598">
        <v>1.0636772628561206</v>
      </c>
      <c r="J22" s="599" t="s">
        <v>1</v>
      </c>
    </row>
    <row r="23" spans="1:10" ht="14.4" customHeight="1" x14ac:dyDescent="0.3">
      <c r="A23" s="595" t="s">
        <v>522</v>
      </c>
      <c r="B23" s="596" t="s">
        <v>330</v>
      </c>
      <c r="C23" s="597">
        <v>1739.9257</v>
      </c>
      <c r="D23" s="597">
        <v>1954.2954500000003</v>
      </c>
      <c r="E23" s="597"/>
      <c r="F23" s="597">
        <v>1863.683240000001</v>
      </c>
      <c r="G23" s="597">
        <v>1946.8878183212423</v>
      </c>
      <c r="H23" s="597">
        <v>-83.204578321241343</v>
      </c>
      <c r="I23" s="598">
        <v>0.95726277727034792</v>
      </c>
      <c r="J23" s="599" t="s">
        <v>1</v>
      </c>
    </row>
    <row r="24" spans="1:10" ht="14.4" customHeight="1" x14ac:dyDescent="0.3">
      <c r="A24" s="595" t="s">
        <v>522</v>
      </c>
      <c r="B24" s="596" t="s">
        <v>331</v>
      </c>
      <c r="C24" s="597">
        <v>78.355999999999995</v>
      </c>
      <c r="D24" s="597">
        <v>151.52789999999899</v>
      </c>
      <c r="E24" s="597"/>
      <c r="F24" s="597">
        <v>76.502999999999986</v>
      </c>
      <c r="G24" s="597">
        <v>155.80335604792748</v>
      </c>
      <c r="H24" s="597">
        <v>-79.300356047927494</v>
      </c>
      <c r="I24" s="598">
        <v>0.49102279912678198</v>
      </c>
      <c r="J24" s="599" t="s">
        <v>1</v>
      </c>
    </row>
    <row r="25" spans="1:10" ht="14.4" customHeight="1" x14ac:dyDescent="0.3">
      <c r="A25" s="595" t="s">
        <v>522</v>
      </c>
      <c r="B25" s="596" t="s">
        <v>332</v>
      </c>
      <c r="C25" s="597">
        <v>12.13138</v>
      </c>
      <c r="D25" s="597">
        <v>20.39629</v>
      </c>
      <c r="E25" s="597"/>
      <c r="F25" s="597">
        <v>9.5498399999999997</v>
      </c>
      <c r="G25" s="597">
        <v>18.330515550553251</v>
      </c>
      <c r="H25" s="597">
        <v>-8.7806755505532514</v>
      </c>
      <c r="I25" s="598">
        <v>0.52098043689293649</v>
      </c>
      <c r="J25" s="599" t="s">
        <v>1</v>
      </c>
    </row>
    <row r="26" spans="1:10" ht="14.4" customHeight="1" x14ac:dyDescent="0.3">
      <c r="A26" s="595" t="s">
        <v>522</v>
      </c>
      <c r="B26" s="596" t="s">
        <v>333</v>
      </c>
      <c r="C26" s="597">
        <v>15.355300000000002</v>
      </c>
      <c r="D26" s="597">
        <v>16.457979999999001</v>
      </c>
      <c r="E26" s="597"/>
      <c r="F26" s="597">
        <v>16.674770000000002</v>
      </c>
      <c r="G26" s="597">
        <v>16.36080232029925</v>
      </c>
      <c r="H26" s="597">
        <v>0.31396767970075246</v>
      </c>
      <c r="I26" s="598">
        <v>1.019190237346197</v>
      </c>
      <c r="J26" s="599" t="s">
        <v>1</v>
      </c>
    </row>
    <row r="27" spans="1:10" ht="14.4" customHeight="1" x14ac:dyDescent="0.3">
      <c r="A27" s="595" t="s">
        <v>522</v>
      </c>
      <c r="B27" s="596" t="s">
        <v>334</v>
      </c>
      <c r="C27" s="597">
        <v>128.31100000000001</v>
      </c>
      <c r="D27" s="597">
        <v>148.78649999999999</v>
      </c>
      <c r="E27" s="597"/>
      <c r="F27" s="597">
        <v>152.99114</v>
      </c>
      <c r="G27" s="597">
        <v>152.93706181387975</v>
      </c>
      <c r="H27" s="597">
        <v>5.4078186120250393E-2</v>
      </c>
      <c r="I27" s="598">
        <v>1.0003535976530402</v>
      </c>
      <c r="J27" s="599" t="s">
        <v>1</v>
      </c>
    </row>
    <row r="28" spans="1:10" ht="14.4" customHeight="1" x14ac:dyDescent="0.3">
      <c r="A28" s="595" t="s">
        <v>522</v>
      </c>
      <c r="B28" s="596" t="s">
        <v>335</v>
      </c>
      <c r="C28" s="597">
        <v>104.91037000000001</v>
      </c>
      <c r="D28" s="597">
        <v>158.50917999999999</v>
      </c>
      <c r="E28" s="597"/>
      <c r="F28" s="597">
        <v>140.18045999999998</v>
      </c>
      <c r="G28" s="597">
        <v>156.37826268523065</v>
      </c>
      <c r="H28" s="597">
        <v>-16.19780268523067</v>
      </c>
      <c r="I28" s="598">
        <v>0.89641909043436063</v>
      </c>
      <c r="J28" s="599" t="s">
        <v>1</v>
      </c>
    </row>
    <row r="29" spans="1:10" ht="14.4" customHeight="1" x14ac:dyDescent="0.3">
      <c r="A29" s="595" t="s">
        <v>522</v>
      </c>
      <c r="B29" s="596" t="s">
        <v>336</v>
      </c>
      <c r="C29" s="597">
        <v>2.3413300000000001</v>
      </c>
      <c r="D29" s="597">
        <v>2.7355</v>
      </c>
      <c r="E29" s="597"/>
      <c r="F29" s="597">
        <v>3.2844900000000008</v>
      </c>
      <c r="G29" s="597">
        <v>2.8628413705274163</v>
      </c>
      <c r="H29" s="597">
        <v>0.42164862947258452</v>
      </c>
      <c r="I29" s="598">
        <v>1.1472832668318276</v>
      </c>
      <c r="J29" s="599" t="s">
        <v>1</v>
      </c>
    </row>
    <row r="30" spans="1:10" ht="14.4" customHeight="1" x14ac:dyDescent="0.3">
      <c r="A30" s="595" t="s">
        <v>522</v>
      </c>
      <c r="B30" s="596" t="s">
        <v>524</v>
      </c>
      <c r="C30" s="597">
        <v>2634.3062100000006</v>
      </c>
      <c r="D30" s="597">
        <v>3050.4646599999978</v>
      </c>
      <c r="E30" s="597"/>
      <c r="F30" s="597">
        <v>2950.5605300000016</v>
      </c>
      <c r="G30" s="597">
        <v>3247.9976054211324</v>
      </c>
      <c r="H30" s="597">
        <v>-297.43707542113088</v>
      </c>
      <c r="I30" s="598">
        <v>0.90842447823092976</v>
      </c>
      <c r="J30" s="599" t="s">
        <v>525</v>
      </c>
    </row>
    <row r="31" spans="1:10" ht="14.4" customHeight="1" x14ac:dyDescent="0.3">
      <c r="A31" s="595" t="s">
        <v>519</v>
      </c>
      <c r="B31" s="596" t="s">
        <v>519</v>
      </c>
      <c r="C31" s="597" t="s">
        <v>519</v>
      </c>
      <c r="D31" s="597" t="s">
        <v>519</v>
      </c>
      <c r="E31" s="597"/>
      <c r="F31" s="597" t="s">
        <v>519</v>
      </c>
      <c r="G31" s="597" t="s">
        <v>519</v>
      </c>
      <c r="H31" s="597" t="s">
        <v>519</v>
      </c>
      <c r="I31" s="598" t="s">
        <v>519</v>
      </c>
      <c r="J31" s="599" t="s">
        <v>526</v>
      </c>
    </row>
    <row r="32" spans="1:10" ht="14.4" customHeight="1" x14ac:dyDescent="0.3">
      <c r="A32" s="595" t="s">
        <v>517</v>
      </c>
      <c r="B32" s="596" t="s">
        <v>520</v>
      </c>
      <c r="C32" s="597">
        <v>2634.3062100000006</v>
      </c>
      <c r="D32" s="597">
        <v>3050.4646599999978</v>
      </c>
      <c r="E32" s="597"/>
      <c r="F32" s="597">
        <v>2950.5605300000016</v>
      </c>
      <c r="G32" s="597">
        <v>3247.9976054211324</v>
      </c>
      <c r="H32" s="597">
        <v>-297.43707542113088</v>
      </c>
      <c r="I32" s="598">
        <v>0.90842447823092976</v>
      </c>
      <c r="J32" s="599" t="s">
        <v>521</v>
      </c>
    </row>
  </sheetData>
  <mergeCells count="3">
    <mergeCell ref="A1:I1"/>
    <mergeCell ref="F3:I3"/>
    <mergeCell ref="C4:D4"/>
  </mergeCells>
  <conditionalFormatting sqref="F17 F33:F65537">
    <cfRule type="cellIs" dxfId="37" priority="18" stopIfTrue="1" operator="greaterThan">
      <formula>1</formula>
    </cfRule>
  </conditionalFormatting>
  <conditionalFormatting sqref="H5:H16">
    <cfRule type="expression" dxfId="36" priority="14">
      <formula>$H5&gt;0</formula>
    </cfRule>
  </conditionalFormatting>
  <conditionalFormatting sqref="I5:I16">
    <cfRule type="expression" dxfId="35" priority="15">
      <formula>$I5&gt;1</formula>
    </cfRule>
  </conditionalFormatting>
  <conditionalFormatting sqref="B5:B16">
    <cfRule type="expression" dxfId="34" priority="11">
      <formula>OR($J5="NS",$J5="SumaNS",$J5="Účet")</formula>
    </cfRule>
  </conditionalFormatting>
  <conditionalFormatting sqref="F5:I16 B5:D16">
    <cfRule type="expression" dxfId="33" priority="17">
      <formula>AND($J5&lt;&gt;"",$J5&lt;&gt;"mezeraKL")</formula>
    </cfRule>
  </conditionalFormatting>
  <conditionalFormatting sqref="B5:D16 F5:I16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1" priority="13">
      <formula>OR($J5="SumaNS",$J5="NS")</formula>
    </cfRule>
  </conditionalFormatting>
  <conditionalFormatting sqref="A5:A16">
    <cfRule type="expression" dxfId="30" priority="9">
      <formula>AND($J5&lt;&gt;"mezeraKL",$J5&lt;&gt;"")</formula>
    </cfRule>
  </conditionalFormatting>
  <conditionalFormatting sqref="A5:A16">
    <cfRule type="expression" dxfId="29" priority="10">
      <formula>AND($J5&lt;&gt;"",$J5&lt;&gt;"mezeraKL")</formula>
    </cfRule>
  </conditionalFormatting>
  <conditionalFormatting sqref="H18:H32">
    <cfRule type="expression" dxfId="28" priority="5">
      <formula>$H18&gt;0</formula>
    </cfRule>
  </conditionalFormatting>
  <conditionalFormatting sqref="A18:A32">
    <cfRule type="expression" dxfId="27" priority="2">
      <formula>AND($J18&lt;&gt;"mezeraKL",$J18&lt;&gt;"")</formula>
    </cfRule>
  </conditionalFormatting>
  <conditionalFormatting sqref="I18:I32">
    <cfRule type="expression" dxfId="26" priority="6">
      <formula>$I18&gt;1</formula>
    </cfRule>
  </conditionalFormatting>
  <conditionalFormatting sqref="B18:B32">
    <cfRule type="expression" dxfId="25" priority="1">
      <formula>OR($J18="NS",$J18="SumaNS",$J18="Účet")</formula>
    </cfRule>
  </conditionalFormatting>
  <conditionalFormatting sqref="A18:D32 F18:I32">
    <cfRule type="expression" dxfId="24" priority="8">
      <formula>AND($J18&lt;&gt;"",$J18&lt;&gt;"mezeraKL")</formula>
    </cfRule>
  </conditionalFormatting>
  <conditionalFormatting sqref="B18:D32 F18:I32">
    <cfRule type="expression" dxfId="23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22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3140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5.2304658231032057</v>
      </c>
      <c r="J3" s="192">
        <f>SUBTOTAL(9,J5:J1048576)</f>
        <v>572492</v>
      </c>
      <c r="K3" s="193">
        <f>SUBTOTAL(9,K5:K1048576)</f>
        <v>2994399.8400000003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7" t="s">
        <v>517</v>
      </c>
      <c r="B5" s="608" t="s">
        <v>2242</v>
      </c>
      <c r="C5" s="609" t="s">
        <v>2446</v>
      </c>
      <c r="D5" s="610" t="s">
        <v>3119</v>
      </c>
      <c r="E5" s="609" t="s">
        <v>3120</v>
      </c>
      <c r="F5" s="610" t="s">
        <v>3121</v>
      </c>
      <c r="G5" s="609" t="s">
        <v>2447</v>
      </c>
      <c r="H5" s="609" t="s">
        <v>2448</v>
      </c>
      <c r="I5" s="611">
        <v>42.445</v>
      </c>
      <c r="J5" s="611">
        <v>6</v>
      </c>
      <c r="K5" s="612">
        <v>254.68</v>
      </c>
    </row>
    <row r="6" spans="1:11" ht="14.4" customHeight="1" x14ac:dyDescent="0.3">
      <c r="A6" s="613" t="s">
        <v>517</v>
      </c>
      <c r="B6" s="614" t="s">
        <v>2242</v>
      </c>
      <c r="C6" s="615" t="s">
        <v>2446</v>
      </c>
      <c r="D6" s="616" t="s">
        <v>3119</v>
      </c>
      <c r="E6" s="615" t="s">
        <v>3120</v>
      </c>
      <c r="F6" s="616" t="s">
        <v>3121</v>
      </c>
      <c r="G6" s="615" t="s">
        <v>2449</v>
      </c>
      <c r="H6" s="615" t="s">
        <v>2450</v>
      </c>
      <c r="I6" s="617">
        <v>0.6</v>
      </c>
      <c r="J6" s="617">
        <v>450</v>
      </c>
      <c r="K6" s="618">
        <v>270</v>
      </c>
    </row>
    <row r="7" spans="1:11" ht="14.4" customHeight="1" x14ac:dyDescent="0.3">
      <c r="A7" s="613" t="s">
        <v>517</v>
      </c>
      <c r="B7" s="614" t="s">
        <v>2242</v>
      </c>
      <c r="C7" s="615" t="s">
        <v>2446</v>
      </c>
      <c r="D7" s="616" t="s">
        <v>3119</v>
      </c>
      <c r="E7" s="615" t="s">
        <v>3120</v>
      </c>
      <c r="F7" s="616" t="s">
        <v>3121</v>
      </c>
      <c r="G7" s="615" t="s">
        <v>2451</v>
      </c>
      <c r="H7" s="615" t="s">
        <v>2452</v>
      </c>
      <c r="I7" s="617">
        <v>2.95</v>
      </c>
      <c r="J7" s="617">
        <v>20</v>
      </c>
      <c r="K7" s="618">
        <v>59</v>
      </c>
    </row>
    <row r="8" spans="1:11" ht="14.4" customHeight="1" x14ac:dyDescent="0.3">
      <c r="A8" s="613" t="s">
        <v>517</v>
      </c>
      <c r="B8" s="614" t="s">
        <v>2242</v>
      </c>
      <c r="C8" s="615" t="s">
        <v>2446</v>
      </c>
      <c r="D8" s="616" t="s">
        <v>3119</v>
      </c>
      <c r="E8" s="615" t="s">
        <v>3120</v>
      </c>
      <c r="F8" s="616" t="s">
        <v>3121</v>
      </c>
      <c r="G8" s="615" t="s">
        <v>2453</v>
      </c>
      <c r="H8" s="615" t="s">
        <v>2454</v>
      </c>
      <c r="I8" s="617">
        <v>1.1766666666666665</v>
      </c>
      <c r="J8" s="617">
        <v>720</v>
      </c>
      <c r="K8" s="618">
        <v>848.6</v>
      </c>
    </row>
    <row r="9" spans="1:11" ht="14.4" customHeight="1" x14ac:dyDescent="0.3">
      <c r="A9" s="613" t="s">
        <v>517</v>
      </c>
      <c r="B9" s="614" t="s">
        <v>2242</v>
      </c>
      <c r="C9" s="615" t="s">
        <v>2446</v>
      </c>
      <c r="D9" s="616" t="s">
        <v>3119</v>
      </c>
      <c r="E9" s="615" t="s">
        <v>3120</v>
      </c>
      <c r="F9" s="616" t="s">
        <v>3121</v>
      </c>
      <c r="G9" s="615" t="s">
        <v>2455</v>
      </c>
      <c r="H9" s="615" t="s">
        <v>2456</v>
      </c>
      <c r="I9" s="617">
        <v>0.86</v>
      </c>
      <c r="J9" s="617">
        <v>80</v>
      </c>
      <c r="K9" s="618">
        <v>68.8</v>
      </c>
    </row>
    <row r="10" spans="1:11" ht="14.4" customHeight="1" x14ac:dyDescent="0.3">
      <c r="A10" s="613" t="s">
        <v>517</v>
      </c>
      <c r="B10" s="614" t="s">
        <v>2242</v>
      </c>
      <c r="C10" s="615" t="s">
        <v>2446</v>
      </c>
      <c r="D10" s="616" t="s">
        <v>3119</v>
      </c>
      <c r="E10" s="615" t="s">
        <v>3120</v>
      </c>
      <c r="F10" s="616" t="s">
        <v>3121</v>
      </c>
      <c r="G10" s="615" t="s">
        <v>2457</v>
      </c>
      <c r="H10" s="615" t="s">
        <v>2458</v>
      </c>
      <c r="I10" s="617">
        <v>1.52</v>
      </c>
      <c r="J10" s="617">
        <v>80</v>
      </c>
      <c r="K10" s="618">
        <v>121.6</v>
      </c>
    </row>
    <row r="11" spans="1:11" ht="14.4" customHeight="1" x14ac:dyDescent="0.3">
      <c r="A11" s="613" t="s">
        <v>517</v>
      </c>
      <c r="B11" s="614" t="s">
        <v>2242</v>
      </c>
      <c r="C11" s="615" t="s">
        <v>2446</v>
      </c>
      <c r="D11" s="616" t="s">
        <v>3119</v>
      </c>
      <c r="E11" s="615" t="s">
        <v>3120</v>
      </c>
      <c r="F11" s="616" t="s">
        <v>3121</v>
      </c>
      <c r="G11" s="615" t="s">
        <v>2459</v>
      </c>
      <c r="H11" s="615" t="s">
        <v>2460</v>
      </c>
      <c r="I11" s="617">
        <v>42.58</v>
      </c>
      <c r="J11" s="617">
        <v>25</v>
      </c>
      <c r="K11" s="618">
        <v>1064.5</v>
      </c>
    </row>
    <row r="12" spans="1:11" ht="14.4" customHeight="1" x14ac:dyDescent="0.3">
      <c r="A12" s="613" t="s">
        <v>517</v>
      </c>
      <c r="B12" s="614" t="s">
        <v>2242</v>
      </c>
      <c r="C12" s="615" t="s">
        <v>2446</v>
      </c>
      <c r="D12" s="616" t="s">
        <v>3119</v>
      </c>
      <c r="E12" s="615" t="s">
        <v>3122</v>
      </c>
      <c r="F12" s="616" t="s">
        <v>3123</v>
      </c>
      <c r="G12" s="615" t="s">
        <v>2461</v>
      </c>
      <c r="H12" s="615" t="s">
        <v>2462</v>
      </c>
      <c r="I12" s="617">
        <v>3.51</v>
      </c>
      <c r="J12" s="617">
        <v>10</v>
      </c>
      <c r="K12" s="618">
        <v>35.1</v>
      </c>
    </row>
    <row r="13" spans="1:11" ht="14.4" customHeight="1" x14ac:dyDescent="0.3">
      <c r="A13" s="613" t="s">
        <v>517</v>
      </c>
      <c r="B13" s="614" t="s">
        <v>2242</v>
      </c>
      <c r="C13" s="615" t="s">
        <v>2446</v>
      </c>
      <c r="D13" s="616" t="s">
        <v>3119</v>
      </c>
      <c r="E13" s="615" t="s">
        <v>3122</v>
      </c>
      <c r="F13" s="616" t="s">
        <v>3123</v>
      </c>
      <c r="G13" s="615" t="s">
        <v>2463</v>
      </c>
      <c r="H13" s="615" t="s">
        <v>2464</v>
      </c>
      <c r="I13" s="617">
        <v>0.93</v>
      </c>
      <c r="J13" s="617">
        <v>570</v>
      </c>
      <c r="K13" s="618">
        <v>530.1</v>
      </c>
    </row>
    <row r="14" spans="1:11" ht="14.4" customHeight="1" x14ac:dyDescent="0.3">
      <c r="A14" s="613" t="s">
        <v>517</v>
      </c>
      <c r="B14" s="614" t="s">
        <v>2242</v>
      </c>
      <c r="C14" s="615" t="s">
        <v>2446</v>
      </c>
      <c r="D14" s="616" t="s">
        <v>3119</v>
      </c>
      <c r="E14" s="615" t="s">
        <v>3122</v>
      </c>
      <c r="F14" s="616" t="s">
        <v>3123</v>
      </c>
      <c r="G14" s="615" t="s">
        <v>2465</v>
      </c>
      <c r="H14" s="615" t="s">
        <v>2466</v>
      </c>
      <c r="I14" s="617">
        <v>1.4279999999999997</v>
      </c>
      <c r="J14" s="617">
        <v>250</v>
      </c>
      <c r="K14" s="618">
        <v>359</v>
      </c>
    </row>
    <row r="15" spans="1:11" ht="14.4" customHeight="1" x14ac:dyDescent="0.3">
      <c r="A15" s="613" t="s">
        <v>517</v>
      </c>
      <c r="B15" s="614" t="s">
        <v>2242</v>
      </c>
      <c r="C15" s="615" t="s">
        <v>2446</v>
      </c>
      <c r="D15" s="616" t="s">
        <v>3119</v>
      </c>
      <c r="E15" s="615" t="s">
        <v>3122</v>
      </c>
      <c r="F15" s="616" t="s">
        <v>3123</v>
      </c>
      <c r="G15" s="615" t="s">
        <v>2467</v>
      </c>
      <c r="H15" s="615" t="s">
        <v>2468</v>
      </c>
      <c r="I15" s="617">
        <v>5.13</v>
      </c>
      <c r="J15" s="617">
        <v>200</v>
      </c>
      <c r="K15" s="618">
        <v>1026</v>
      </c>
    </row>
    <row r="16" spans="1:11" ht="14.4" customHeight="1" x14ac:dyDescent="0.3">
      <c r="A16" s="613" t="s">
        <v>517</v>
      </c>
      <c r="B16" s="614" t="s">
        <v>2242</v>
      </c>
      <c r="C16" s="615" t="s">
        <v>2446</v>
      </c>
      <c r="D16" s="616" t="s">
        <v>3119</v>
      </c>
      <c r="E16" s="615" t="s">
        <v>3122</v>
      </c>
      <c r="F16" s="616" t="s">
        <v>3123</v>
      </c>
      <c r="G16" s="615" t="s">
        <v>2469</v>
      </c>
      <c r="H16" s="615" t="s">
        <v>2470</v>
      </c>
      <c r="I16" s="617">
        <v>7.95</v>
      </c>
      <c r="J16" s="617">
        <v>170</v>
      </c>
      <c r="K16" s="618">
        <v>1351.5</v>
      </c>
    </row>
    <row r="17" spans="1:11" ht="14.4" customHeight="1" x14ac:dyDescent="0.3">
      <c r="A17" s="613" t="s">
        <v>517</v>
      </c>
      <c r="B17" s="614" t="s">
        <v>2242</v>
      </c>
      <c r="C17" s="615" t="s">
        <v>2446</v>
      </c>
      <c r="D17" s="616" t="s">
        <v>3119</v>
      </c>
      <c r="E17" s="615" t="s">
        <v>3122</v>
      </c>
      <c r="F17" s="616" t="s">
        <v>3123</v>
      </c>
      <c r="G17" s="615" t="s">
        <v>2471</v>
      </c>
      <c r="H17" s="615" t="s">
        <v>2472</v>
      </c>
      <c r="I17" s="617">
        <v>1.9333333333333333</v>
      </c>
      <c r="J17" s="617">
        <v>200</v>
      </c>
      <c r="K17" s="618">
        <v>386.5</v>
      </c>
    </row>
    <row r="18" spans="1:11" ht="14.4" customHeight="1" x14ac:dyDescent="0.3">
      <c r="A18" s="613" t="s">
        <v>517</v>
      </c>
      <c r="B18" s="614" t="s">
        <v>2242</v>
      </c>
      <c r="C18" s="615" t="s">
        <v>2446</v>
      </c>
      <c r="D18" s="616" t="s">
        <v>3119</v>
      </c>
      <c r="E18" s="615" t="s">
        <v>3122</v>
      </c>
      <c r="F18" s="616" t="s">
        <v>3123</v>
      </c>
      <c r="G18" s="615" t="s">
        <v>2473</v>
      </c>
      <c r="H18" s="615" t="s">
        <v>2474</v>
      </c>
      <c r="I18" s="617">
        <v>194.30166666666665</v>
      </c>
      <c r="J18" s="617">
        <v>165</v>
      </c>
      <c r="K18" s="618">
        <v>32059.65</v>
      </c>
    </row>
    <row r="19" spans="1:11" ht="14.4" customHeight="1" x14ac:dyDescent="0.3">
      <c r="A19" s="613" t="s">
        <v>517</v>
      </c>
      <c r="B19" s="614" t="s">
        <v>2242</v>
      </c>
      <c r="C19" s="615" t="s">
        <v>2446</v>
      </c>
      <c r="D19" s="616" t="s">
        <v>3119</v>
      </c>
      <c r="E19" s="615" t="s">
        <v>3122</v>
      </c>
      <c r="F19" s="616" t="s">
        <v>3123</v>
      </c>
      <c r="G19" s="615" t="s">
        <v>2475</v>
      </c>
      <c r="H19" s="615" t="s">
        <v>2476</v>
      </c>
      <c r="I19" s="617">
        <v>0.48</v>
      </c>
      <c r="J19" s="617">
        <v>130</v>
      </c>
      <c r="K19" s="618">
        <v>62.4</v>
      </c>
    </row>
    <row r="20" spans="1:11" ht="14.4" customHeight="1" x14ac:dyDescent="0.3">
      <c r="A20" s="613" t="s">
        <v>517</v>
      </c>
      <c r="B20" s="614" t="s">
        <v>2242</v>
      </c>
      <c r="C20" s="615" t="s">
        <v>2446</v>
      </c>
      <c r="D20" s="616" t="s">
        <v>3119</v>
      </c>
      <c r="E20" s="615" t="s">
        <v>3124</v>
      </c>
      <c r="F20" s="616" t="s">
        <v>3125</v>
      </c>
      <c r="G20" s="615" t="s">
        <v>2477</v>
      </c>
      <c r="H20" s="615" t="s">
        <v>2478</v>
      </c>
      <c r="I20" s="617">
        <v>8.17</v>
      </c>
      <c r="J20" s="617">
        <v>210</v>
      </c>
      <c r="K20" s="618">
        <v>1715.7</v>
      </c>
    </row>
    <row r="21" spans="1:11" ht="14.4" customHeight="1" x14ac:dyDescent="0.3">
      <c r="A21" s="613" t="s">
        <v>517</v>
      </c>
      <c r="B21" s="614" t="s">
        <v>2242</v>
      </c>
      <c r="C21" s="615" t="s">
        <v>2446</v>
      </c>
      <c r="D21" s="616" t="s">
        <v>3119</v>
      </c>
      <c r="E21" s="615" t="s">
        <v>3126</v>
      </c>
      <c r="F21" s="616" t="s">
        <v>3127</v>
      </c>
      <c r="G21" s="615" t="s">
        <v>2479</v>
      </c>
      <c r="H21" s="615" t="s">
        <v>2480</v>
      </c>
      <c r="I21" s="617">
        <v>31.46</v>
      </c>
      <c r="J21" s="617">
        <v>100</v>
      </c>
      <c r="K21" s="618">
        <v>3146</v>
      </c>
    </row>
    <row r="22" spans="1:11" ht="14.4" customHeight="1" x14ac:dyDescent="0.3">
      <c r="A22" s="613" t="s">
        <v>517</v>
      </c>
      <c r="B22" s="614" t="s">
        <v>2242</v>
      </c>
      <c r="C22" s="615" t="s">
        <v>2446</v>
      </c>
      <c r="D22" s="616" t="s">
        <v>3119</v>
      </c>
      <c r="E22" s="615" t="s">
        <v>3128</v>
      </c>
      <c r="F22" s="616" t="s">
        <v>3129</v>
      </c>
      <c r="G22" s="615" t="s">
        <v>2481</v>
      </c>
      <c r="H22" s="615" t="s">
        <v>2482</v>
      </c>
      <c r="I22" s="617">
        <v>7.5</v>
      </c>
      <c r="J22" s="617">
        <v>60</v>
      </c>
      <c r="K22" s="618">
        <v>450</v>
      </c>
    </row>
    <row r="23" spans="1:11" ht="14.4" customHeight="1" x14ac:dyDescent="0.3">
      <c r="A23" s="613" t="s">
        <v>517</v>
      </c>
      <c r="B23" s="614" t="s">
        <v>2242</v>
      </c>
      <c r="C23" s="615" t="s">
        <v>2446</v>
      </c>
      <c r="D23" s="616" t="s">
        <v>3119</v>
      </c>
      <c r="E23" s="615" t="s">
        <v>3128</v>
      </c>
      <c r="F23" s="616" t="s">
        <v>3129</v>
      </c>
      <c r="G23" s="615" t="s">
        <v>2483</v>
      </c>
      <c r="H23" s="615" t="s">
        <v>2484</v>
      </c>
      <c r="I23" s="617">
        <v>7.5</v>
      </c>
      <c r="J23" s="617">
        <v>160</v>
      </c>
      <c r="K23" s="618">
        <v>1200</v>
      </c>
    </row>
    <row r="24" spans="1:11" ht="14.4" customHeight="1" x14ac:dyDescent="0.3">
      <c r="A24" s="613" t="s">
        <v>517</v>
      </c>
      <c r="B24" s="614" t="s">
        <v>2242</v>
      </c>
      <c r="C24" s="615" t="s">
        <v>2446</v>
      </c>
      <c r="D24" s="616" t="s">
        <v>3119</v>
      </c>
      <c r="E24" s="615" t="s">
        <v>3128</v>
      </c>
      <c r="F24" s="616" t="s">
        <v>3129</v>
      </c>
      <c r="G24" s="615" t="s">
        <v>2485</v>
      </c>
      <c r="H24" s="615" t="s">
        <v>2486</v>
      </c>
      <c r="I24" s="617">
        <v>7.5</v>
      </c>
      <c r="J24" s="617">
        <v>30</v>
      </c>
      <c r="K24" s="618">
        <v>225</v>
      </c>
    </row>
    <row r="25" spans="1:11" ht="14.4" customHeight="1" x14ac:dyDescent="0.3">
      <c r="A25" s="613" t="s">
        <v>517</v>
      </c>
      <c r="B25" s="614" t="s">
        <v>2242</v>
      </c>
      <c r="C25" s="615" t="s">
        <v>522</v>
      </c>
      <c r="D25" s="616" t="s">
        <v>2243</v>
      </c>
      <c r="E25" s="615" t="s">
        <v>3120</v>
      </c>
      <c r="F25" s="616" t="s">
        <v>3121</v>
      </c>
      <c r="G25" s="615" t="s">
        <v>2487</v>
      </c>
      <c r="H25" s="615" t="s">
        <v>2488</v>
      </c>
      <c r="I25" s="617">
        <v>129.26</v>
      </c>
      <c r="J25" s="617">
        <v>1</v>
      </c>
      <c r="K25" s="618">
        <v>129.26</v>
      </c>
    </row>
    <row r="26" spans="1:11" ht="14.4" customHeight="1" x14ac:dyDescent="0.3">
      <c r="A26" s="613" t="s">
        <v>517</v>
      </c>
      <c r="B26" s="614" t="s">
        <v>2242</v>
      </c>
      <c r="C26" s="615" t="s">
        <v>522</v>
      </c>
      <c r="D26" s="616" t="s">
        <v>2243</v>
      </c>
      <c r="E26" s="615" t="s">
        <v>3120</v>
      </c>
      <c r="F26" s="616" t="s">
        <v>3121</v>
      </c>
      <c r="G26" s="615" t="s">
        <v>2489</v>
      </c>
      <c r="H26" s="615" t="s">
        <v>2490</v>
      </c>
      <c r="I26" s="617">
        <v>4.3014285714285716</v>
      </c>
      <c r="J26" s="617">
        <v>200</v>
      </c>
      <c r="K26" s="618">
        <v>860.5</v>
      </c>
    </row>
    <row r="27" spans="1:11" ht="14.4" customHeight="1" x14ac:dyDescent="0.3">
      <c r="A27" s="613" t="s">
        <v>517</v>
      </c>
      <c r="B27" s="614" t="s">
        <v>2242</v>
      </c>
      <c r="C27" s="615" t="s">
        <v>522</v>
      </c>
      <c r="D27" s="616" t="s">
        <v>2243</v>
      </c>
      <c r="E27" s="615" t="s">
        <v>3120</v>
      </c>
      <c r="F27" s="616" t="s">
        <v>3121</v>
      </c>
      <c r="G27" s="615" t="s">
        <v>2491</v>
      </c>
      <c r="H27" s="615" t="s">
        <v>2492</v>
      </c>
      <c r="I27" s="617">
        <v>4.5837500000000002</v>
      </c>
      <c r="J27" s="617">
        <v>450</v>
      </c>
      <c r="K27" s="618">
        <v>2068.7200000000003</v>
      </c>
    </row>
    <row r="28" spans="1:11" ht="14.4" customHeight="1" x14ac:dyDescent="0.3">
      <c r="A28" s="613" t="s">
        <v>517</v>
      </c>
      <c r="B28" s="614" t="s">
        <v>2242</v>
      </c>
      <c r="C28" s="615" t="s">
        <v>522</v>
      </c>
      <c r="D28" s="616" t="s">
        <v>2243</v>
      </c>
      <c r="E28" s="615" t="s">
        <v>3120</v>
      </c>
      <c r="F28" s="616" t="s">
        <v>3121</v>
      </c>
      <c r="G28" s="615" t="s">
        <v>2493</v>
      </c>
      <c r="H28" s="615" t="s">
        <v>2494</v>
      </c>
      <c r="I28" s="617">
        <v>82.8</v>
      </c>
      <c r="J28" s="617">
        <v>40</v>
      </c>
      <c r="K28" s="618">
        <v>3312</v>
      </c>
    </row>
    <row r="29" spans="1:11" ht="14.4" customHeight="1" x14ac:dyDescent="0.3">
      <c r="A29" s="613" t="s">
        <v>517</v>
      </c>
      <c r="B29" s="614" t="s">
        <v>2242</v>
      </c>
      <c r="C29" s="615" t="s">
        <v>522</v>
      </c>
      <c r="D29" s="616" t="s">
        <v>2243</v>
      </c>
      <c r="E29" s="615" t="s">
        <v>3120</v>
      </c>
      <c r="F29" s="616" t="s">
        <v>3121</v>
      </c>
      <c r="G29" s="615" t="s">
        <v>2495</v>
      </c>
      <c r="H29" s="615" t="s">
        <v>2496</v>
      </c>
      <c r="I29" s="617">
        <v>2.39</v>
      </c>
      <c r="J29" s="617">
        <v>40</v>
      </c>
      <c r="K29" s="618">
        <v>95.6</v>
      </c>
    </row>
    <row r="30" spans="1:11" ht="14.4" customHeight="1" x14ac:dyDescent="0.3">
      <c r="A30" s="613" t="s">
        <v>517</v>
      </c>
      <c r="B30" s="614" t="s">
        <v>2242</v>
      </c>
      <c r="C30" s="615" t="s">
        <v>522</v>
      </c>
      <c r="D30" s="616" t="s">
        <v>2243</v>
      </c>
      <c r="E30" s="615" t="s">
        <v>3120</v>
      </c>
      <c r="F30" s="616" t="s">
        <v>3121</v>
      </c>
      <c r="G30" s="615" t="s">
        <v>2497</v>
      </c>
      <c r="H30" s="615" t="s">
        <v>2498</v>
      </c>
      <c r="I30" s="617">
        <v>3.1079999999999997</v>
      </c>
      <c r="J30" s="617">
        <v>200</v>
      </c>
      <c r="K30" s="618">
        <v>621.6</v>
      </c>
    </row>
    <row r="31" spans="1:11" ht="14.4" customHeight="1" x14ac:dyDescent="0.3">
      <c r="A31" s="613" t="s">
        <v>517</v>
      </c>
      <c r="B31" s="614" t="s">
        <v>2242</v>
      </c>
      <c r="C31" s="615" t="s">
        <v>522</v>
      </c>
      <c r="D31" s="616" t="s">
        <v>2243</v>
      </c>
      <c r="E31" s="615" t="s">
        <v>3120</v>
      </c>
      <c r="F31" s="616" t="s">
        <v>3121</v>
      </c>
      <c r="G31" s="615" t="s">
        <v>2499</v>
      </c>
      <c r="H31" s="615" t="s">
        <v>2500</v>
      </c>
      <c r="I31" s="617">
        <v>3.78</v>
      </c>
      <c r="J31" s="617">
        <v>140</v>
      </c>
      <c r="K31" s="618">
        <v>529.20000000000005</v>
      </c>
    </row>
    <row r="32" spans="1:11" ht="14.4" customHeight="1" x14ac:dyDescent="0.3">
      <c r="A32" s="613" t="s">
        <v>517</v>
      </c>
      <c r="B32" s="614" t="s">
        <v>2242</v>
      </c>
      <c r="C32" s="615" t="s">
        <v>522</v>
      </c>
      <c r="D32" s="616" t="s">
        <v>2243</v>
      </c>
      <c r="E32" s="615" t="s">
        <v>3120</v>
      </c>
      <c r="F32" s="616" t="s">
        <v>3121</v>
      </c>
      <c r="G32" s="615" t="s">
        <v>2501</v>
      </c>
      <c r="H32" s="615" t="s">
        <v>2502</v>
      </c>
      <c r="I32" s="617">
        <v>2.39</v>
      </c>
      <c r="J32" s="617">
        <v>20</v>
      </c>
      <c r="K32" s="618">
        <v>47.8</v>
      </c>
    </row>
    <row r="33" spans="1:11" ht="14.4" customHeight="1" x14ac:dyDescent="0.3">
      <c r="A33" s="613" t="s">
        <v>517</v>
      </c>
      <c r="B33" s="614" t="s">
        <v>2242</v>
      </c>
      <c r="C33" s="615" t="s">
        <v>522</v>
      </c>
      <c r="D33" s="616" t="s">
        <v>2243</v>
      </c>
      <c r="E33" s="615" t="s">
        <v>3120</v>
      </c>
      <c r="F33" s="616" t="s">
        <v>3121</v>
      </c>
      <c r="G33" s="615" t="s">
        <v>2503</v>
      </c>
      <c r="H33" s="615" t="s">
        <v>2504</v>
      </c>
      <c r="I33" s="617">
        <v>9.2966666666666669</v>
      </c>
      <c r="J33" s="617">
        <v>300</v>
      </c>
      <c r="K33" s="618">
        <v>2789.01</v>
      </c>
    </row>
    <row r="34" spans="1:11" ht="14.4" customHeight="1" x14ac:dyDescent="0.3">
      <c r="A34" s="613" t="s">
        <v>517</v>
      </c>
      <c r="B34" s="614" t="s">
        <v>2242</v>
      </c>
      <c r="C34" s="615" t="s">
        <v>522</v>
      </c>
      <c r="D34" s="616" t="s">
        <v>2243</v>
      </c>
      <c r="E34" s="615" t="s">
        <v>3120</v>
      </c>
      <c r="F34" s="616" t="s">
        <v>3121</v>
      </c>
      <c r="G34" s="615" t="s">
        <v>2505</v>
      </c>
      <c r="H34" s="615" t="s">
        <v>2506</v>
      </c>
      <c r="I34" s="617">
        <v>66.328333333333333</v>
      </c>
      <c r="J34" s="617">
        <v>48</v>
      </c>
      <c r="K34" s="618">
        <v>3183.7500000000005</v>
      </c>
    </row>
    <row r="35" spans="1:11" ht="14.4" customHeight="1" x14ac:dyDescent="0.3">
      <c r="A35" s="613" t="s">
        <v>517</v>
      </c>
      <c r="B35" s="614" t="s">
        <v>2242</v>
      </c>
      <c r="C35" s="615" t="s">
        <v>522</v>
      </c>
      <c r="D35" s="616" t="s">
        <v>2243</v>
      </c>
      <c r="E35" s="615" t="s">
        <v>3120</v>
      </c>
      <c r="F35" s="616" t="s">
        <v>3121</v>
      </c>
      <c r="G35" s="615" t="s">
        <v>2507</v>
      </c>
      <c r="H35" s="615" t="s">
        <v>2508</v>
      </c>
      <c r="I35" s="617">
        <v>13.96</v>
      </c>
      <c r="J35" s="617">
        <v>30</v>
      </c>
      <c r="K35" s="618">
        <v>418.8</v>
      </c>
    </row>
    <row r="36" spans="1:11" ht="14.4" customHeight="1" x14ac:dyDescent="0.3">
      <c r="A36" s="613" t="s">
        <v>517</v>
      </c>
      <c r="B36" s="614" t="s">
        <v>2242</v>
      </c>
      <c r="C36" s="615" t="s">
        <v>522</v>
      </c>
      <c r="D36" s="616" t="s">
        <v>2243</v>
      </c>
      <c r="E36" s="615" t="s">
        <v>3120</v>
      </c>
      <c r="F36" s="616" t="s">
        <v>3121</v>
      </c>
      <c r="G36" s="615" t="s">
        <v>2509</v>
      </c>
      <c r="H36" s="615" t="s">
        <v>2510</v>
      </c>
      <c r="I36" s="617">
        <v>12.08</v>
      </c>
      <c r="J36" s="617">
        <v>270</v>
      </c>
      <c r="K36" s="618">
        <v>3261.6000000000004</v>
      </c>
    </row>
    <row r="37" spans="1:11" ht="14.4" customHeight="1" x14ac:dyDescent="0.3">
      <c r="A37" s="613" t="s">
        <v>517</v>
      </c>
      <c r="B37" s="614" t="s">
        <v>2242</v>
      </c>
      <c r="C37" s="615" t="s">
        <v>522</v>
      </c>
      <c r="D37" s="616" t="s">
        <v>2243</v>
      </c>
      <c r="E37" s="615" t="s">
        <v>3120</v>
      </c>
      <c r="F37" s="616" t="s">
        <v>3121</v>
      </c>
      <c r="G37" s="615" t="s">
        <v>2511</v>
      </c>
      <c r="H37" s="615" t="s">
        <v>2512</v>
      </c>
      <c r="I37" s="617">
        <v>0.40214285714285719</v>
      </c>
      <c r="J37" s="617">
        <v>32500</v>
      </c>
      <c r="K37" s="618">
        <v>13090</v>
      </c>
    </row>
    <row r="38" spans="1:11" ht="14.4" customHeight="1" x14ac:dyDescent="0.3">
      <c r="A38" s="613" t="s">
        <v>517</v>
      </c>
      <c r="B38" s="614" t="s">
        <v>2242</v>
      </c>
      <c r="C38" s="615" t="s">
        <v>522</v>
      </c>
      <c r="D38" s="616" t="s">
        <v>2243</v>
      </c>
      <c r="E38" s="615" t="s">
        <v>3120</v>
      </c>
      <c r="F38" s="616" t="s">
        <v>3121</v>
      </c>
      <c r="G38" s="615" t="s">
        <v>2513</v>
      </c>
      <c r="H38" s="615" t="s">
        <v>2514</v>
      </c>
      <c r="I38" s="617">
        <v>27.46307692307693</v>
      </c>
      <c r="J38" s="617">
        <v>850</v>
      </c>
      <c r="K38" s="618">
        <v>23351.619999999995</v>
      </c>
    </row>
    <row r="39" spans="1:11" ht="14.4" customHeight="1" x14ac:dyDescent="0.3">
      <c r="A39" s="613" t="s">
        <v>517</v>
      </c>
      <c r="B39" s="614" t="s">
        <v>2242</v>
      </c>
      <c r="C39" s="615" t="s">
        <v>522</v>
      </c>
      <c r="D39" s="616" t="s">
        <v>2243</v>
      </c>
      <c r="E39" s="615" t="s">
        <v>3120</v>
      </c>
      <c r="F39" s="616" t="s">
        <v>3121</v>
      </c>
      <c r="G39" s="615" t="s">
        <v>2515</v>
      </c>
      <c r="H39" s="615" t="s">
        <v>2516</v>
      </c>
      <c r="I39" s="617">
        <v>39.653636363636359</v>
      </c>
      <c r="J39" s="617">
        <v>32</v>
      </c>
      <c r="K39" s="618">
        <v>1268.9499999999998</v>
      </c>
    </row>
    <row r="40" spans="1:11" ht="14.4" customHeight="1" x14ac:dyDescent="0.3">
      <c r="A40" s="613" t="s">
        <v>517</v>
      </c>
      <c r="B40" s="614" t="s">
        <v>2242</v>
      </c>
      <c r="C40" s="615" t="s">
        <v>522</v>
      </c>
      <c r="D40" s="616" t="s">
        <v>2243</v>
      </c>
      <c r="E40" s="615" t="s">
        <v>3120</v>
      </c>
      <c r="F40" s="616" t="s">
        <v>3121</v>
      </c>
      <c r="G40" s="615" t="s">
        <v>2517</v>
      </c>
      <c r="H40" s="615" t="s">
        <v>2518</v>
      </c>
      <c r="I40" s="617">
        <v>3.9600000000000004</v>
      </c>
      <c r="J40" s="617">
        <v>1400</v>
      </c>
      <c r="K40" s="618">
        <v>5544</v>
      </c>
    </row>
    <row r="41" spans="1:11" ht="14.4" customHeight="1" x14ac:dyDescent="0.3">
      <c r="A41" s="613" t="s">
        <v>517</v>
      </c>
      <c r="B41" s="614" t="s">
        <v>2242</v>
      </c>
      <c r="C41" s="615" t="s">
        <v>522</v>
      </c>
      <c r="D41" s="616" t="s">
        <v>2243</v>
      </c>
      <c r="E41" s="615" t="s">
        <v>3120</v>
      </c>
      <c r="F41" s="616" t="s">
        <v>3121</v>
      </c>
      <c r="G41" s="615" t="s">
        <v>2519</v>
      </c>
      <c r="H41" s="615" t="s">
        <v>2520</v>
      </c>
      <c r="I41" s="617">
        <v>6.12</v>
      </c>
      <c r="J41" s="617">
        <v>600</v>
      </c>
      <c r="K41" s="618">
        <v>3680</v>
      </c>
    </row>
    <row r="42" spans="1:11" ht="14.4" customHeight="1" x14ac:dyDescent="0.3">
      <c r="A42" s="613" t="s">
        <v>517</v>
      </c>
      <c r="B42" s="614" t="s">
        <v>2242</v>
      </c>
      <c r="C42" s="615" t="s">
        <v>522</v>
      </c>
      <c r="D42" s="616" t="s">
        <v>2243</v>
      </c>
      <c r="E42" s="615" t="s">
        <v>3120</v>
      </c>
      <c r="F42" s="616" t="s">
        <v>3121</v>
      </c>
      <c r="G42" s="615" t="s">
        <v>2521</v>
      </c>
      <c r="H42" s="615" t="s">
        <v>2522</v>
      </c>
      <c r="I42" s="617">
        <v>3.0049999999999999</v>
      </c>
      <c r="J42" s="617">
        <v>2000</v>
      </c>
      <c r="K42" s="618">
        <v>6010</v>
      </c>
    </row>
    <row r="43" spans="1:11" ht="14.4" customHeight="1" x14ac:dyDescent="0.3">
      <c r="A43" s="613" t="s">
        <v>517</v>
      </c>
      <c r="B43" s="614" t="s">
        <v>2242</v>
      </c>
      <c r="C43" s="615" t="s">
        <v>522</v>
      </c>
      <c r="D43" s="616" t="s">
        <v>2243</v>
      </c>
      <c r="E43" s="615" t="s">
        <v>3120</v>
      </c>
      <c r="F43" s="616" t="s">
        <v>3121</v>
      </c>
      <c r="G43" s="615" t="s">
        <v>2523</v>
      </c>
      <c r="H43" s="615" t="s">
        <v>2524</v>
      </c>
      <c r="I43" s="617">
        <v>1.4249999999999998</v>
      </c>
      <c r="J43" s="617">
        <v>400</v>
      </c>
      <c r="K43" s="618">
        <v>570</v>
      </c>
    </row>
    <row r="44" spans="1:11" ht="14.4" customHeight="1" x14ac:dyDescent="0.3">
      <c r="A44" s="613" t="s">
        <v>517</v>
      </c>
      <c r="B44" s="614" t="s">
        <v>2242</v>
      </c>
      <c r="C44" s="615" t="s">
        <v>522</v>
      </c>
      <c r="D44" s="616" t="s">
        <v>2243</v>
      </c>
      <c r="E44" s="615" t="s">
        <v>3120</v>
      </c>
      <c r="F44" s="616" t="s">
        <v>3121</v>
      </c>
      <c r="G44" s="615" t="s">
        <v>2523</v>
      </c>
      <c r="H44" s="615" t="s">
        <v>2525</v>
      </c>
      <c r="I44" s="617">
        <v>1.4249999999999998</v>
      </c>
      <c r="J44" s="617">
        <v>800</v>
      </c>
      <c r="K44" s="618">
        <v>1141.5900000000001</v>
      </c>
    </row>
    <row r="45" spans="1:11" ht="14.4" customHeight="1" x14ac:dyDescent="0.3">
      <c r="A45" s="613" t="s">
        <v>517</v>
      </c>
      <c r="B45" s="614" t="s">
        <v>2242</v>
      </c>
      <c r="C45" s="615" t="s">
        <v>522</v>
      </c>
      <c r="D45" s="616" t="s">
        <v>2243</v>
      </c>
      <c r="E45" s="615" t="s">
        <v>3120</v>
      </c>
      <c r="F45" s="616" t="s">
        <v>3121</v>
      </c>
      <c r="G45" s="615" t="s">
        <v>2526</v>
      </c>
      <c r="H45" s="615" t="s">
        <v>2527</v>
      </c>
      <c r="I45" s="617">
        <v>86.38</v>
      </c>
      <c r="J45" s="617">
        <v>130</v>
      </c>
      <c r="K45" s="618">
        <v>11229.14</v>
      </c>
    </row>
    <row r="46" spans="1:11" ht="14.4" customHeight="1" x14ac:dyDescent="0.3">
      <c r="A46" s="613" t="s">
        <v>517</v>
      </c>
      <c r="B46" s="614" t="s">
        <v>2242</v>
      </c>
      <c r="C46" s="615" t="s">
        <v>522</v>
      </c>
      <c r="D46" s="616" t="s">
        <v>2243</v>
      </c>
      <c r="E46" s="615" t="s">
        <v>3120</v>
      </c>
      <c r="F46" s="616" t="s">
        <v>3121</v>
      </c>
      <c r="G46" s="615" t="s">
        <v>2528</v>
      </c>
      <c r="H46" s="615" t="s">
        <v>2529</v>
      </c>
      <c r="I46" s="617">
        <v>61.529999999999994</v>
      </c>
      <c r="J46" s="617">
        <v>70</v>
      </c>
      <c r="K46" s="618">
        <v>4306.75</v>
      </c>
    </row>
    <row r="47" spans="1:11" ht="14.4" customHeight="1" x14ac:dyDescent="0.3">
      <c r="A47" s="613" t="s">
        <v>517</v>
      </c>
      <c r="B47" s="614" t="s">
        <v>2242</v>
      </c>
      <c r="C47" s="615" t="s">
        <v>522</v>
      </c>
      <c r="D47" s="616" t="s">
        <v>2243</v>
      </c>
      <c r="E47" s="615" t="s">
        <v>3120</v>
      </c>
      <c r="F47" s="616" t="s">
        <v>3121</v>
      </c>
      <c r="G47" s="615" t="s">
        <v>2530</v>
      </c>
      <c r="H47" s="615" t="s">
        <v>2531</v>
      </c>
      <c r="I47" s="617">
        <v>0.26</v>
      </c>
      <c r="J47" s="617">
        <v>300</v>
      </c>
      <c r="K47" s="618">
        <v>78</v>
      </c>
    </row>
    <row r="48" spans="1:11" ht="14.4" customHeight="1" x14ac:dyDescent="0.3">
      <c r="A48" s="613" t="s">
        <v>517</v>
      </c>
      <c r="B48" s="614" t="s">
        <v>2242</v>
      </c>
      <c r="C48" s="615" t="s">
        <v>522</v>
      </c>
      <c r="D48" s="616" t="s">
        <v>2243</v>
      </c>
      <c r="E48" s="615" t="s">
        <v>3120</v>
      </c>
      <c r="F48" s="616" t="s">
        <v>3121</v>
      </c>
      <c r="G48" s="615" t="s">
        <v>2532</v>
      </c>
      <c r="H48" s="615" t="s">
        <v>2533</v>
      </c>
      <c r="I48" s="617">
        <v>1</v>
      </c>
      <c r="J48" s="617">
        <v>200</v>
      </c>
      <c r="K48" s="618">
        <v>200</v>
      </c>
    </row>
    <row r="49" spans="1:11" ht="14.4" customHeight="1" x14ac:dyDescent="0.3">
      <c r="A49" s="613" t="s">
        <v>517</v>
      </c>
      <c r="B49" s="614" t="s">
        <v>2242</v>
      </c>
      <c r="C49" s="615" t="s">
        <v>522</v>
      </c>
      <c r="D49" s="616" t="s">
        <v>2243</v>
      </c>
      <c r="E49" s="615" t="s">
        <v>3120</v>
      </c>
      <c r="F49" s="616" t="s">
        <v>3121</v>
      </c>
      <c r="G49" s="615" t="s">
        <v>2534</v>
      </c>
      <c r="H49" s="615" t="s">
        <v>2535</v>
      </c>
      <c r="I49" s="617">
        <v>233.79500000000002</v>
      </c>
      <c r="J49" s="617">
        <v>30</v>
      </c>
      <c r="K49" s="618">
        <v>7013.83</v>
      </c>
    </row>
    <row r="50" spans="1:11" ht="14.4" customHeight="1" x14ac:dyDescent="0.3">
      <c r="A50" s="613" t="s">
        <v>517</v>
      </c>
      <c r="B50" s="614" t="s">
        <v>2242</v>
      </c>
      <c r="C50" s="615" t="s">
        <v>522</v>
      </c>
      <c r="D50" s="616" t="s">
        <v>2243</v>
      </c>
      <c r="E50" s="615" t="s">
        <v>3120</v>
      </c>
      <c r="F50" s="616" t="s">
        <v>3121</v>
      </c>
      <c r="G50" s="615" t="s">
        <v>2536</v>
      </c>
      <c r="H50" s="615" t="s">
        <v>2537</v>
      </c>
      <c r="I50" s="617">
        <v>0.43200000000000005</v>
      </c>
      <c r="J50" s="617">
        <v>3000</v>
      </c>
      <c r="K50" s="618">
        <v>1295</v>
      </c>
    </row>
    <row r="51" spans="1:11" ht="14.4" customHeight="1" x14ac:dyDescent="0.3">
      <c r="A51" s="613" t="s">
        <v>517</v>
      </c>
      <c r="B51" s="614" t="s">
        <v>2242</v>
      </c>
      <c r="C51" s="615" t="s">
        <v>522</v>
      </c>
      <c r="D51" s="616" t="s">
        <v>2243</v>
      </c>
      <c r="E51" s="615" t="s">
        <v>3120</v>
      </c>
      <c r="F51" s="616" t="s">
        <v>3121</v>
      </c>
      <c r="G51" s="615" t="s">
        <v>2538</v>
      </c>
      <c r="H51" s="615" t="s">
        <v>2539</v>
      </c>
      <c r="I51" s="617">
        <v>27.945</v>
      </c>
      <c r="J51" s="617">
        <v>72</v>
      </c>
      <c r="K51" s="618">
        <v>1954.7800000000002</v>
      </c>
    </row>
    <row r="52" spans="1:11" ht="14.4" customHeight="1" x14ac:dyDescent="0.3">
      <c r="A52" s="613" t="s">
        <v>517</v>
      </c>
      <c r="B52" s="614" t="s">
        <v>2242</v>
      </c>
      <c r="C52" s="615" t="s">
        <v>522</v>
      </c>
      <c r="D52" s="616" t="s">
        <v>2243</v>
      </c>
      <c r="E52" s="615" t="s">
        <v>3120</v>
      </c>
      <c r="F52" s="616" t="s">
        <v>3121</v>
      </c>
      <c r="G52" s="615" t="s">
        <v>2540</v>
      </c>
      <c r="H52" s="615" t="s">
        <v>2541</v>
      </c>
      <c r="I52" s="617">
        <v>22.150000000000002</v>
      </c>
      <c r="J52" s="617">
        <v>1700</v>
      </c>
      <c r="K52" s="618">
        <v>37655</v>
      </c>
    </row>
    <row r="53" spans="1:11" ht="14.4" customHeight="1" x14ac:dyDescent="0.3">
      <c r="A53" s="613" t="s">
        <v>517</v>
      </c>
      <c r="B53" s="614" t="s">
        <v>2242</v>
      </c>
      <c r="C53" s="615" t="s">
        <v>522</v>
      </c>
      <c r="D53" s="616" t="s">
        <v>2243</v>
      </c>
      <c r="E53" s="615" t="s">
        <v>3120</v>
      </c>
      <c r="F53" s="616" t="s">
        <v>3121</v>
      </c>
      <c r="G53" s="615" t="s">
        <v>2542</v>
      </c>
      <c r="H53" s="615" t="s">
        <v>2543</v>
      </c>
      <c r="I53" s="617">
        <v>30.177500000000002</v>
      </c>
      <c r="J53" s="617">
        <v>370</v>
      </c>
      <c r="K53" s="618">
        <v>11165.8</v>
      </c>
    </row>
    <row r="54" spans="1:11" ht="14.4" customHeight="1" x14ac:dyDescent="0.3">
      <c r="A54" s="613" t="s">
        <v>517</v>
      </c>
      <c r="B54" s="614" t="s">
        <v>2242</v>
      </c>
      <c r="C54" s="615" t="s">
        <v>522</v>
      </c>
      <c r="D54" s="616" t="s">
        <v>2243</v>
      </c>
      <c r="E54" s="615" t="s">
        <v>3120</v>
      </c>
      <c r="F54" s="616" t="s">
        <v>3121</v>
      </c>
      <c r="G54" s="615" t="s">
        <v>2544</v>
      </c>
      <c r="H54" s="615" t="s">
        <v>2545</v>
      </c>
      <c r="I54" s="617">
        <v>272.43400000000003</v>
      </c>
      <c r="J54" s="617">
        <v>60</v>
      </c>
      <c r="K54" s="618">
        <v>16346.3</v>
      </c>
    </row>
    <row r="55" spans="1:11" ht="14.4" customHeight="1" x14ac:dyDescent="0.3">
      <c r="A55" s="613" t="s">
        <v>517</v>
      </c>
      <c r="B55" s="614" t="s">
        <v>2242</v>
      </c>
      <c r="C55" s="615" t="s">
        <v>522</v>
      </c>
      <c r="D55" s="616" t="s">
        <v>2243</v>
      </c>
      <c r="E55" s="615" t="s">
        <v>3120</v>
      </c>
      <c r="F55" s="616" t="s">
        <v>3121</v>
      </c>
      <c r="G55" s="615" t="s">
        <v>2546</v>
      </c>
      <c r="H55" s="615" t="s">
        <v>2547</v>
      </c>
      <c r="I55" s="617">
        <v>1.2515384615384615</v>
      </c>
      <c r="J55" s="617">
        <v>4000</v>
      </c>
      <c r="K55" s="618">
        <v>5015.8500000000004</v>
      </c>
    </row>
    <row r="56" spans="1:11" ht="14.4" customHeight="1" x14ac:dyDescent="0.3">
      <c r="A56" s="613" t="s">
        <v>517</v>
      </c>
      <c r="B56" s="614" t="s">
        <v>2242</v>
      </c>
      <c r="C56" s="615" t="s">
        <v>522</v>
      </c>
      <c r="D56" s="616" t="s">
        <v>2243</v>
      </c>
      <c r="E56" s="615" t="s">
        <v>3120</v>
      </c>
      <c r="F56" s="616" t="s">
        <v>3121</v>
      </c>
      <c r="G56" s="615" t="s">
        <v>2548</v>
      </c>
      <c r="H56" s="615" t="s">
        <v>2549</v>
      </c>
      <c r="I56" s="617">
        <v>12.42</v>
      </c>
      <c r="J56" s="617">
        <v>840</v>
      </c>
      <c r="K56" s="618">
        <v>10432.599999999999</v>
      </c>
    </row>
    <row r="57" spans="1:11" ht="14.4" customHeight="1" x14ac:dyDescent="0.3">
      <c r="A57" s="613" t="s">
        <v>517</v>
      </c>
      <c r="B57" s="614" t="s">
        <v>2242</v>
      </c>
      <c r="C57" s="615" t="s">
        <v>522</v>
      </c>
      <c r="D57" s="616" t="s">
        <v>2243</v>
      </c>
      <c r="E57" s="615" t="s">
        <v>3120</v>
      </c>
      <c r="F57" s="616" t="s">
        <v>3121</v>
      </c>
      <c r="G57" s="615" t="s">
        <v>2550</v>
      </c>
      <c r="H57" s="615" t="s">
        <v>2551</v>
      </c>
      <c r="I57" s="617">
        <v>1.3800000000000001</v>
      </c>
      <c r="J57" s="617">
        <v>1050</v>
      </c>
      <c r="K57" s="618">
        <v>1449</v>
      </c>
    </row>
    <row r="58" spans="1:11" ht="14.4" customHeight="1" x14ac:dyDescent="0.3">
      <c r="A58" s="613" t="s">
        <v>517</v>
      </c>
      <c r="B58" s="614" t="s">
        <v>2242</v>
      </c>
      <c r="C58" s="615" t="s">
        <v>522</v>
      </c>
      <c r="D58" s="616" t="s">
        <v>2243</v>
      </c>
      <c r="E58" s="615" t="s">
        <v>3120</v>
      </c>
      <c r="F58" s="616" t="s">
        <v>3121</v>
      </c>
      <c r="G58" s="615" t="s">
        <v>2552</v>
      </c>
      <c r="H58" s="615" t="s">
        <v>2553</v>
      </c>
      <c r="I58" s="617">
        <v>8.18</v>
      </c>
      <c r="J58" s="617">
        <v>120</v>
      </c>
      <c r="K58" s="618">
        <v>981.6</v>
      </c>
    </row>
    <row r="59" spans="1:11" ht="14.4" customHeight="1" x14ac:dyDescent="0.3">
      <c r="A59" s="613" t="s">
        <v>517</v>
      </c>
      <c r="B59" s="614" t="s">
        <v>2242</v>
      </c>
      <c r="C59" s="615" t="s">
        <v>522</v>
      </c>
      <c r="D59" s="616" t="s">
        <v>2243</v>
      </c>
      <c r="E59" s="615" t="s">
        <v>3120</v>
      </c>
      <c r="F59" s="616" t="s">
        <v>3121</v>
      </c>
      <c r="G59" s="615" t="s">
        <v>2554</v>
      </c>
      <c r="H59" s="615" t="s">
        <v>2555</v>
      </c>
      <c r="I59" s="617">
        <v>3.9400000000000004</v>
      </c>
      <c r="J59" s="617">
        <v>3250</v>
      </c>
      <c r="K59" s="618">
        <v>12817.65</v>
      </c>
    </row>
    <row r="60" spans="1:11" ht="14.4" customHeight="1" x14ac:dyDescent="0.3">
      <c r="A60" s="613" t="s">
        <v>517</v>
      </c>
      <c r="B60" s="614" t="s">
        <v>2242</v>
      </c>
      <c r="C60" s="615" t="s">
        <v>522</v>
      </c>
      <c r="D60" s="616" t="s">
        <v>2243</v>
      </c>
      <c r="E60" s="615" t="s">
        <v>3120</v>
      </c>
      <c r="F60" s="616" t="s">
        <v>3121</v>
      </c>
      <c r="G60" s="615" t="s">
        <v>2556</v>
      </c>
      <c r="H60" s="615" t="s">
        <v>2557</v>
      </c>
      <c r="I60" s="617">
        <v>0.44</v>
      </c>
      <c r="J60" s="617">
        <v>7500</v>
      </c>
      <c r="K60" s="618">
        <v>3300</v>
      </c>
    </row>
    <row r="61" spans="1:11" ht="14.4" customHeight="1" x14ac:dyDescent="0.3">
      <c r="A61" s="613" t="s">
        <v>517</v>
      </c>
      <c r="B61" s="614" t="s">
        <v>2242</v>
      </c>
      <c r="C61" s="615" t="s">
        <v>522</v>
      </c>
      <c r="D61" s="616" t="s">
        <v>2243</v>
      </c>
      <c r="E61" s="615" t="s">
        <v>3120</v>
      </c>
      <c r="F61" s="616" t="s">
        <v>3121</v>
      </c>
      <c r="G61" s="615" t="s">
        <v>2558</v>
      </c>
      <c r="H61" s="615" t="s">
        <v>2559</v>
      </c>
      <c r="I61" s="617">
        <v>449.99874999999997</v>
      </c>
      <c r="J61" s="617">
        <v>16</v>
      </c>
      <c r="K61" s="618">
        <v>7199.9199999999992</v>
      </c>
    </row>
    <row r="62" spans="1:11" ht="14.4" customHeight="1" x14ac:dyDescent="0.3">
      <c r="A62" s="613" t="s">
        <v>517</v>
      </c>
      <c r="B62" s="614" t="s">
        <v>2242</v>
      </c>
      <c r="C62" s="615" t="s">
        <v>522</v>
      </c>
      <c r="D62" s="616" t="s">
        <v>2243</v>
      </c>
      <c r="E62" s="615" t="s">
        <v>3120</v>
      </c>
      <c r="F62" s="616" t="s">
        <v>3121</v>
      </c>
      <c r="G62" s="615" t="s">
        <v>2560</v>
      </c>
      <c r="H62" s="615" t="s">
        <v>2561</v>
      </c>
      <c r="I62" s="617">
        <v>8.5752941176470596</v>
      </c>
      <c r="J62" s="617">
        <v>488</v>
      </c>
      <c r="K62" s="618">
        <v>4184.5</v>
      </c>
    </row>
    <row r="63" spans="1:11" ht="14.4" customHeight="1" x14ac:dyDescent="0.3">
      <c r="A63" s="613" t="s">
        <v>517</v>
      </c>
      <c r="B63" s="614" t="s">
        <v>2242</v>
      </c>
      <c r="C63" s="615" t="s">
        <v>522</v>
      </c>
      <c r="D63" s="616" t="s">
        <v>2243</v>
      </c>
      <c r="E63" s="615" t="s">
        <v>3120</v>
      </c>
      <c r="F63" s="616" t="s">
        <v>3121</v>
      </c>
      <c r="G63" s="615" t="s">
        <v>2562</v>
      </c>
      <c r="H63" s="615" t="s">
        <v>2563</v>
      </c>
      <c r="I63" s="617">
        <v>13.016666666666666</v>
      </c>
      <c r="J63" s="617">
        <v>3</v>
      </c>
      <c r="K63" s="618">
        <v>39.049999999999997</v>
      </c>
    </row>
    <row r="64" spans="1:11" ht="14.4" customHeight="1" x14ac:dyDescent="0.3">
      <c r="A64" s="613" t="s">
        <v>517</v>
      </c>
      <c r="B64" s="614" t="s">
        <v>2242</v>
      </c>
      <c r="C64" s="615" t="s">
        <v>522</v>
      </c>
      <c r="D64" s="616" t="s">
        <v>2243</v>
      </c>
      <c r="E64" s="615" t="s">
        <v>3120</v>
      </c>
      <c r="F64" s="616" t="s">
        <v>3121</v>
      </c>
      <c r="G64" s="615" t="s">
        <v>2564</v>
      </c>
      <c r="H64" s="615" t="s">
        <v>2565</v>
      </c>
      <c r="I64" s="617">
        <v>28.052727272727271</v>
      </c>
      <c r="J64" s="617">
        <v>64</v>
      </c>
      <c r="K64" s="618">
        <v>1795.5999999999995</v>
      </c>
    </row>
    <row r="65" spans="1:11" ht="14.4" customHeight="1" x14ac:dyDescent="0.3">
      <c r="A65" s="613" t="s">
        <v>517</v>
      </c>
      <c r="B65" s="614" t="s">
        <v>2242</v>
      </c>
      <c r="C65" s="615" t="s">
        <v>522</v>
      </c>
      <c r="D65" s="616" t="s">
        <v>2243</v>
      </c>
      <c r="E65" s="615" t="s">
        <v>3120</v>
      </c>
      <c r="F65" s="616" t="s">
        <v>3121</v>
      </c>
      <c r="G65" s="615" t="s">
        <v>2566</v>
      </c>
      <c r="H65" s="615" t="s">
        <v>2567</v>
      </c>
      <c r="I65" s="617">
        <v>1.2747058823529409</v>
      </c>
      <c r="J65" s="617">
        <v>20700</v>
      </c>
      <c r="K65" s="618">
        <v>26436.12</v>
      </c>
    </row>
    <row r="66" spans="1:11" ht="14.4" customHeight="1" x14ac:dyDescent="0.3">
      <c r="A66" s="613" t="s">
        <v>517</v>
      </c>
      <c r="B66" s="614" t="s">
        <v>2242</v>
      </c>
      <c r="C66" s="615" t="s">
        <v>522</v>
      </c>
      <c r="D66" s="616" t="s">
        <v>2243</v>
      </c>
      <c r="E66" s="615" t="s">
        <v>3120</v>
      </c>
      <c r="F66" s="616" t="s">
        <v>3121</v>
      </c>
      <c r="G66" s="615" t="s">
        <v>2568</v>
      </c>
      <c r="H66" s="615" t="s">
        <v>2569</v>
      </c>
      <c r="I66" s="617">
        <v>8.59</v>
      </c>
      <c r="J66" s="617">
        <v>700</v>
      </c>
      <c r="K66" s="618">
        <v>6013</v>
      </c>
    </row>
    <row r="67" spans="1:11" ht="14.4" customHeight="1" x14ac:dyDescent="0.3">
      <c r="A67" s="613" t="s">
        <v>517</v>
      </c>
      <c r="B67" s="614" t="s">
        <v>2242</v>
      </c>
      <c r="C67" s="615" t="s">
        <v>522</v>
      </c>
      <c r="D67" s="616" t="s">
        <v>2243</v>
      </c>
      <c r="E67" s="615" t="s">
        <v>3120</v>
      </c>
      <c r="F67" s="616" t="s">
        <v>3121</v>
      </c>
      <c r="G67" s="615" t="s">
        <v>2453</v>
      </c>
      <c r="H67" s="615" t="s">
        <v>2454</v>
      </c>
      <c r="I67" s="617">
        <v>1.17</v>
      </c>
      <c r="J67" s="617">
        <v>20</v>
      </c>
      <c r="K67" s="618">
        <v>23.4</v>
      </c>
    </row>
    <row r="68" spans="1:11" ht="14.4" customHeight="1" x14ac:dyDescent="0.3">
      <c r="A68" s="613" t="s">
        <v>517</v>
      </c>
      <c r="B68" s="614" t="s">
        <v>2242</v>
      </c>
      <c r="C68" s="615" t="s">
        <v>522</v>
      </c>
      <c r="D68" s="616" t="s">
        <v>2243</v>
      </c>
      <c r="E68" s="615" t="s">
        <v>3120</v>
      </c>
      <c r="F68" s="616" t="s">
        <v>3121</v>
      </c>
      <c r="G68" s="615" t="s">
        <v>2570</v>
      </c>
      <c r="H68" s="615" t="s">
        <v>2571</v>
      </c>
      <c r="I68" s="617">
        <v>9.99</v>
      </c>
      <c r="J68" s="617">
        <v>30</v>
      </c>
      <c r="K68" s="618">
        <v>299.58</v>
      </c>
    </row>
    <row r="69" spans="1:11" ht="14.4" customHeight="1" x14ac:dyDescent="0.3">
      <c r="A69" s="613" t="s">
        <v>517</v>
      </c>
      <c r="B69" s="614" t="s">
        <v>2242</v>
      </c>
      <c r="C69" s="615" t="s">
        <v>522</v>
      </c>
      <c r="D69" s="616" t="s">
        <v>2243</v>
      </c>
      <c r="E69" s="615" t="s">
        <v>3120</v>
      </c>
      <c r="F69" s="616" t="s">
        <v>3121</v>
      </c>
      <c r="G69" s="615" t="s">
        <v>2572</v>
      </c>
      <c r="H69" s="615" t="s">
        <v>2573</v>
      </c>
      <c r="I69" s="617">
        <v>46.045454545454547</v>
      </c>
      <c r="J69" s="617">
        <v>14</v>
      </c>
      <c r="K69" s="618">
        <v>644.88</v>
      </c>
    </row>
    <row r="70" spans="1:11" ht="14.4" customHeight="1" x14ac:dyDescent="0.3">
      <c r="A70" s="613" t="s">
        <v>517</v>
      </c>
      <c r="B70" s="614" t="s">
        <v>2242</v>
      </c>
      <c r="C70" s="615" t="s">
        <v>522</v>
      </c>
      <c r="D70" s="616" t="s">
        <v>2243</v>
      </c>
      <c r="E70" s="615" t="s">
        <v>3120</v>
      </c>
      <c r="F70" s="616" t="s">
        <v>3121</v>
      </c>
      <c r="G70" s="615" t="s">
        <v>2574</v>
      </c>
      <c r="H70" s="615" t="s">
        <v>2575</v>
      </c>
      <c r="I70" s="617">
        <v>105.59</v>
      </c>
      <c r="J70" s="617">
        <v>14</v>
      </c>
      <c r="K70" s="618">
        <v>1478.31</v>
      </c>
    </row>
    <row r="71" spans="1:11" ht="14.4" customHeight="1" x14ac:dyDescent="0.3">
      <c r="A71" s="613" t="s">
        <v>517</v>
      </c>
      <c r="B71" s="614" t="s">
        <v>2242</v>
      </c>
      <c r="C71" s="615" t="s">
        <v>522</v>
      </c>
      <c r="D71" s="616" t="s">
        <v>2243</v>
      </c>
      <c r="E71" s="615" t="s">
        <v>3120</v>
      </c>
      <c r="F71" s="616" t="s">
        <v>3121</v>
      </c>
      <c r="G71" s="615" t="s">
        <v>2576</v>
      </c>
      <c r="H71" s="615" t="s">
        <v>2577</v>
      </c>
      <c r="I71" s="617">
        <v>29.555</v>
      </c>
      <c r="J71" s="617">
        <v>50</v>
      </c>
      <c r="K71" s="618">
        <v>1462.8000000000002</v>
      </c>
    </row>
    <row r="72" spans="1:11" ht="14.4" customHeight="1" x14ac:dyDescent="0.3">
      <c r="A72" s="613" t="s">
        <v>517</v>
      </c>
      <c r="B72" s="614" t="s">
        <v>2242</v>
      </c>
      <c r="C72" s="615" t="s">
        <v>522</v>
      </c>
      <c r="D72" s="616" t="s">
        <v>2243</v>
      </c>
      <c r="E72" s="615" t="s">
        <v>3120</v>
      </c>
      <c r="F72" s="616" t="s">
        <v>3121</v>
      </c>
      <c r="G72" s="615" t="s">
        <v>2578</v>
      </c>
      <c r="H72" s="615" t="s">
        <v>2579</v>
      </c>
      <c r="I72" s="617">
        <v>283.01</v>
      </c>
      <c r="J72" s="617">
        <v>10</v>
      </c>
      <c r="K72" s="618">
        <v>2830.1</v>
      </c>
    </row>
    <row r="73" spans="1:11" ht="14.4" customHeight="1" x14ac:dyDescent="0.3">
      <c r="A73" s="613" t="s">
        <v>517</v>
      </c>
      <c r="B73" s="614" t="s">
        <v>2242</v>
      </c>
      <c r="C73" s="615" t="s">
        <v>522</v>
      </c>
      <c r="D73" s="616" t="s">
        <v>2243</v>
      </c>
      <c r="E73" s="615" t="s">
        <v>3120</v>
      </c>
      <c r="F73" s="616" t="s">
        <v>3121</v>
      </c>
      <c r="G73" s="615" t="s">
        <v>2580</v>
      </c>
      <c r="H73" s="615" t="s">
        <v>2581</v>
      </c>
      <c r="I73" s="617">
        <v>0.92</v>
      </c>
      <c r="J73" s="617">
        <v>100</v>
      </c>
      <c r="K73" s="618">
        <v>92</v>
      </c>
    </row>
    <row r="74" spans="1:11" ht="14.4" customHeight="1" x14ac:dyDescent="0.3">
      <c r="A74" s="613" t="s">
        <v>517</v>
      </c>
      <c r="B74" s="614" t="s">
        <v>2242</v>
      </c>
      <c r="C74" s="615" t="s">
        <v>522</v>
      </c>
      <c r="D74" s="616" t="s">
        <v>2243</v>
      </c>
      <c r="E74" s="615" t="s">
        <v>3120</v>
      </c>
      <c r="F74" s="616" t="s">
        <v>3121</v>
      </c>
      <c r="G74" s="615" t="s">
        <v>2582</v>
      </c>
      <c r="H74" s="615" t="s">
        <v>2583</v>
      </c>
      <c r="I74" s="617">
        <v>1.62</v>
      </c>
      <c r="J74" s="617">
        <v>1250</v>
      </c>
      <c r="K74" s="618">
        <v>2026.3</v>
      </c>
    </row>
    <row r="75" spans="1:11" ht="14.4" customHeight="1" x14ac:dyDescent="0.3">
      <c r="A75" s="613" t="s">
        <v>517</v>
      </c>
      <c r="B75" s="614" t="s">
        <v>2242</v>
      </c>
      <c r="C75" s="615" t="s">
        <v>522</v>
      </c>
      <c r="D75" s="616" t="s">
        <v>2243</v>
      </c>
      <c r="E75" s="615" t="s">
        <v>3120</v>
      </c>
      <c r="F75" s="616" t="s">
        <v>3121</v>
      </c>
      <c r="G75" s="615" t="s">
        <v>2584</v>
      </c>
      <c r="H75" s="615" t="s">
        <v>2585</v>
      </c>
      <c r="I75" s="617">
        <v>122.07</v>
      </c>
      <c r="J75" s="617">
        <v>60</v>
      </c>
      <c r="K75" s="618">
        <v>7324.36</v>
      </c>
    </row>
    <row r="76" spans="1:11" ht="14.4" customHeight="1" x14ac:dyDescent="0.3">
      <c r="A76" s="613" t="s">
        <v>517</v>
      </c>
      <c r="B76" s="614" t="s">
        <v>2242</v>
      </c>
      <c r="C76" s="615" t="s">
        <v>522</v>
      </c>
      <c r="D76" s="616" t="s">
        <v>2243</v>
      </c>
      <c r="E76" s="615" t="s">
        <v>3120</v>
      </c>
      <c r="F76" s="616" t="s">
        <v>3121</v>
      </c>
      <c r="G76" s="615" t="s">
        <v>2586</v>
      </c>
      <c r="H76" s="615" t="s">
        <v>2587</v>
      </c>
      <c r="I76" s="617">
        <v>7.5049999999999999</v>
      </c>
      <c r="J76" s="617">
        <v>248</v>
      </c>
      <c r="K76" s="618">
        <v>1861.3600000000001</v>
      </c>
    </row>
    <row r="77" spans="1:11" ht="14.4" customHeight="1" x14ac:dyDescent="0.3">
      <c r="A77" s="613" t="s">
        <v>517</v>
      </c>
      <c r="B77" s="614" t="s">
        <v>2242</v>
      </c>
      <c r="C77" s="615" t="s">
        <v>522</v>
      </c>
      <c r="D77" s="616" t="s">
        <v>2243</v>
      </c>
      <c r="E77" s="615" t="s">
        <v>3120</v>
      </c>
      <c r="F77" s="616" t="s">
        <v>3121</v>
      </c>
      <c r="G77" s="615" t="s">
        <v>2455</v>
      </c>
      <c r="H77" s="615" t="s">
        <v>2456</v>
      </c>
      <c r="I77" s="617">
        <v>0.8571428571428571</v>
      </c>
      <c r="J77" s="617">
        <v>1400</v>
      </c>
      <c r="K77" s="618">
        <v>1200</v>
      </c>
    </row>
    <row r="78" spans="1:11" ht="14.4" customHeight="1" x14ac:dyDescent="0.3">
      <c r="A78" s="613" t="s">
        <v>517</v>
      </c>
      <c r="B78" s="614" t="s">
        <v>2242</v>
      </c>
      <c r="C78" s="615" t="s">
        <v>522</v>
      </c>
      <c r="D78" s="616" t="s">
        <v>2243</v>
      </c>
      <c r="E78" s="615" t="s">
        <v>3120</v>
      </c>
      <c r="F78" s="616" t="s">
        <v>3121</v>
      </c>
      <c r="G78" s="615" t="s">
        <v>2455</v>
      </c>
      <c r="H78" s="615" t="s">
        <v>2588</v>
      </c>
      <c r="I78" s="617">
        <v>0.85333333333333339</v>
      </c>
      <c r="J78" s="617">
        <v>930</v>
      </c>
      <c r="K78" s="618">
        <v>792.8</v>
      </c>
    </row>
    <row r="79" spans="1:11" ht="14.4" customHeight="1" x14ac:dyDescent="0.3">
      <c r="A79" s="613" t="s">
        <v>517</v>
      </c>
      <c r="B79" s="614" t="s">
        <v>2242</v>
      </c>
      <c r="C79" s="615" t="s">
        <v>522</v>
      </c>
      <c r="D79" s="616" t="s">
        <v>2243</v>
      </c>
      <c r="E79" s="615" t="s">
        <v>3120</v>
      </c>
      <c r="F79" s="616" t="s">
        <v>3121</v>
      </c>
      <c r="G79" s="615" t="s">
        <v>2457</v>
      </c>
      <c r="H79" s="615" t="s">
        <v>2458</v>
      </c>
      <c r="I79" s="617">
        <v>1.5192307692307692</v>
      </c>
      <c r="J79" s="617">
        <v>2030</v>
      </c>
      <c r="K79" s="618">
        <v>3083.6</v>
      </c>
    </row>
    <row r="80" spans="1:11" ht="14.4" customHeight="1" x14ac:dyDescent="0.3">
      <c r="A80" s="613" t="s">
        <v>517</v>
      </c>
      <c r="B80" s="614" t="s">
        <v>2242</v>
      </c>
      <c r="C80" s="615" t="s">
        <v>522</v>
      </c>
      <c r="D80" s="616" t="s">
        <v>2243</v>
      </c>
      <c r="E80" s="615" t="s">
        <v>3120</v>
      </c>
      <c r="F80" s="616" t="s">
        <v>3121</v>
      </c>
      <c r="G80" s="615" t="s">
        <v>2589</v>
      </c>
      <c r="H80" s="615" t="s">
        <v>2590</v>
      </c>
      <c r="I80" s="617">
        <v>2.061666666666667</v>
      </c>
      <c r="J80" s="617">
        <v>750</v>
      </c>
      <c r="K80" s="618">
        <v>1546</v>
      </c>
    </row>
    <row r="81" spans="1:11" ht="14.4" customHeight="1" x14ac:dyDescent="0.3">
      <c r="A81" s="613" t="s">
        <v>517</v>
      </c>
      <c r="B81" s="614" t="s">
        <v>2242</v>
      </c>
      <c r="C81" s="615" t="s">
        <v>522</v>
      </c>
      <c r="D81" s="616" t="s">
        <v>2243</v>
      </c>
      <c r="E81" s="615" t="s">
        <v>3120</v>
      </c>
      <c r="F81" s="616" t="s">
        <v>3121</v>
      </c>
      <c r="G81" s="615" t="s">
        <v>2591</v>
      </c>
      <c r="H81" s="615" t="s">
        <v>2592</v>
      </c>
      <c r="I81" s="617">
        <v>3.36</v>
      </c>
      <c r="J81" s="617">
        <v>200</v>
      </c>
      <c r="K81" s="618">
        <v>672</v>
      </c>
    </row>
    <row r="82" spans="1:11" ht="14.4" customHeight="1" x14ac:dyDescent="0.3">
      <c r="A82" s="613" t="s">
        <v>517</v>
      </c>
      <c r="B82" s="614" t="s">
        <v>2242</v>
      </c>
      <c r="C82" s="615" t="s">
        <v>522</v>
      </c>
      <c r="D82" s="616" t="s">
        <v>2243</v>
      </c>
      <c r="E82" s="615" t="s">
        <v>3120</v>
      </c>
      <c r="F82" s="616" t="s">
        <v>3121</v>
      </c>
      <c r="G82" s="615" t="s">
        <v>2593</v>
      </c>
      <c r="H82" s="615" t="s">
        <v>2594</v>
      </c>
      <c r="I82" s="617">
        <v>5.87</v>
      </c>
      <c r="J82" s="617">
        <v>100</v>
      </c>
      <c r="K82" s="618">
        <v>587</v>
      </c>
    </row>
    <row r="83" spans="1:11" ht="14.4" customHeight="1" x14ac:dyDescent="0.3">
      <c r="A83" s="613" t="s">
        <v>517</v>
      </c>
      <c r="B83" s="614" t="s">
        <v>2242</v>
      </c>
      <c r="C83" s="615" t="s">
        <v>522</v>
      </c>
      <c r="D83" s="616" t="s">
        <v>2243</v>
      </c>
      <c r="E83" s="615" t="s">
        <v>3120</v>
      </c>
      <c r="F83" s="616" t="s">
        <v>3121</v>
      </c>
      <c r="G83" s="615" t="s">
        <v>2595</v>
      </c>
      <c r="H83" s="615" t="s">
        <v>2596</v>
      </c>
      <c r="I83" s="617">
        <v>1253.2333333333333</v>
      </c>
      <c r="J83" s="617">
        <v>15</v>
      </c>
      <c r="K83" s="618">
        <v>18798.5</v>
      </c>
    </row>
    <row r="84" spans="1:11" ht="14.4" customHeight="1" x14ac:dyDescent="0.3">
      <c r="A84" s="613" t="s">
        <v>517</v>
      </c>
      <c r="B84" s="614" t="s">
        <v>2242</v>
      </c>
      <c r="C84" s="615" t="s">
        <v>522</v>
      </c>
      <c r="D84" s="616" t="s">
        <v>2243</v>
      </c>
      <c r="E84" s="615" t="s">
        <v>3120</v>
      </c>
      <c r="F84" s="616" t="s">
        <v>3121</v>
      </c>
      <c r="G84" s="615" t="s">
        <v>2597</v>
      </c>
      <c r="H84" s="615" t="s">
        <v>2598</v>
      </c>
      <c r="I84" s="617">
        <v>243.58</v>
      </c>
      <c r="J84" s="617">
        <v>1</v>
      </c>
      <c r="K84" s="618">
        <v>243.58</v>
      </c>
    </row>
    <row r="85" spans="1:11" ht="14.4" customHeight="1" x14ac:dyDescent="0.3">
      <c r="A85" s="613" t="s">
        <v>517</v>
      </c>
      <c r="B85" s="614" t="s">
        <v>2242</v>
      </c>
      <c r="C85" s="615" t="s">
        <v>522</v>
      </c>
      <c r="D85" s="616" t="s">
        <v>2243</v>
      </c>
      <c r="E85" s="615" t="s">
        <v>3120</v>
      </c>
      <c r="F85" s="616" t="s">
        <v>3121</v>
      </c>
      <c r="G85" s="615" t="s">
        <v>2599</v>
      </c>
      <c r="H85" s="615" t="s">
        <v>2600</v>
      </c>
      <c r="I85" s="617">
        <v>2.92</v>
      </c>
      <c r="J85" s="617">
        <v>50</v>
      </c>
      <c r="K85" s="618">
        <v>146.11000000000001</v>
      </c>
    </row>
    <row r="86" spans="1:11" ht="14.4" customHeight="1" x14ac:dyDescent="0.3">
      <c r="A86" s="613" t="s">
        <v>517</v>
      </c>
      <c r="B86" s="614" t="s">
        <v>2242</v>
      </c>
      <c r="C86" s="615" t="s">
        <v>522</v>
      </c>
      <c r="D86" s="616" t="s">
        <v>2243</v>
      </c>
      <c r="E86" s="615" t="s">
        <v>3120</v>
      </c>
      <c r="F86" s="616" t="s">
        <v>3121</v>
      </c>
      <c r="G86" s="615" t="s">
        <v>2601</v>
      </c>
      <c r="H86" s="615" t="s">
        <v>2602</v>
      </c>
      <c r="I86" s="617">
        <v>124.55</v>
      </c>
      <c r="J86" s="617">
        <v>40</v>
      </c>
      <c r="K86" s="618">
        <v>4981.8599999999997</v>
      </c>
    </row>
    <row r="87" spans="1:11" ht="14.4" customHeight="1" x14ac:dyDescent="0.3">
      <c r="A87" s="613" t="s">
        <v>517</v>
      </c>
      <c r="B87" s="614" t="s">
        <v>2242</v>
      </c>
      <c r="C87" s="615" t="s">
        <v>522</v>
      </c>
      <c r="D87" s="616" t="s">
        <v>2243</v>
      </c>
      <c r="E87" s="615" t="s">
        <v>3120</v>
      </c>
      <c r="F87" s="616" t="s">
        <v>3121</v>
      </c>
      <c r="G87" s="615" t="s">
        <v>2603</v>
      </c>
      <c r="H87" s="615" t="s">
        <v>2604</v>
      </c>
      <c r="I87" s="617">
        <v>0.16</v>
      </c>
      <c r="J87" s="617">
        <v>500</v>
      </c>
      <c r="K87" s="618">
        <v>80</v>
      </c>
    </row>
    <row r="88" spans="1:11" ht="14.4" customHeight="1" x14ac:dyDescent="0.3">
      <c r="A88" s="613" t="s">
        <v>517</v>
      </c>
      <c r="B88" s="614" t="s">
        <v>2242</v>
      </c>
      <c r="C88" s="615" t="s">
        <v>522</v>
      </c>
      <c r="D88" s="616" t="s">
        <v>2243</v>
      </c>
      <c r="E88" s="615" t="s">
        <v>3120</v>
      </c>
      <c r="F88" s="616" t="s">
        <v>3121</v>
      </c>
      <c r="G88" s="615" t="s">
        <v>2605</v>
      </c>
      <c r="H88" s="615" t="s">
        <v>2606</v>
      </c>
      <c r="I88" s="617">
        <v>9.7774999999999999</v>
      </c>
      <c r="J88" s="617">
        <v>680</v>
      </c>
      <c r="K88" s="618">
        <v>6647</v>
      </c>
    </row>
    <row r="89" spans="1:11" ht="14.4" customHeight="1" x14ac:dyDescent="0.3">
      <c r="A89" s="613" t="s">
        <v>517</v>
      </c>
      <c r="B89" s="614" t="s">
        <v>2242</v>
      </c>
      <c r="C89" s="615" t="s">
        <v>522</v>
      </c>
      <c r="D89" s="616" t="s">
        <v>2243</v>
      </c>
      <c r="E89" s="615" t="s">
        <v>3120</v>
      </c>
      <c r="F89" s="616" t="s">
        <v>3121</v>
      </c>
      <c r="G89" s="615" t="s">
        <v>2607</v>
      </c>
      <c r="H89" s="615" t="s">
        <v>2608</v>
      </c>
      <c r="I89" s="617">
        <v>0.31</v>
      </c>
      <c r="J89" s="617">
        <v>227</v>
      </c>
      <c r="K89" s="618">
        <v>70.37</v>
      </c>
    </row>
    <row r="90" spans="1:11" ht="14.4" customHeight="1" x14ac:dyDescent="0.3">
      <c r="A90" s="613" t="s">
        <v>517</v>
      </c>
      <c r="B90" s="614" t="s">
        <v>2242</v>
      </c>
      <c r="C90" s="615" t="s">
        <v>522</v>
      </c>
      <c r="D90" s="616" t="s">
        <v>2243</v>
      </c>
      <c r="E90" s="615" t="s">
        <v>3120</v>
      </c>
      <c r="F90" s="616" t="s">
        <v>3121</v>
      </c>
      <c r="G90" s="615" t="s">
        <v>2609</v>
      </c>
      <c r="H90" s="615" t="s">
        <v>2610</v>
      </c>
      <c r="I90" s="617">
        <v>11.74</v>
      </c>
      <c r="J90" s="617">
        <v>1</v>
      </c>
      <c r="K90" s="618">
        <v>11.74</v>
      </c>
    </row>
    <row r="91" spans="1:11" ht="14.4" customHeight="1" x14ac:dyDescent="0.3">
      <c r="A91" s="613" t="s">
        <v>517</v>
      </c>
      <c r="B91" s="614" t="s">
        <v>2242</v>
      </c>
      <c r="C91" s="615" t="s">
        <v>522</v>
      </c>
      <c r="D91" s="616" t="s">
        <v>2243</v>
      </c>
      <c r="E91" s="615" t="s">
        <v>3120</v>
      </c>
      <c r="F91" s="616" t="s">
        <v>3121</v>
      </c>
      <c r="G91" s="615" t="s">
        <v>2611</v>
      </c>
      <c r="H91" s="615" t="s">
        <v>2612</v>
      </c>
      <c r="I91" s="617">
        <v>14.09</v>
      </c>
      <c r="J91" s="617">
        <v>1</v>
      </c>
      <c r="K91" s="618">
        <v>14.09</v>
      </c>
    </row>
    <row r="92" spans="1:11" ht="14.4" customHeight="1" x14ac:dyDescent="0.3">
      <c r="A92" s="613" t="s">
        <v>517</v>
      </c>
      <c r="B92" s="614" t="s">
        <v>2242</v>
      </c>
      <c r="C92" s="615" t="s">
        <v>522</v>
      </c>
      <c r="D92" s="616" t="s">
        <v>2243</v>
      </c>
      <c r="E92" s="615" t="s">
        <v>3120</v>
      </c>
      <c r="F92" s="616" t="s">
        <v>3121</v>
      </c>
      <c r="G92" s="615" t="s">
        <v>2613</v>
      </c>
      <c r="H92" s="615" t="s">
        <v>2614</v>
      </c>
      <c r="I92" s="617">
        <v>170.62777777777779</v>
      </c>
      <c r="J92" s="617">
        <v>82</v>
      </c>
      <c r="K92" s="618">
        <v>13991.26</v>
      </c>
    </row>
    <row r="93" spans="1:11" ht="14.4" customHeight="1" x14ac:dyDescent="0.3">
      <c r="A93" s="613" t="s">
        <v>517</v>
      </c>
      <c r="B93" s="614" t="s">
        <v>2242</v>
      </c>
      <c r="C93" s="615" t="s">
        <v>522</v>
      </c>
      <c r="D93" s="616" t="s">
        <v>2243</v>
      </c>
      <c r="E93" s="615" t="s">
        <v>3120</v>
      </c>
      <c r="F93" s="616" t="s">
        <v>3121</v>
      </c>
      <c r="G93" s="615" t="s">
        <v>2615</v>
      </c>
      <c r="H93" s="615" t="s">
        <v>2616</v>
      </c>
      <c r="I93" s="617">
        <v>69</v>
      </c>
      <c r="J93" s="617">
        <v>30</v>
      </c>
      <c r="K93" s="618">
        <v>2070</v>
      </c>
    </row>
    <row r="94" spans="1:11" ht="14.4" customHeight="1" x14ac:dyDescent="0.3">
      <c r="A94" s="613" t="s">
        <v>517</v>
      </c>
      <c r="B94" s="614" t="s">
        <v>2242</v>
      </c>
      <c r="C94" s="615" t="s">
        <v>522</v>
      </c>
      <c r="D94" s="616" t="s">
        <v>2243</v>
      </c>
      <c r="E94" s="615" t="s">
        <v>3120</v>
      </c>
      <c r="F94" s="616" t="s">
        <v>3121</v>
      </c>
      <c r="G94" s="615" t="s">
        <v>2617</v>
      </c>
      <c r="H94" s="615" t="s">
        <v>2618</v>
      </c>
      <c r="I94" s="617">
        <v>7.1</v>
      </c>
      <c r="J94" s="617">
        <v>2</v>
      </c>
      <c r="K94" s="618">
        <v>14.2</v>
      </c>
    </row>
    <row r="95" spans="1:11" ht="14.4" customHeight="1" x14ac:dyDescent="0.3">
      <c r="A95" s="613" t="s">
        <v>517</v>
      </c>
      <c r="B95" s="614" t="s">
        <v>2242</v>
      </c>
      <c r="C95" s="615" t="s">
        <v>522</v>
      </c>
      <c r="D95" s="616" t="s">
        <v>2243</v>
      </c>
      <c r="E95" s="615" t="s">
        <v>3120</v>
      </c>
      <c r="F95" s="616" t="s">
        <v>3121</v>
      </c>
      <c r="G95" s="615" t="s">
        <v>2619</v>
      </c>
      <c r="H95" s="615" t="s">
        <v>2620</v>
      </c>
      <c r="I95" s="617">
        <v>927.67</v>
      </c>
      <c r="J95" s="617">
        <v>5</v>
      </c>
      <c r="K95" s="618">
        <v>4638.3500000000004</v>
      </c>
    </row>
    <row r="96" spans="1:11" ht="14.4" customHeight="1" x14ac:dyDescent="0.3">
      <c r="A96" s="613" t="s">
        <v>517</v>
      </c>
      <c r="B96" s="614" t="s">
        <v>2242</v>
      </c>
      <c r="C96" s="615" t="s">
        <v>522</v>
      </c>
      <c r="D96" s="616" t="s">
        <v>2243</v>
      </c>
      <c r="E96" s="615" t="s">
        <v>3120</v>
      </c>
      <c r="F96" s="616" t="s">
        <v>3121</v>
      </c>
      <c r="G96" s="615" t="s">
        <v>2621</v>
      </c>
      <c r="H96" s="615" t="s">
        <v>2622</v>
      </c>
      <c r="I96" s="617">
        <v>8.2799999999999994</v>
      </c>
      <c r="J96" s="617">
        <v>1</v>
      </c>
      <c r="K96" s="618">
        <v>8.2799999999999994</v>
      </c>
    </row>
    <row r="97" spans="1:11" ht="14.4" customHeight="1" x14ac:dyDescent="0.3">
      <c r="A97" s="613" t="s">
        <v>517</v>
      </c>
      <c r="B97" s="614" t="s">
        <v>2242</v>
      </c>
      <c r="C97" s="615" t="s">
        <v>522</v>
      </c>
      <c r="D97" s="616" t="s">
        <v>2243</v>
      </c>
      <c r="E97" s="615" t="s">
        <v>3120</v>
      </c>
      <c r="F97" s="616" t="s">
        <v>3121</v>
      </c>
      <c r="G97" s="615" t="s">
        <v>2623</v>
      </c>
      <c r="H97" s="615" t="s">
        <v>2624</v>
      </c>
      <c r="I97" s="617">
        <v>5.92</v>
      </c>
      <c r="J97" s="617">
        <v>3</v>
      </c>
      <c r="K97" s="618">
        <v>17.759999999999998</v>
      </c>
    </row>
    <row r="98" spans="1:11" ht="14.4" customHeight="1" x14ac:dyDescent="0.3">
      <c r="A98" s="613" t="s">
        <v>517</v>
      </c>
      <c r="B98" s="614" t="s">
        <v>2242</v>
      </c>
      <c r="C98" s="615" t="s">
        <v>522</v>
      </c>
      <c r="D98" s="616" t="s">
        <v>2243</v>
      </c>
      <c r="E98" s="615" t="s">
        <v>3120</v>
      </c>
      <c r="F98" s="616" t="s">
        <v>3121</v>
      </c>
      <c r="G98" s="615" t="s">
        <v>2625</v>
      </c>
      <c r="H98" s="615" t="s">
        <v>2626</v>
      </c>
      <c r="I98" s="617">
        <v>3.31</v>
      </c>
      <c r="J98" s="617">
        <v>27</v>
      </c>
      <c r="K98" s="618">
        <v>77.88</v>
      </c>
    </row>
    <row r="99" spans="1:11" ht="14.4" customHeight="1" x14ac:dyDescent="0.3">
      <c r="A99" s="613" t="s">
        <v>517</v>
      </c>
      <c r="B99" s="614" t="s">
        <v>2242</v>
      </c>
      <c r="C99" s="615" t="s">
        <v>522</v>
      </c>
      <c r="D99" s="616" t="s">
        <v>2243</v>
      </c>
      <c r="E99" s="615" t="s">
        <v>3120</v>
      </c>
      <c r="F99" s="616" t="s">
        <v>3121</v>
      </c>
      <c r="G99" s="615" t="s">
        <v>2627</v>
      </c>
      <c r="H99" s="615" t="s">
        <v>2628</v>
      </c>
      <c r="I99" s="617">
        <v>5.2716666666666656</v>
      </c>
      <c r="J99" s="617">
        <v>920</v>
      </c>
      <c r="K99" s="618">
        <v>4849.2</v>
      </c>
    </row>
    <row r="100" spans="1:11" ht="14.4" customHeight="1" x14ac:dyDescent="0.3">
      <c r="A100" s="613" t="s">
        <v>517</v>
      </c>
      <c r="B100" s="614" t="s">
        <v>2242</v>
      </c>
      <c r="C100" s="615" t="s">
        <v>522</v>
      </c>
      <c r="D100" s="616" t="s">
        <v>2243</v>
      </c>
      <c r="E100" s="615" t="s">
        <v>3120</v>
      </c>
      <c r="F100" s="616" t="s">
        <v>3121</v>
      </c>
      <c r="G100" s="615" t="s">
        <v>2629</v>
      </c>
      <c r="H100" s="615" t="s">
        <v>2630</v>
      </c>
      <c r="I100" s="617">
        <v>140.46</v>
      </c>
      <c r="J100" s="617">
        <v>2</v>
      </c>
      <c r="K100" s="618">
        <v>280.92</v>
      </c>
    </row>
    <row r="101" spans="1:11" ht="14.4" customHeight="1" x14ac:dyDescent="0.3">
      <c r="A101" s="613" t="s">
        <v>517</v>
      </c>
      <c r="B101" s="614" t="s">
        <v>2242</v>
      </c>
      <c r="C101" s="615" t="s">
        <v>522</v>
      </c>
      <c r="D101" s="616" t="s">
        <v>2243</v>
      </c>
      <c r="E101" s="615" t="s">
        <v>3120</v>
      </c>
      <c r="F101" s="616" t="s">
        <v>3121</v>
      </c>
      <c r="G101" s="615" t="s">
        <v>2631</v>
      </c>
      <c r="H101" s="615" t="s">
        <v>2632</v>
      </c>
      <c r="I101" s="617">
        <v>101.25</v>
      </c>
      <c r="J101" s="617">
        <v>20</v>
      </c>
      <c r="K101" s="618">
        <v>2025</v>
      </c>
    </row>
    <row r="102" spans="1:11" ht="14.4" customHeight="1" x14ac:dyDescent="0.3">
      <c r="A102" s="613" t="s">
        <v>517</v>
      </c>
      <c r="B102" s="614" t="s">
        <v>2242</v>
      </c>
      <c r="C102" s="615" t="s">
        <v>522</v>
      </c>
      <c r="D102" s="616" t="s">
        <v>2243</v>
      </c>
      <c r="E102" s="615" t="s">
        <v>3120</v>
      </c>
      <c r="F102" s="616" t="s">
        <v>3121</v>
      </c>
      <c r="G102" s="615" t="s">
        <v>2633</v>
      </c>
      <c r="H102" s="615" t="s">
        <v>2634</v>
      </c>
      <c r="I102" s="617">
        <v>380.88</v>
      </c>
      <c r="J102" s="617">
        <v>10</v>
      </c>
      <c r="K102" s="618">
        <v>3808.8</v>
      </c>
    </row>
    <row r="103" spans="1:11" ht="14.4" customHeight="1" x14ac:dyDescent="0.3">
      <c r="A103" s="613" t="s">
        <v>517</v>
      </c>
      <c r="B103" s="614" t="s">
        <v>2242</v>
      </c>
      <c r="C103" s="615" t="s">
        <v>522</v>
      </c>
      <c r="D103" s="616" t="s">
        <v>2243</v>
      </c>
      <c r="E103" s="615" t="s">
        <v>3120</v>
      </c>
      <c r="F103" s="616" t="s">
        <v>3121</v>
      </c>
      <c r="G103" s="615" t="s">
        <v>2635</v>
      </c>
      <c r="H103" s="615" t="s">
        <v>2636</v>
      </c>
      <c r="I103" s="617">
        <v>1490.2</v>
      </c>
      <c r="J103" s="617">
        <v>5</v>
      </c>
      <c r="K103" s="618">
        <v>7451</v>
      </c>
    </row>
    <row r="104" spans="1:11" ht="14.4" customHeight="1" x14ac:dyDescent="0.3">
      <c r="A104" s="613" t="s">
        <v>517</v>
      </c>
      <c r="B104" s="614" t="s">
        <v>2242</v>
      </c>
      <c r="C104" s="615" t="s">
        <v>522</v>
      </c>
      <c r="D104" s="616" t="s">
        <v>2243</v>
      </c>
      <c r="E104" s="615" t="s">
        <v>3120</v>
      </c>
      <c r="F104" s="616" t="s">
        <v>3121</v>
      </c>
      <c r="G104" s="615" t="s">
        <v>2637</v>
      </c>
      <c r="H104" s="615" t="s">
        <v>2638</v>
      </c>
      <c r="I104" s="617">
        <v>129.94999999999999</v>
      </c>
      <c r="J104" s="617">
        <v>50</v>
      </c>
      <c r="K104" s="618">
        <v>6497.5</v>
      </c>
    </row>
    <row r="105" spans="1:11" ht="14.4" customHeight="1" x14ac:dyDescent="0.3">
      <c r="A105" s="613" t="s">
        <v>517</v>
      </c>
      <c r="B105" s="614" t="s">
        <v>2242</v>
      </c>
      <c r="C105" s="615" t="s">
        <v>522</v>
      </c>
      <c r="D105" s="616" t="s">
        <v>2243</v>
      </c>
      <c r="E105" s="615" t="s">
        <v>3120</v>
      </c>
      <c r="F105" s="616" t="s">
        <v>3121</v>
      </c>
      <c r="G105" s="615" t="s">
        <v>2639</v>
      </c>
      <c r="H105" s="615" t="s">
        <v>2640</v>
      </c>
      <c r="I105" s="617">
        <v>56.36</v>
      </c>
      <c r="J105" s="617">
        <v>1</v>
      </c>
      <c r="K105" s="618">
        <v>56.36</v>
      </c>
    </row>
    <row r="106" spans="1:11" ht="14.4" customHeight="1" x14ac:dyDescent="0.3">
      <c r="A106" s="613" t="s">
        <v>517</v>
      </c>
      <c r="B106" s="614" t="s">
        <v>2242</v>
      </c>
      <c r="C106" s="615" t="s">
        <v>522</v>
      </c>
      <c r="D106" s="616" t="s">
        <v>2243</v>
      </c>
      <c r="E106" s="615" t="s">
        <v>3120</v>
      </c>
      <c r="F106" s="616" t="s">
        <v>3121</v>
      </c>
      <c r="G106" s="615" t="s">
        <v>2641</v>
      </c>
      <c r="H106" s="615" t="s">
        <v>2642</v>
      </c>
      <c r="I106" s="617">
        <v>8.6300000000000008</v>
      </c>
      <c r="J106" s="617">
        <v>300</v>
      </c>
      <c r="K106" s="618">
        <v>2587.5</v>
      </c>
    </row>
    <row r="107" spans="1:11" ht="14.4" customHeight="1" x14ac:dyDescent="0.3">
      <c r="A107" s="613" t="s">
        <v>517</v>
      </c>
      <c r="B107" s="614" t="s">
        <v>2242</v>
      </c>
      <c r="C107" s="615" t="s">
        <v>522</v>
      </c>
      <c r="D107" s="616" t="s">
        <v>2243</v>
      </c>
      <c r="E107" s="615" t="s">
        <v>3120</v>
      </c>
      <c r="F107" s="616" t="s">
        <v>3121</v>
      </c>
      <c r="G107" s="615" t="s">
        <v>2643</v>
      </c>
      <c r="H107" s="615" t="s">
        <v>2644</v>
      </c>
      <c r="I107" s="617">
        <v>134.32</v>
      </c>
      <c r="J107" s="617">
        <v>15</v>
      </c>
      <c r="K107" s="618">
        <v>2014.8000000000002</v>
      </c>
    </row>
    <row r="108" spans="1:11" ht="14.4" customHeight="1" x14ac:dyDescent="0.3">
      <c r="A108" s="613" t="s">
        <v>517</v>
      </c>
      <c r="B108" s="614" t="s">
        <v>2242</v>
      </c>
      <c r="C108" s="615" t="s">
        <v>522</v>
      </c>
      <c r="D108" s="616" t="s">
        <v>2243</v>
      </c>
      <c r="E108" s="615" t="s">
        <v>3120</v>
      </c>
      <c r="F108" s="616" t="s">
        <v>3121</v>
      </c>
      <c r="G108" s="615" t="s">
        <v>2645</v>
      </c>
      <c r="H108" s="615" t="s">
        <v>2646</v>
      </c>
      <c r="I108" s="617">
        <v>0.11</v>
      </c>
      <c r="J108" s="617">
        <v>10</v>
      </c>
      <c r="K108" s="618">
        <v>1.1499999999999999</v>
      </c>
    </row>
    <row r="109" spans="1:11" ht="14.4" customHeight="1" x14ac:dyDescent="0.3">
      <c r="A109" s="613" t="s">
        <v>517</v>
      </c>
      <c r="B109" s="614" t="s">
        <v>2242</v>
      </c>
      <c r="C109" s="615" t="s">
        <v>522</v>
      </c>
      <c r="D109" s="616" t="s">
        <v>2243</v>
      </c>
      <c r="E109" s="615" t="s">
        <v>3120</v>
      </c>
      <c r="F109" s="616" t="s">
        <v>3121</v>
      </c>
      <c r="G109" s="615" t="s">
        <v>2647</v>
      </c>
      <c r="H109" s="615" t="s">
        <v>2648</v>
      </c>
      <c r="I109" s="617">
        <v>68.569999999999993</v>
      </c>
      <c r="J109" s="617">
        <v>1</v>
      </c>
      <c r="K109" s="618">
        <v>68.569999999999993</v>
      </c>
    </row>
    <row r="110" spans="1:11" ht="14.4" customHeight="1" x14ac:dyDescent="0.3">
      <c r="A110" s="613" t="s">
        <v>517</v>
      </c>
      <c r="B110" s="614" t="s">
        <v>2242</v>
      </c>
      <c r="C110" s="615" t="s">
        <v>522</v>
      </c>
      <c r="D110" s="616" t="s">
        <v>2243</v>
      </c>
      <c r="E110" s="615" t="s">
        <v>3120</v>
      </c>
      <c r="F110" s="616" t="s">
        <v>3121</v>
      </c>
      <c r="G110" s="615" t="s">
        <v>2649</v>
      </c>
      <c r="H110" s="615" t="s">
        <v>2650</v>
      </c>
      <c r="I110" s="617">
        <v>106.69</v>
      </c>
      <c r="J110" s="617">
        <v>10</v>
      </c>
      <c r="K110" s="618">
        <v>1066.8599999999999</v>
      </c>
    </row>
    <row r="111" spans="1:11" ht="14.4" customHeight="1" x14ac:dyDescent="0.3">
      <c r="A111" s="613" t="s">
        <v>517</v>
      </c>
      <c r="B111" s="614" t="s">
        <v>2242</v>
      </c>
      <c r="C111" s="615" t="s">
        <v>522</v>
      </c>
      <c r="D111" s="616" t="s">
        <v>2243</v>
      </c>
      <c r="E111" s="615" t="s">
        <v>3122</v>
      </c>
      <c r="F111" s="616" t="s">
        <v>3123</v>
      </c>
      <c r="G111" s="615" t="s">
        <v>2651</v>
      </c>
      <c r="H111" s="615" t="s">
        <v>2652</v>
      </c>
      <c r="I111" s="617">
        <v>471.9</v>
      </c>
      <c r="J111" s="617">
        <v>10</v>
      </c>
      <c r="K111" s="618">
        <v>4719</v>
      </c>
    </row>
    <row r="112" spans="1:11" ht="14.4" customHeight="1" x14ac:dyDescent="0.3">
      <c r="A112" s="613" t="s">
        <v>517</v>
      </c>
      <c r="B112" s="614" t="s">
        <v>2242</v>
      </c>
      <c r="C112" s="615" t="s">
        <v>522</v>
      </c>
      <c r="D112" s="616" t="s">
        <v>2243</v>
      </c>
      <c r="E112" s="615" t="s">
        <v>3122</v>
      </c>
      <c r="F112" s="616" t="s">
        <v>3123</v>
      </c>
      <c r="G112" s="615" t="s">
        <v>2653</v>
      </c>
      <c r="H112" s="615" t="s">
        <v>2654</v>
      </c>
      <c r="I112" s="617">
        <v>268.61999999999995</v>
      </c>
      <c r="J112" s="617">
        <v>640</v>
      </c>
      <c r="K112" s="618">
        <v>171916.79999999999</v>
      </c>
    </row>
    <row r="113" spans="1:11" ht="14.4" customHeight="1" x14ac:dyDescent="0.3">
      <c r="A113" s="613" t="s">
        <v>517</v>
      </c>
      <c r="B113" s="614" t="s">
        <v>2242</v>
      </c>
      <c r="C113" s="615" t="s">
        <v>522</v>
      </c>
      <c r="D113" s="616" t="s">
        <v>2243</v>
      </c>
      <c r="E113" s="615" t="s">
        <v>3122</v>
      </c>
      <c r="F113" s="616" t="s">
        <v>3123</v>
      </c>
      <c r="G113" s="615" t="s">
        <v>2655</v>
      </c>
      <c r="H113" s="615" t="s">
        <v>2656</v>
      </c>
      <c r="I113" s="617">
        <v>58.372</v>
      </c>
      <c r="J113" s="617">
        <v>350</v>
      </c>
      <c r="K113" s="618">
        <v>20430</v>
      </c>
    </row>
    <row r="114" spans="1:11" ht="14.4" customHeight="1" x14ac:dyDescent="0.3">
      <c r="A114" s="613" t="s">
        <v>517</v>
      </c>
      <c r="B114" s="614" t="s">
        <v>2242</v>
      </c>
      <c r="C114" s="615" t="s">
        <v>522</v>
      </c>
      <c r="D114" s="616" t="s">
        <v>2243</v>
      </c>
      <c r="E114" s="615" t="s">
        <v>3122</v>
      </c>
      <c r="F114" s="616" t="s">
        <v>3123</v>
      </c>
      <c r="G114" s="615" t="s">
        <v>2657</v>
      </c>
      <c r="H114" s="615" t="s">
        <v>2658</v>
      </c>
      <c r="I114" s="617">
        <v>5.2023076923076932</v>
      </c>
      <c r="J114" s="617">
        <v>8040</v>
      </c>
      <c r="K114" s="618">
        <v>41826</v>
      </c>
    </row>
    <row r="115" spans="1:11" ht="14.4" customHeight="1" x14ac:dyDescent="0.3">
      <c r="A115" s="613" t="s">
        <v>517</v>
      </c>
      <c r="B115" s="614" t="s">
        <v>2242</v>
      </c>
      <c r="C115" s="615" t="s">
        <v>522</v>
      </c>
      <c r="D115" s="616" t="s">
        <v>2243</v>
      </c>
      <c r="E115" s="615" t="s">
        <v>3122</v>
      </c>
      <c r="F115" s="616" t="s">
        <v>3123</v>
      </c>
      <c r="G115" s="615" t="s">
        <v>2659</v>
      </c>
      <c r="H115" s="615" t="s">
        <v>2660</v>
      </c>
      <c r="I115" s="617">
        <v>37.51</v>
      </c>
      <c r="J115" s="617">
        <v>2100</v>
      </c>
      <c r="K115" s="618">
        <v>78771</v>
      </c>
    </row>
    <row r="116" spans="1:11" ht="14.4" customHeight="1" x14ac:dyDescent="0.3">
      <c r="A116" s="613" t="s">
        <v>517</v>
      </c>
      <c r="B116" s="614" t="s">
        <v>2242</v>
      </c>
      <c r="C116" s="615" t="s">
        <v>522</v>
      </c>
      <c r="D116" s="616" t="s">
        <v>2243</v>
      </c>
      <c r="E116" s="615" t="s">
        <v>3122</v>
      </c>
      <c r="F116" s="616" t="s">
        <v>3123</v>
      </c>
      <c r="G116" s="615" t="s">
        <v>2661</v>
      </c>
      <c r="H116" s="615" t="s">
        <v>2662</v>
      </c>
      <c r="I116" s="617">
        <v>0.22</v>
      </c>
      <c r="J116" s="617">
        <v>100</v>
      </c>
      <c r="K116" s="618">
        <v>22</v>
      </c>
    </row>
    <row r="117" spans="1:11" ht="14.4" customHeight="1" x14ac:dyDescent="0.3">
      <c r="A117" s="613" t="s">
        <v>517</v>
      </c>
      <c r="B117" s="614" t="s">
        <v>2242</v>
      </c>
      <c r="C117" s="615" t="s">
        <v>522</v>
      </c>
      <c r="D117" s="616" t="s">
        <v>2243</v>
      </c>
      <c r="E117" s="615" t="s">
        <v>3122</v>
      </c>
      <c r="F117" s="616" t="s">
        <v>3123</v>
      </c>
      <c r="G117" s="615" t="s">
        <v>2661</v>
      </c>
      <c r="H117" s="615" t="s">
        <v>2663</v>
      </c>
      <c r="I117" s="617">
        <v>0.22</v>
      </c>
      <c r="J117" s="617">
        <v>100</v>
      </c>
      <c r="K117" s="618">
        <v>22</v>
      </c>
    </row>
    <row r="118" spans="1:11" ht="14.4" customHeight="1" x14ac:dyDescent="0.3">
      <c r="A118" s="613" t="s">
        <v>517</v>
      </c>
      <c r="B118" s="614" t="s">
        <v>2242</v>
      </c>
      <c r="C118" s="615" t="s">
        <v>522</v>
      </c>
      <c r="D118" s="616" t="s">
        <v>2243</v>
      </c>
      <c r="E118" s="615" t="s">
        <v>3122</v>
      </c>
      <c r="F118" s="616" t="s">
        <v>3123</v>
      </c>
      <c r="G118" s="615" t="s">
        <v>2661</v>
      </c>
      <c r="H118" s="615" t="s">
        <v>2664</v>
      </c>
      <c r="I118" s="617">
        <v>0.2233333333333333</v>
      </c>
      <c r="J118" s="617">
        <v>300</v>
      </c>
      <c r="K118" s="618">
        <v>67</v>
      </c>
    </row>
    <row r="119" spans="1:11" ht="14.4" customHeight="1" x14ac:dyDescent="0.3">
      <c r="A119" s="613" t="s">
        <v>517</v>
      </c>
      <c r="B119" s="614" t="s">
        <v>2242</v>
      </c>
      <c r="C119" s="615" t="s">
        <v>522</v>
      </c>
      <c r="D119" s="616" t="s">
        <v>2243</v>
      </c>
      <c r="E119" s="615" t="s">
        <v>3122</v>
      </c>
      <c r="F119" s="616" t="s">
        <v>3123</v>
      </c>
      <c r="G119" s="615" t="s">
        <v>2665</v>
      </c>
      <c r="H119" s="615" t="s">
        <v>2666</v>
      </c>
      <c r="I119" s="617">
        <v>11.142857142857142</v>
      </c>
      <c r="J119" s="617">
        <v>3600</v>
      </c>
      <c r="K119" s="618">
        <v>40114</v>
      </c>
    </row>
    <row r="120" spans="1:11" ht="14.4" customHeight="1" x14ac:dyDescent="0.3">
      <c r="A120" s="613" t="s">
        <v>517</v>
      </c>
      <c r="B120" s="614" t="s">
        <v>2242</v>
      </c>
      <c r="C120" s="615" t="s">
        <v>522</v>
      </c>
      <c r="D120" s="616" t="s">
        <v>2243</v>
      </c>
      <c r="E120" s="615" t="s">
        <v>3122</v>
      </c>
      <c r="F120" s="616" t="s">
        <v>3123</v>
      </c>
      <c r="G120" s="615" t="s">
        <v>2667</v>
      </c>
      <c r="H120" s="615" t="s">
        <v>2668</v>
      </c>
      <c r="I120" s="617">
        <v>16.29</v>
      </c>
      <c r="J120" s="617">
        <v>3</v>
      </c>
      <c r="K120" s="618">
        <v>48.87</v>
      </c>
    </row>
    <row r="121" spans="1:11" ht="14.4" customHeight="1" x14ac:dyDescent="0.3">
      <c r="A121" s="613" t="s">
        <v>517</v>
      </c>
      <c r="B121" s="614" t="s">
        <v>2242</v>
      </c>
      <c r="C121" s="615" t="s">
        <v>522</v>
      </c>
      <c r="D121" s="616" t="s">
        <v>2243</v>
      </c>
      <c r="E121" s="615" t="s">
        <v>3122</v>
      </c>
      <c r="F121" s="616" t="s">
        <v>3123</v>
      </c>
      <c r="G121" s="615" t="s">
        <v>2669</v>
      </c>
      <c r="H121" s="615" t="s">
        <v>2670</v>
      </c>
      <c r="I121" s="617">
        <v>33.983333333333334</v>
      </c>
      <c r="J121" s="617">
        <v>11</v>
      </c>
      <c r="K121" s="618">
        <v>382.73</v>
      </c>
    </row>
    <row r="122" spans="1:11" ht="14.4" customHeight="1" x14ac:dyDescent="0.3">
      <c r="A122" s="613" t="s">
        <v>517</v>
      </c>
      <c r="B122" s="614" t="s">
        <v>2242</v>
      </c>
      <c r="C122" s="615" t="s">
        <v>522</v>
      </c>
      <c r="D122" s="616" t="s">
        <v>2243</v>
      </c>
      <c r="E122" s="615" t="s">
        <v>3122</v>
      </c>
      <c r="F122" s="616" t="s">
        <v>3123</v>
      </c>
      <c r="G122" s="615" t="s">
        <v>2463</v>
      </c>
      <c r="H122" s="615" t="s">
        <v>2464</v>
      </c>
      <c r="I122" s="617">
        <v>0.97545454545454535</v>
      </c>
      <c r="J122" s="617">
        <v>22500</v>
      </c>
      <c r="K122" s="618">
        <v>22391.239999999998</v>
      </c>
    </row>
    <row r="123" spans="1:11" ht="14.4" customHeight="1" x14ac:dyDescent="0.3">
      <c r="A123" s="613" t="s">
        <v>517</v>
      </c>
      <c r="B123" s="614" t="s">
        <v>2242</v>
      </c>
      <c r="C123" s="615" t="s">
        <v>522</v>
      </c>
      <c r="D123" s="616" t="s">
        <v>2243</v>
      </c>
      <c r="E123" s="615" t="s">
        <v>3122</v>
      </c>
      <c r="F123" s="616" t="s">
        <v>3123</v>
      </c>
      <c r="G123" s="615" t="s">
        <v>2465</v>
      </c>
      <c r="H123" s="615" t="s">
        <v>2466</v>
      </c>
      <c r="I123" s="617">
        <v>1.5253846153846153</v>
      </c>
      <c r="J123" s="617">
        <v>25800</v>
      </c>
      <c r="K123" s="618">
        <v>40144</v>
      </c>
    </row>
    <row r="124" spans="1:11" ht="14.4" customHeight="1" x14ac:dyDescent="0.3">
      <c r="A124" s="613" t="s">
        <v>517</v>
      </c>
      <c r="B124" s="614" t="s">
        <v>2242</v>
      </c>
      <c r="C124" s="615" t="s">
        <v>522</v>
      </c>
      <c r="D124" s="616" t="s">
        <v>2243</v>
      </c>
      <c r="E124" s="615" t="s">
        <v>3122</v>
      </c>
      <c r="F124" s="616" t="s">
        <v>3123</v>
      </c>
      <c r="G124" s="615" t="s">
        <v>2671</v>
      </c>
      <c r="H124" s="615" t="s">
        <v>2672</v>
      </c>
      <c r="I124" s="617">
        <v>0.44894736842105271</v>
      </c>
      <c r="J124" s="617">
        <v>22700</v>
      </c>
      <c r="K124" s="618">
        <v>10357</v>
      </c>
    </row>
    <row r="125" spans="1:11" ht="14.4" customHeight="1" x14ac:dyDescent="0.3">
      <c r="A125" s="613" t="s">
        <v>517</v>
      </c>
      <c r="B125" s="614" t="s">
        <v>2242</v>
      </c>
      <c r="C125" s="615" t="s">
        <v>522</v>
      </c>
      <c r="D125" s="616" t="s">
        <v>2243</v>
      </c>
      <c r="E125" s="615" t="s">
        <v>3122</v>
      </c>
      <c r="F125" s="616" t="s">
        <v>3123</v>
      </c>
      <c r="G125" s="615" t="s">
        <v>2673</v>
      </c>
      <c r="H125" s="615" t="s">
        <v>2674</v>
      </c>
      <c r="I125" s="617">
        <v>0.61499999999999999</v>
      </c>
      <c r="J125" s="617">
        <v>9000</v>
      </c>
      <c r="K125" s="618">
        <v>5660</v>
      </c>
    </row>
    <row r="126" spans="1:11" ht="14.4" customHeight="1" x14ac:dyDescent="0.3">
      <c r="A126" s="613" t="s">
        <v>517</v>
      </c>
      <c r="B126" s="614" t="s">
        <v>2242</v>
      </c>
      <c r="C126" s="615" t="s">
        <v>522</v>
      </c>
      <c r="D126" s="616" t="s">
        <v>2243</v>
      </c>
      <c r="E126" s="615" t="s">
        <v>3122</v>
      </c>
      <c r="F126" s="616" t="s">
        <v>3123</v>
      </c>
      <c r="G126" s="615" t="s">
        <v>2675</v>
      </c>
      <c r="H126" s="615" t="s">
        <v>2676</v>
      </c>
      <c r="I126" s="617">
        <v>3.1338461538461542</v>
      </c>
      <c r="J126" s="617">
        <v>1900</v>
      </c>
      <c r="K126" s="618">
        <v>5954</v>
      </c>
    </row>
    <row r="127" spans="1:11" ht="14.4" customHeight="1" x14ac:dyDescent="0.3">
      <c r="A127" s="613" t="s">
        <v>517</v>
      </c>
      <c r="B127" s="614" t="s">
        <v>2242</v>
      </c>
      <c r="C127" s="615" t="s">
        <v>522</v>
      </c>
      <c r="D127" s="616" t="s">
        <v>2243</v>
      </c>
      <c r="E127" s="615" t="s">
        <v>3122</v>
      </c>
      <c r="F127" s="616" t="s">
        <v>3123</v>
      </c>
      <c r="G127" s="615" t="s">
        <v>2677</v>
      </c>
      <c r="H127" s="615" t="s">
        <v>2678</v>
      </c>
      <c r="I127" s="617">
        <v>6.19</v>
      </c>
      <c r="J127" s="617">
        <v>20</v>
      </c>
      <c r="K127" s="618">
        <v>123.8</v>
      </c>
    </row>
    <row r="128" spans="1:11" ht="14.4" customHeight="1" x14ac:dyDescent="0.3">
      <c r="A128" s="613" t="s">
        <v>517</v>
      </c>
      <c r="B128" s="614" t="s">
        <v>2242</v>
      </c>
      <c r="C128" s="615" t="s">
        <v>522</v>
      </c>
      <c r="D128" s="616" t="s">
        <v>2243</v>
      </c>
      <c r="E128" s="615" t="s">
        <v>3122</v>
      </c>
      <c r="F128" s="616" t="s">
        <v>3123</v>
      </c>
      <c r="G128" s="615" t="s">
        <v>2679</v>
      </c>
      <c r="H128" s="615" t="s">
        <v>2680</v>
      </c>
      <c r="I128" s="617">
        <v>23.35</v>
      </c>
      <c r="J128" s="617">
        <v>180</v>
      </c>
      <c r="K128" s="618">
        <v>4203.54</v>
      </c>
    </row>
    <row r="129" spans="1:11" ht="14.4" customHeight="1" x14ac:dyDescent="0.3">
      <c r="A129" s="613" t="s">
        <v>517</v>
      </c>
      <c r="B129" s="614" t="s">
        <v>2242</v>
      </c>
      <c r="C129" s="615" t="s">
        <v>522</v>
      </c>
      <c r="D129" s="616" t="s">
        <v>2243</v>
      </c>
      <c r="E129" s="615" t="s">
        <v>3122</v>
      </c>
      <c r="F129" s="616" t="s">
        <v>3123</v>
      </c>
      <c r="G129" s="615" t="s">
        <v>2681</v>
      </c>
      <c r="H129" s="615" t="s">
        <v>2682</v>
      </c>
      <c r="I129" s="617">
        <v>6.2924999999999995</v>
      </c>
      <c r="J129" s="617">
        <v>35</v>
      </c>
      <c r="K129" s="618">
        <v>220.25</v>
      </c>
    </row>
    <row r="130" spans="1:11" ht="14.4" customHeight="1" x14ac:dyDescent="0.3">
      <c r="A130" s="613" t="s">
        <v>517</v>
      </c>
      <c r="B130" s="614" t="s">
        <v>2242</v>
      </c>
      <c r="C130" s="615" t="s">
        <v>522</v>
      </c>
      <c r="D130" s="616" t="s">
        <v>2243</v>
      </c>
      <c r="E130" s="615" t="s">
        <v>3122</v>
      </c>
      <c r="F130" s="616" t="s">
        <v>3123</v>
      </c>
      <c r="G130" s="615" t="s">
        <v>2683</v>
      </c>
      <c r="H130" s="615" t="s">
        <v>2684</v>
      </c>
      <c r="I130" s="617">
        <v>6.29</v>
      </c>
      <c r="J130" s="617">
        <v>20</v>
      </c>
      <c r="K130" s="618">
        <v>125.8</v>
      </c>
    </row>
    <row r="131" spans="1:11" ht="14.4" customHeight="1" x14ac:dyDescent="0.3">
      <c r="A131" s="613" t="s">
        <v>517</v>
      </c>
      <c r="B131" s="614" t="s">
        <v>2242</v>
      </c>
      <c r="C131" s="615" t="s">
        <v>522</v>
      </c>
      <c r="D131" s="616" t="s">
        <v>2243</v>
      </c>
      <c r="E131" s="615" t="s">
        <v>3122</v>
      </c>
      <c r="F131" s="616" t="s">
        <v>3123</v>
      </c>
      <c r="G131" s="615" t="s">
        <v>2685</v>
      </c>
      <c r="H131" s="615" t="s">
        <v>2686</v>
      </c>
      <c r="I131" s="617">
        <v>6.1050000000000004</v>
      </c>
      <c r="J131" s="617">
        <v>250</v>
      </c>
      <c r="K131" s="618">
        <v>1529.5</v>
      </c>
    </row>
    <row r="132" spans="1:11" ht="14.4" customHeight="1" x14ac:dyDescent="0.3">
      <c r="A132" s="613" t="s">
        <v>517</v>
      </c>
      <c r="B132" s="614" t="s">
        <v>2242</v>
      </c>
      <c r="C132" s="615" t="s">
        <v>522</v>
      </c>
      <c r="D132" s="616" t="s">
        <v>2243</v>
      </c>
      <c r="E132" s="615" t="s">
        <v>3122</v>
      </c>
      <c r="F132" s="616" t="s">
        <v>3123</v>
      </c>
      <c r="G132" s="615" t="s">
        <v>2685</v>
      </c>
      <c r="H132" s="615" t="s">
        <v>2687</v>
      </c>
      <c r="I132" s="617">
        <v>6.2223076923076945</v>
      </c>
      <c r="J132" s="617">
        <v>1605</v>
      </c>
      <c r="K132" s="618">
        <v>9990.15</v>
      </c>
    </row>
    <row r="133" spans="1:11" ht="14.4" customHeight="1" x14ac:dyDescent="0.3">
      <c r="A133" s="613" t="s">
        <v>517</v>
      </c>
      <c r="B133" s="614" t="s">
        <v>2242</v>
      </c>
      <c r="C133" s="615" t="s">
        <v>522</v>
      </c>
      <c r="D133" s="616" t="s">
        <v>2243</v>
      </c>
      <c r="E133" s="615" t="s">
        <v>3122</v>
      </c>
      <c r="F133" s="616" t="s">
        <v>3123</v>
      </c>
      <c r="G133" s="615" t="s">
        <v>2688</v>
      </c>
      <c r="H133" s="615" t="s">
        <v>2689</v>
      </c>
      <c r="I133" s="617">
        <v>203.76285714285714</v>
      </c>
      <c r="J133" s="617">
        <v>180</v>
      </c>
      <c r="K133" s="618">
        <v>36677.300000000003</v>
      </c>
    </row>
    <row r="134" spans="1:11" ht="14.4" customHeight="1" x14ac:dyDescent="0.3">
      <c r="A134" s="613" t="s">
        <v>517</v>
      </c>
      <c r="B134" s="614" t="s">
        <v>2242</v>
      </c>
      <c r="C134" s="615" t="s">
        <v>522</v>
      </c>
      <c r="D134" s="616" t="s">
        <v>2243</v>
      </c>
      <c r="E134" s="615" t="s">
        <v>3122</v>
      </c>
      <c r="F134" s="616" t="s">
        <v>3123</v>
      </c>
      <c r="G134" s="615" t="s">
        <v>2690</v>
      </c>
      <c r="H134" s="615" t="s">
        <v>2691</v>
      </c>
      <c r="I134" s="617">
        <v>68.540000000000006</v>
      </c>
      <c r="J134" s="617">
        <v>3</v>
      </c>
      <c r="K134" s="618">
        <v>205.62</v>
      </c>
    </row>
    <row r="135" spans="1:11" ht="14.4" customHeight="1" x14ac:dyDescent="0.3">
      <c r="A135" s="613" t="s">
        <v>517</v>
      </c>
      <c r="B135" s="614" t="s">
        <v>2242</v>
      </c>
      <c r="C135" s="615" t="s">
        <v>522</v>
      </c>
      <c r="D135" s="616" t="s">
        <v>2243</v>
      </c>
      <c r="E135" s="615" t="s">
        <v>3122</v>
      </c>
      <c r="F135" s="616" t="s">
        <v>3123</v>
      </c>
      <c r="G135" s="615" t="s">
        <v>2692</v>
      </c>
      <c r="H135" s="615" t="s">
        <v>2693</v>
      </c>
      <c r="I135" s="617">
        <v>82.03</v>
      </c>
      <c r="J135" s="617">
        <v>45</v>
      </c>
      <c r="K135" s="618">
        <v>3691.35</v>
      </c>
    </row>
    <row r="136" spans="1:11" ht="14.4" customHeight="1" x14ac:dyDescent="0.3">
      <c r="A136" s="613" t="s">
        <v>517</v>
      </c>
      <c r="B136" s="614" t="s">
        <v>2242</v>
      </c>
      <c r="C136" s="615" t="s">
        <v>522</v>
      </c>
      <c r="D136" s="616" t="s">
        <v>2243</v>
      </c>
      <c r="E136" s="615" t="s">
        <v>3122</v>
      </c>
      <c r="F136" s="616" t="s">
        <v>3123</v>
      </c>
      <c r="G136" s="615" t="s">
        <v>2694</v>
      </c>
      <c r="H136" s="615" t="s">
        <v>2695</v>
      </c>
      <c r="I136" s="617">
        <v>80.144615384615378</v>
      </c>
      <c r="J136" s="617">
        <v>610</v>
      </c>
      <c r="K136" s="618">
        <v>49010.2</v>
      </c>
    </row>
    <row r="137" spans="1:11" ht="14.4" customHeight="1" x14ac:dyDescent="0.3">
      <c r="A137" s="613" t="s">
        <v>517</v>
      </c>
      <c r="B137" s="614" t="s">
        <v>2242</v>
      </c>
      <c r="C137" s="615" t="s">
        <v>522</v>
      </c>
      <c r="D137" s="616" t="s">
        <v>2243</v>
      </c>
      <c r="E137" s="615" t="s">
        <v>3122</v>
      </c>
      <c r="F137" s="616" t="s">
        <v>3123</v>
      </c>
      <c r="G137" s="615" t="s">
        <v>2696</v>
      </c>
      <c r="H137" s="615" t="s">
        <v>2697</v>
      </c>
      <c r="I137" s="617">
        <v>94.38</v>
      </c>
      <c r="J137" s="617">
        <v>5</v>
      </c>
      <c r="K137" s="618">
        <v>471.9</v>
      </c>
    </row>
    <row r="138" spans="1:11" ht="14.4" customHeight="1" x14ac:dyDescent="0.3">
      <c r="A138" s="613" t="s">
        <v>517</v>
      </c>
      <c r="B138" s="614" t="s">
        <v>2242</v>
      </c>
      <c r="C138" s="615" t="s">
        <v>522</v>
      </c>
      <c r="D138" s="616" t="s">
        <v>2243</v>
      </c>
      <c r="E138" s="615" t="s">
        <v>3122</v>
      </c>
      <c r="F138" s="616" t="s">
        <v>3123</v>
      </c>
      <c r="G138" s="615" t="s">
        <v>2698</v>
      </c>
      <c r="H138" s="615" t="s">
        <v>2699</v>
      </c>
      <c r="I138" s="617">
        <v>35.01</v>
      </c>
      <c r="J138" s="617">
        <v>10</v>
      </c>
      <c r="K138" s="618">
        <v>350.06</v>
      </c>
    </row>
    <row r="139" spans="1:11" ht="14.4" customHeight="1" x14ac:dyDescent="0.3">
      <c r="A139" s="613" t="s">
        <v>517</v>
      </c>
      <c r="B139" s="614" t="s">
        <v>2242</v>
      </c>
      <c r="C139" s="615" t="s">
        <v>522</v>
      </c>
      <c r="D139" s="616" t="s">
        <v>2243</v>
      </c>
      <c r="E139" s="615" t="s">
        <v>3122</v>
      </c>
      <c r="F139" s="616" t="s">
        <v>3123</v>
      </c>
      <c r="G139" s="615" t="s">
        <v>2700</v>
      </c>
      <c r="H139" s="615" t="s">
        <v>2701</v>
      </c>
      <c r="I139" s="617">
        <v>5.5636363636363635</v>
      </c>
      <c r="J139" s="617">
        <v>2150</v>
      </c>
      <c r="K139" s="618">
        <v>11962</v>
      </c>
    </row>
    <row r="140" spans="1:11" ht="14.4" customHeight="1" x14ac:dyDescent="0.3">
      <c r="A140" s="613" t="s">
        <v>517</v>
      </c>
      <c r="B140" s="614" t="s">
        <v>2242</v>
      </c>
      <c r="C140" s="615" t="s">
        <v>522</v>
      </c>
      <c r="D140" s="616" t="s">
        <v>2243</v>
      </c>
      <c r="E140" s="615" t="s">
        <v>3122</v>
      </c>
      <c r="F140" s="616" t="s">
        <v>3123</v>
      </c>
      <c r="G140" s="615" t="s">
        <v>2702</v>
      </c>
      <c r="H140" s="615" t="s">
        <v>2703</v>
      </c>
      <c r="I140" s="617">
        <v>646.76</v>
      </c>
      <c r="J140" s="617">
        <v>4</v>
      </c>
      <c r="K140" s="618">
        <v>2587.0300000000002</v>
      </c>
    </row>
    <row r="141" spans="1:11" ht="14.4" customHeight="1" x14ac:dyDescent="0.3">
      <c r="A141" s="613" t="s">
        <v>517</v>
      </c>
      <c r="B141" s="614" t="s">
        <v>2242</v>
      </c>
      <c r="C141" s="615" t="s">
        <v>522</v>
      </c>
      <c r="D141" s="616" t="s">
        <v>2243</v>
      </c>
      <c r="E141" s="615" t="s">
        <v>3122</v>
      </c>
      <c r="F141" s="616" t="s">
        <v>3123</v>
      </c>
      <c r="G141" s="615" t="s">
        <v>2704</v>
      </c>
      <c r="H141" s="615" t="s">
        <v>2705</v>
      </c>
      <c r="I141" s="617">
        <v>102.84999999999997</v>
      </c>
      <c r="J141" s="617">
        <v>150</v>
      </c>
      <c r="K141" s="618">
        <v>15427.5</v>
      </c>
    </row>
    <row r="142" spans="1:11" ht="14.4" customHeight="1" x14ac:dyDescent="0.3">
      <c r="A142" s="613" t="s">
        <v>517</v>
      </c>
      <c r="B142" s="614" t="s">
        <v>2242</v>
      </c>
      <c r="C142" s="615" t="s">
        <v>522</v>
      </c>
      <c r="D142" s="616" t="s">
        <v>2243</v>
      </c>
      <c r="E142" s="615" t="s">
        <v>3122</v>
      </c>
      <c r="F142" s="616" t="s">
        <v>3123</v>
      </c>
      <c r="G142" s="615" t="s">
        <v>2706</v>
      </c>
      <c r="H142" s="615" t="s">
        <v>2707</v>
      </c>
      <c r="I142" s="617">
        <v>17.865000000000002</v>
      </c>
      <c r="J142" s="617">
        <v>20</v>
      </c>
      <c r="K142" s="618">
        <v>357.3</v>
      </c>
    </row>
    <row r="143" spans="1:11" ht="14.4" customHeight="1" x14ac:dyDescent="0.3">
      <c r="A143" s="613" t="s">
        <v>517</v>
      </c>
      <c r="B143" s="614" t="s">
        <v>2242</v>
      </c>
      <c r="C143" s="615" t="s">
        <v>522</v>
      </c>
      <c r="D143" s="616" t="s">
        <v>2243</v>
      </c>
      <c r="E143" s="615" t="s">
        <v>3122</v>
      </c>
      <c r="F143" s="616" t="s">
        <v>3123</v>
      </c>
      <c r="G143" s="615" t="s">
        <v>2708</v>
      </c>
      <c r="H143" s="615" t="s">
        <v>2709</v>
      </c>
      <c r="I143" s="617">
        <v>17.899999999999999</v>
      </c>
      <c r="J143" s="617">
        <v>10</v>
      </c>
      <c r="K143" s="618">
        <v>179</v>
      </c>
    </row>
    <row r="144" spans="1:11" ht="14.4" customHeight="1" x14ac:dyDescent="0.3">
      <c r="A144" s="613" t="s">
        <v>517</v>
      </c>
      <c r="B144" s="614" t="s">
        <v>2242</v>
      </c>
      <c r="C144" s="615" t="s">
        <v>522</v>
      </c>
      <c r="D144" s="616" t="s">
        <v>2243</v>
      </c>
      <c r="E144" s="615" t="s">
        <v>3122</v>
      </c>
      <c r="F144" s="616" t="s">
        <v>3123</v>
      </c>
      <c r="G144" s="615" t="s">
        <v>2710</v>
      </c>
      <c r="H144" s="615" t="s">
        <v>2711</v>
      </c>
      <c r="I144" s="617">
        <v>5.41</v>
      </c>
      <c r="J144" s="617">
        <v>400</v>
      </c>
      <c r="K144" s="618">
        <v>2163.5299999999997</v>
      </c>
    </row>
    <row r="145" spans="1:11" ht="14.4" customHeight="1" x14ac:dyDescent="0.3">
      <c r="A145" s="613" t="s">
        <v>517</v>
      </c>
      <c r="B145" s="614" t="s">
        <v>2242</v>
      </c>
      <c r="C145" s="615" t="s">
        <v>522</v>
      </c>
      <c r="D145" s="616" t="s">
        <v>2243</v>
      </c>
      <c r="E145" s="615" t="s">
        <v>3122</v>
      </c>
      <c r="F145" s="616" t="s">
        <v>3123</v>
      </c>
      <c r="G145" s="615" t="s">
        <v>2712</v>
      </c>
      <c r="H145" s="615" t="s">
        <v>2713</v>
      </c>
      <c r="I145" s="617">
        <v>17.850000000000001</v>
      </c>
      <c r="J145" s="617">
        <v>10</v>
      </c>
      <c r="K145" s="618">
        <v>178.5</v>
      </c>
    </row>
    <row r="146" spans="1:11" ht="14.4" customHeight="1" x14ac:dyDescent="0.3">
      <c r="A146" s="613" t="s">
        <v>517</v>
      </c>
      <c r="B146" s="614" t="s">
        <v>2242</v>
      </c>
      <c r="C146" s="615" t="s">
        <v>522</v>
      </c>
      <c r="D146" s="616" t="s">
        <v>2243</v>
      </c>
      <c r="E146" s="615" t="s">
        <v>3122</v>
      </c>
      <c r="F146" s="616" t="s">
        <v>3123</v>
      </c>
      <c r="G146" s="615" t="s">
        <v>2714</v>
      </c>
      <c r="H146" s="615" t="s">
        <v>2715</v>
      </c>
      <c r="I146" s="617">
        <v>107.84090909090909</v>
      </c>
      <c r="J146" s="617">
        <v>146</v>
      </c>
      <c r="K146" s="618">
        <v>15782.529999999999</v>
      </c>
    </row>
    <row r="147" spans="1:11" ht="14.4" customHeight="1" x14ac:dyDescent="0.3">
      <c r="A147" s="613" t="s">
        <v>517</v>
      </c>
      <c r="B147" s="614" t="s">
        <v>2242</v>
      </c>
      <c r="C147" s="615" t="s">
        <v>522</v>
      </c>
      <c r="D147" s="616" t="s">
        <v>2243</v>
      </c>
      <c r="E147" s="615" t="s">
        <v>3122</v>
      </c>
      <c r="F147" s="616" t="s">
        <v>3123</v>
      </c>
      <c r="G147" s="615" t="s">
        <v>2716</v>
      </c>
      <c r="H147" s="615" t="s">
        <v>2717</v>
      </c>
      <c r="I147" s="617">
        <v>195.14</v>
      </c>
      <c r="J147" s="617">
        <v>5</v>
      </c>
      <c r="K147" s="618">
        <v>975.7</v>
      </c>
    </row>
    <row r="148" spans="1:11" ht="14.4" customHeight="1" x14ac:dyDescent="0.3">
      <c r="A148" s="613" t="s">
        <v>517</v>
      </c>
      <c r="B148" s="614" t="s">
        <v>2242</v>
      </c>
      <c r="C148" s="615" t="s">
        <v>522</v>
      </c>
      <c r="D148" s="616" t="s">
        <v>2243</v>
      </c>
      <c r="E148" s="615" t="s">
        <v>3122</v>
      </c>
      <c r="F148" s="616" t="s">
        <v>3123</v>
      </c>
      <c r="G148" s="615" t="s">
        <v>2718</v>
      </c>
      <c r="H148" s="615" t="s">
        <v>2719</v>
      </c>
      <c r="I148" s="617">
        <v>174.51124999999996</v>
      </c>
      <c r="J148" s="617">
        <v>96</v>
      </c>
      <c r="K148" s="618">
        <v>16753.14</v>
      </c>
    </row>
    <row r="149" spans="1:11" ht="14.4" customHeight="1" x14ac:dyDescent="0.3">
      <c r="A149" s="613" t="s">
        <v>517</v>
      </c>
      <c r="B149" s="614" t="s">
        <v>2242</v>
      </c>
      <c r="C149" s="615" t="s">
        <v>522</v>
      </c>
      <c r="D149" s="616" t="s">
        <v>2243</v>
      </c>
      <c r="E149" s="615" t="s">
        <v>3122</v>
      </c>
      <c r="F149" s="616" t="s">
        <v>3123</v>
      </c>
      <c r="G149" s="615" t="s">
        <v>2720</v>
      </c>
      <c r="H149" s="615" t="s">
        <v>2721</v>
      </c>
      <c r="I149" s="617">
        <v>17.668333333333333</v>
      </c>
      <c r="J149" s="617">
        <v>200</v>
      </c>
      <c r="K149" s="618">
        <v>3624.1</v>
      </c>
    </row>
    <row r="150" spans="1:11" ht="14.4" customHeight="1" x14ac:dyDescent="0.3">
      <c r="A150" s="613" t="s">
        <v>517</v>
      </c>
      <c r="B150" s="614" t="s">
        <v>2242</v>
      </c>
      <c r="C150" s="615" t="s">
        <v>522</v>
      </c>
      <c r="D150" s="616" t="s">
        <v>2243</v>
      </c>
      <c r="E150" s="615" t="s">
        <v>3122</v>
      </c>
      <c r="F150" s="616" t="s">
        <v>3123</v>
      </c>
      <c r="G150" s="615" t="s">
        <v>2722</v>
      </c>
      <c r="H150" s="615" t="s">
        <v>2723</v>
      </c>
      <c r="I150" s="617">
        <v>8.9600000000000009</v>
      </c>
      <c r="J150" s="617">
        <v>10</v>
      </c>
      <c r="K150" s="618">
        <v>89.6</v>
      </c>
    </row>
    <row r="151" spans="1:11" ht="14.4" customHeight="1" x14ac:dyDescent="0.3">
      <c r="A151" s="613" t="s">
        <v>517</v>
      </c>
      <c r="B151" s="614" t="s">
        <v>2242</v>
      </c>
      <c r="C151" s="615" t="s">
        <v>522</v>
      </c>
      <c r="D151" s="616" t="s">
        <v>2243</v>
      </c>
      <c r="E151" s="615" t="s">
        <v>3122</v>
      </c>
      <c r="F151" s="616" t="s">
        <v>3123</v>
      </c>
      <c r="G151" s="615" t="s">
        <v>2722</v>
      </c>
      <c r="H151" s="615" t="s">
        <v>2724</v>
      </c>
      <c r="I151" s="617">
        <v>9.6824999999999992</v>
      </c>
      <c r="J151" s="617">
        <v>52</v>
      </c>
      <c r="K151" s="618">
        <v>503.56000000000006</v>
      </c>
    </row>
    <row r="152" spans="1:11" ht="14.4" customHeight="1" x14ac:dyDescent="0.3">
      <c r="A152" s="613" t="s">
        <v>517</v>
      </c>
      <c r="B152" s="614" t="s">
        <v>2242</v>
      </c>
      <c r="C152" s="615" t="s">
        <v>522</v>
      </c>
      <c r="D152" s="616" t="s">
        <v>2243</v>
      </c>
      <c r="E152" s="615" t="s">
        <v>3122</v>
      </c>
      <c r="F152" s="616" t="s">
        <v>3123</v>
      </c>
      <c r="G152" s="615" t="s">
        <v>2725</v>
      </c>
      <c r="H152" s="615" t="s">
        <v>2726</v>
      </c>
      <c r="I152" s="617">
        <v>120.49</v>
      </c>
      <c r="J152" s="617">
        <v>52</v>
      </c>
      <c r="K152" s="618">
        <v>6265.24</v>
      </c>
    </row>
    <row r="153" spans="1:11" ht="14.4" customHeight="1" x14ac:dyDescent="0.3">
      <c r="A153" s="613" t="s">
        <v>517</v>
      </c>
      <c r="B153" s="614" t="s">
        <v>2242</v>
      </c>
      <c r="C153" s="615" t="s">
        <v>522</v>
      </c>
      <c r="D153" s="616" t="s">
        <v>2243</v>
      </c>
      <c r="E153" s="615" t="s">
        <v>3122</v>
      </c>
      <c r="F153" s="616" t="s">
        <v>3123</v>
      </c>
      <c r="G153" s="615" t="s">
        <v>2727</v>
      </c>
      <c r="H153" s="615" t="s">
        <v>2728</v>
      </c>
      <c r="I153" s="617">
        <v>1.8033333333333335</v>
      </c>
      <c r="J153" s="617">
        <v>50</v>
      </c>
      <c r="K153" s="618">
        <v>90.1</v>
      </c>
    </row>
    <row r="154" spans="1:11" ht="14.4" customHeight="1" x14ac:dyDescent="0.3">
      <c r="A154" s="613" t="s">
        <v>517</v>
      </c>
      <c r="B154" s="614" t="s">
        <v>2242</v>
      </c>
      <c r="C154" s="615" t="s">
        <v>522</v>
      </c>
      <c r="D154" s="616" t="s">
        <v>2243</v>
      </c>
      <c r="E154" s="615" t="s">
        <v>3122</v>
      </c>
      <c r="F154" s="616" t="s">
        <v>3123</v>
      </c>
      <c r="G154" s="615" t="s">
        <v>2729</v>
      </c>
      <c r="H154" s="615" t="s">
        <v>2730</v>
      </c>
      <c r="I154" s="617">
        <v>14.45</v>
      </c>
      <c r="J154" s="617">
        <v>100</v>
      </c>
      <c r="K154" s="618">
        <v>1445.42</v>
      </c>
    </row>
    <row r="155" spans="1:11" ht="14.4" customHeight="1" x14ac:dyDescent="0.3">
      <c r="A155" s="613" t="s">
        <v>517</v>
      </c>
      <c r="B155" s="614" t="s">
        <v>2242</v>
      </c>
      <c r="C155" s="615" t="s">
        <v>522</v>
      </c>
      <c r="D155" s="616" t="s">
        <v>2243</v>
      </c>
      <c r="E155" s="615" t="s">
        <v>3122</v>
      </c>
      <c r="F155" s="616" t="s">
        <v>3123</v>
      </c>
      <c r="G155" s="615" t="s">
        <v>2731</v>
      </c>
      <c r="H155" s="615" t="s">
        <v>2732</v>
      </c>
      <c r="I155" s="617">
        <v>23.473333333333336</v>
      </c>
      <c r="J155" s="617">
        <v>630</v>
      </c>
      <c r="K155" s="618">
        <v>14788.800000000001</v>
      </c>
    </row>
    <row r="156" spans="1:11" ht="14.4" customHeight="1" x14ac:dyDescent="0.3">
      <c r="A156" s="613" t="s">
        <v>517</v>
      </c>
      <c r="B156" s="614" t="s">
        <v>2242</v>
      </c>
      <c r="C156" s="615" t="s">
        <v>522</v>
      </c>
      <c r="D156" s="616" t="s">
        <v>2243</v>
      </c>
      <c r="E156" s="615" t="s">
        <v>3122</v>
      </c>
      <c r="F156" s="616" t="s">
        <v>3123</v>
      </c>
      <c r="G156" s="615" t="s">
        <v>2733</v>
      </c>
      <c r="H156" s="615" t="s">
        <v>2734</v>
      </c>
      <c r="I156" s="617">
        <v>1.8</v>
      </c>
      <c r="J156" s="617">
        <v>150</v>
      </c>
      <c r="K156" s="618">
        <v>270</v>
      </c>
    </row>
    <row r="157" spans="1:11" ht="14.4" customHeight="1" x14ac:dyDescent="0.3">
      <c r="A157" s="613" t="s">
        <v>517</v>
      </c>
      <c r="B157" s="614" t="s">
        <v>2242</v>
      </c>
      <c r="C157" s="615" t="s">
        <v>522</v>
      </c>
      <c r="D157" s="616" t="s">
        <v>2243</v>
      </c>
      <c r="E157" s="615" t="s">
        <v>3122</v>
      </c>
      <c r="F157" s="616" t="s">
        <v>3123</v>
      </c>
      <c r="G157" s="615" t="s">
        <v>2735</v>
      </c>
      <c r="H157" s="615" t="s">
        <v>2736</v>
      </c>
      <c r="I157" s="617">
        <v>1.8663636363636358</v>
      </c>
      <c r="J157" s="617">
        <v>4900</v>
      </c>
      <c r="K157" s="618">
        <v>9098.5</v>
      </c>
    </row>
    <row r="158" spans="1:11" ht="14.4" customHeight="1" x14ac:dyDescent="0.3">
      <c r="A158" s="613" t="s">
        <v>517</v>
      </c>
      <c r="B158" s="614" t="s">
        <v>2242</v>
      </c>
      <c r="C158" s="615" t="s">
        <v>522</v>
      </c>
      <c r="D158" s="616" t="s">
        <v>2243</v>
      </c>
      <c r="E158" s="615" t="s">
        <v>3122</v>
      </c>
      <c r="F158" s="616" t="s">
        <v>3123</v>
      </c>
      <c r="G158" s="615" t="s">
        <v>2737</v>
      </c>
      <c r="H158" s="615" t="s">
        <v>2738</v>
      </c>
      <c r="I158" s="617">
        <v>1.7949999999999999</v>
      </c>
      <c r="J158" s="617">
        <v>250</v>
      </c>
      <c r="K158" s="618">
        <v>447</v>
      </c>
    </row>
    <row r="159" spans="1:11" ht="14.4" customHeight="1" x14ac:dyDescent="0.3">
      <c r="A159" s="613" t="s">
        <v>517</v>
      </c>
      <c r="B159" s="614" t="s">
        <v>2242</v>
      </c>
      <c r="C159" s="615" t="s">
        <v>522</v>
      </c>
      <c r="D159" s="616" t="s">
        <v>2243</v>
      </c>
      <c r="E159" s="615" t="s">
        <v>3122</v>
      </c>
      <c r="F159" s="616" t="s">
        <v>3123</v>
      </c>
      <c r="G159" s="615" t="s">
        <v>2739</v>
      </c>
      <c r="H159" s="615" t="s">
        <v>2740</v>
      </c>
      <c r="I159" s="617">
        <v>2.93</v>
      </c>
      <c r="J159" s="617">
        <v>1400</v>
      </c>
      <c r="K159" s="618">
        <v>4083.5</v>
      </c>
    </row>
    <row r="160" spans="1:11" ht="14.4" customHeight="1" x14ac:dyDescent="0.3">
      <c r="A160" s="613" t="s">
        <v>517</v>
      </c>
      <c r="B160" s="614" t="s">
        <v>2242</v>
      </c>
      <c r="C160" s="615" t="s">
        <v>522</v>
      </c>
      <c r="D160" s="616" t="s">
        <v>2243</v>
      </c>
      <c r="E160" s="615" t="s">
        <v>3122</v>
      </c>
      <c r="F160" s="616" t="s">
        <v>3123</v>
      </c>
      <c r="G160" s="615" t="s">
        <v>2741</v>
      </c>
      <c r="H160" s="615" t="s">
        <v>2742</v>
      </c>
      <c r="I160" s="617">
        <v>1.85</v>
      </c>
      <c r="J160" s="617">
        <v>700</v>
      </c>
      <c r="K160" s="618">
        <v>1306</v>
      </c>
    </row>
    <row r="161" spans="1:11" ht="14.4" customHeight="1" x14ac:dyDescent="0.3">
      <c r="A161" s="613" t="s">
        <v>517</v>
      </c>
      <c r="B161" s="614" t="s">
        <v>2242</v>
      </c>
      <c r="C161" s="615" t="s">
        <v>522</v>
      </c>
      <c r="D161" s="616" t="s">
        <v>2243</v>
      </c>
      <c r="E161" s="615" t="s">
        <v>3122</v>
      </c>
      <c r="F161" s="616" t="s">
        <v>3123</v>
      </c>
      <c r="G161" s="615" t="s">
        <v>2743</v>
      </c>
      <c r="H161" s="615" t="s">
        <v>2744</v>
      </c>
      <c r="I161" s="617">
        <v>2.4300000000000002</v>
      </c>
      <c r="J161" s="617">
        <v>100</v>
      </c>
      <c r="K161" s="618">
        <v>243</v>
      </c>
    </row>
    <row r="162" spans="1:11" ht="14.4" customHeight="1" x14ac:dyDescent="0.3">
      <c r="A162" s="613" t="s">
        <v>517</v>
      </c>
      <c r="B162" s="614" t="s">
        <v>2242</v>
      </c>
      <c r="C162" s="615" t="s">
        <v>522</v>
      </c>
      <c r="D162" s="616" t="s">
        <v>2243</v>
      </c>
      <c r="E162" s="615" t="s">
        <v>3122</v>
      </c>
      <c r="F162" s="616" t="s">
        <v>3123</v>
      </c>
      <c r="G162" s="615" t="s">
        <v>2745</v>
      </c>
      <c r="H162" s="615" t="s">
        <v>2746</v>
      </c>
      <c r="I162" s="617">
        <v>1.75</v>
      </c>
      <c r="J162" s="617">
        <v>200</v>
      </c>
      <c r="K162" s="618">
        <v>350</v>
      </c>
    </row>
    <row r="163" spans="1:11" ht="14.4" customHeight="1" x14ac:dyDescent="0.3">
      <c r="A163" s="613" t="s">
        <v>517</v>
      </c>
      <c r="B163" s="614" t="s">
        <v>2242</v>
      </c>
      <c r="C163" s="615" t="s">
        <v>522</v>
      </c>
      <c r="D163" s="616" t="s">
        <v>2243</v>
      </c>
      <c r="E163" s="615" t="s">
        <v>3122</v>
      </c>
      <c r="F163" s="616" t="s">
        <v>3123</v>
      </c>
      <c r="G163" s="615" t="s">
        <v>2747</v>
      </c>
      <c r="H163" s="615" t="s">
        <v>2748</v>
      </c>
      <c r="I163" s="617">
        <v>4.8156249999999989</v>
      </c>
      <c r="J163" s="617">
        <v>5700</v>
      </c>
      <c r="K163" s="618">
        <v>27450</v>
      </c>
    </row>
    <row r="164" spans="1:11" ht="14.4" customHeight="1" x14ac:dyDescent="0.3">
      <c r="A164" s="613" t="s">
        <v>517</v>
      </c>
      <c r="B164" s="614" t="s">
        <v>2242</v>
      </c>
      <c r="C164" s="615" t="s">
        <v>522</v>
      </c>
      <c r="D164" s="616" t="s">
        <v>2243</v>
      </c>
      <c r="E164" s="615" t="s">
        <v>3122</v>
      </c>
      <c r="F164" s="616" t="s">
        <v>3123</v>
      </c>
      <c r="G164" s="615" t="s">
        <v>2749</v>
      </c>
      <c r="H164" s="615" t="s">
        <v>2750</v>
      </c>
      <c r="I164" s="617">
        <v>1.5000000000000001E-2</v>
      </c>
      <c r="J164" s="617">
        <v>150</v>
      </c>
      <c r="K164" s="618">
        <v>2.1</v>
      </c>
    </row>
    <row r="165" spans="1:11" ht="14.4" customHeight="1" x14ac:dyDescent="0.3">
      <c r="A165" s="613" t="s">
        <v>517</v>
      </c>
      <c r="B165" s="614" t="s">
        <v>2242</v>
      </c>
      <c r="C165" s="615" t="s">
        <v>522</v>
      </c>
      <c r="D165" s="616" t="s">
        <v>2243</v>
      </c>
      <c r="E165" s="615" t="s">
        <v>3122</v>
      </c>
      <c r="F165" s="616" t="s">
        <v>3123</v>
      </c>
      <c r="G165" s="615" t="s">
        <v>2751</v>
      </c>
      <c r="H165" s="615" t="s">
        <v>2752</v>
      </c>
      <c r="I165" s="617">
        <v>1.9940000000000002</v>
      </c>
      <c r="J165" s="617">
        <v>218</v>
      </c>
      <c r="K165" s="618">
        <v>434.17</v>
      </c>
    </row>
    <row r="166" spans="1:11" ht="14.4" customHeight="1" x14ac:dyDescent="0.3">
      <c r="A166" s="613" t="s">
        <v>517</v>
      </c>
      <c r="B166" s="614" t="s">
        <v>2242</v>
      </c>
      <c r="C166" s="615" t="s">
        <v>522</v>
      </c>
      <c r="D166" s="616" t="s">
        <v>2243</v>
      </c>
      <c r="E166" s="615" t="s">
        <v>3122</v>
      </c>
      <c r="F166" s="616" t="s">
        <v>3123</v>
      </c>
      <c r="G166" s="615" t="s">
        <v>2753</v>
      </c>
      <c r="H166" s="615" t="s">
        <v>2754</v>
      </c>
      <c r="I166" s="617">
        <v>2.8430769230769233</v>
      </c>
      <c r="J166" s="617">
        <v>2200</v>
      </c>
      <c r="K166" s="618">
        <v>6254</v>
      </c>
    </row>
    <row r="167" spans="1:11" ht="14.4" customHeight="1" x14ac:dyDescent="0.3">
      <c r="A167" s="613" t="s">
        <v>517</v>
      </c>
      <c r="B167" s="614" t="s">
        <v>2242</v>
      </c>
      <c r="C167" s="615" t="s">
        <v>522</v>
      </c>
      <c r="D167" s="616" t="s">
        <v>2243</v>
      </c>
      <c r="E167" s="615" t="s">
        <v>3122</v>
      </c>
      <c r="F167" s="616" t="s">
        <v>3123</v>
      </c>
      <c r="G167" s="615" t="s">
        <v>2755</v>
      </c>
      <c r="H167" s="615" t="s">
        <v>2756</v>
      </c>
      <c r="I167" s="617">
        <v>2.0876923076923082</v>
      </c>
      <c r="J167" s="617">
        <v>2250</v>
      </c>
      <c r="K167" s="618">
        <v>4663.5</v>
      </c>
    </row>
    <row r="168" spans="1:11" ht="14.4" customHeight="1" x14ac:dyDescent="0.3">
      <c r="A168" s="613" t="s">
        <v>517</v>
      </c>
      <c r="B168" s="614" t="s">
        <v>2242</v>
      </c>
      <c r="C168" s="615" t="s">
        <v>522</v>
      </c>
      <c r="D168" s="616" t="s">
        <v>2243</v>
      </c>
      <c r="E168" s="615" t="s">
        <v>3122</v>
      </c>
      <c r="F168" s="616" t="s">
        <v>3123</v>
      </c>
      <c r="G168" s="615" t="s">
        <v>2757</v>
      </c>
      <c r="H168" s="615" t="s">
        <v>2758</v>
      </c>
      <c r="I168" s="617">
        <v>2.4037500000000001</v>
      </c>
      <c r="J168" s="617">
        <v>1500</v>
      </c>
      <c r="K168" s="618">
        <v>3604.5</v>
      </c>
    </row>
    <row r="169" spans="1:11" ht="14.4" customHeight="1" x14ac:dyDescent="0.3">
      <c r="A169" s="613" t="s">
        <v>517</v>
      </c>
      <c r="B169" s="614" t="s">
        <v>2242</v>
      </c>
      <c r="C169" s="615" t="s">
        <v>522</v>
      </c>
      <c r="D169" s="616" t="s">
        <v>2243</v>
      </c>
      <c r="E169" s="615" t="s">
        <v>3122</v>
      </c>
      <c r="F169" s="616" t="s">
        <v>3123</v>
      </c>
      <c r="G169" s="615" t="s">
        <v>2759</v>
      </c>
      <c r="H169" s="615" t="s">
        <v>2760</v>
      </c>
      <c r="I169" s="617">
        <v>4.24</v>
      </c>
      <c r="J169" s="617">
        <v>120</v>
      </c>
      <c r="K169" s="618">
        <v>508.8</v>
      </c>
    </row>
    <row r="170" spans="1:11" ht="14.4" customHeight="1" x14ac:dyDescent="0.3">
      <c r="A170" s="613" t="s">
        <v>517</v>
      </c>
      <c r="B170" s="614" t="s">
        <v>2242</v>
      </c>
      <c r="C170" s="615" t="s">
        <v>522</v>
      </c>
      <c r="D170" s="616" t="s">
        <v>2243</v>
      </c>
      <c r="E170" s="615" t="s">
        <v>3122</v>
      </c>
      <c r="F170" s="616" t="s">
        <v>3123</v>
      </c>
      <c r="G170" s="615" t="s">
        <v>2761</v>
      </c>
      <c r="H170" s="615" t="s">
        <v>2762</v>
      </c>
      <c r="I170" s="617">
        <v>90.99111111111111</v>
      </c>
      <c r="J170" s="617">
        <v>810</v>
      </c>
      <c r="K170" s="618">
        <v>73703.11</v>
      </c>
    </row>
    <row r="171" spans="1:11" ht="14.4" customHeight="1" x14ac:dyDescent="0.3">
      <c r="A171" s="613" t="s">
        <v>517</v>
      </c>
      <c r="B171" s="614" t="s">
        <v>2242</v>
      </c>
      <c r="C171" s="615" t="s">
        <v>522</v>
      </c>
      <c r="D171" s="616" t="s">
        <v>2243</v>
      </c>
      <c r="E171" s="615" t="s">
        <v>3122</v>
      </c>
      <c r="F171" s="616" t="s">
        <v>3123</v>
      </c>
      <c r="G171" s="615" t="s">
        <v>2763</v>
      </c>
      <c r="H171" s="615" t="s">
        <v>2764</v>
      </c>
      <c r="I171" s="617">
        <v>2.17625</v>
      </c>
      <c r="J171" s="617">
        <v>2800</v>
      </c>
      <c r="K171" s="618">
        <v>6096</v>
      </c>
    </row>
    <row r="172" spans="1:11" ht="14.4" customHeight="1" x14ac:dyDescent="0.3">
      <c r="A172" s="613" t="s">
        <v>517</v>
      </c>
      <c r="B172" s="614" t="s">
        <v>2242</v>
      </c>
      <c r="C172" s="615" t="s">
        <v>522</v>
      </c>
      <c r="D172" s="616" t="s">
        <v>2243</v>
      </c>
      <c r="E172" s="615" t="s">
        <v>3122</v>
      </c>
      <c r="F172" s="616" t="s">
        <v>3123</v>
      </c>
      <c r="G172" s="615" t="s">
        <v>2765</v>
      </c>
      <c r="H172" s="615" t="s">
        <v>2766</v>
      </c>
      <c r="I172" s="617">
        <v>58.917500000000004</v>
      </c>
      <c r="J172" s="617">
        <v>400</v>
      </c>
      <c r="K172" s="618">
        <v>23565.98</v>
      </c>
    </row>
    <row r="173" spans="1:11" ht="14.4" customHeight="1" x14ac:dyDescent="0.3">
      <c r="A173" s="613" t="s">
        <v>517</v>
      </c>
      <c r="B173" s="614" t="s">
        <v>2242</v>
      </c>
      <c r="C173" s="615" t="s">
        <v>522</v>
      </c>
      <c r="D173" s="616" t="s">
        <v>2243</v>
      </c>
      <c r="E173" s="615" t="s">
        <v>3122</v>
      </c>
      <c r="F173" s="616" t="s">
        <v>3123</v>
      </c>
      <c r="G173" s="615" t="s">
        <v>2767</v>
      </c>
      <c r="H173" s="615" t="s">
        <v>2768</v>
      </c>
      <c r="I173" s="617">
        <v>34.15</v>
      </c>
      <c r="J173" s="617">
        <v>200</v>
      </c>
      <c r="K173" s="618">
        <v>6829.2999999999993</v>
      </c>
    </row>
    <row r="174" spans="1:11" ht="14.4" customHeight="1" x14ac:dyDescent="0.3">
      <c r="A174" s="613" t="s">
        <v>517</v>
      </c>
      <c r="B174" s="614" t="s">
        <v>2242</v>
      </c>
      <c r="C174" s="615" t="s">
        <v>522</v>
      </c>
      <c r="D174" s="616" t="s">
        <v>2243</v>
      </c>
      <c r="E174" s="615" t="s">
        <v>3122</v>
      </c>
      <c r="F174" s="616" t="s">
        <v>3123</v>
      </c>
      <c r="G174" s="615" t="s">
        <v>2769</v>
      </c>
      <c r="H174" s="615" t="s">
        <v>2770</v>
      </c>
      <c r="I174" s="617">
        <v>29.899999999999995</v>
      </c>
      <c r="J174" s="617">
        <v>1150</v>
      </c>
      <c r="K174" s="618">
        <v>34385</v>
      </c>
    </row>
    <row r="175" spans="1:11" ht="14.4" customHeight="1" x14ac:dyDescent="0.3">
      <c r="A175" s="613" t="s">
        <v>517</v>
      </c>
      <c r="B175" s="614" t="s">
        <v>2242</v>
      </c>
      <c r="C175" s="615" t="s">
        <v>522</v>
      </c>
      <c r="D175" s="616" t="s">
        <v>2243</v>
      </c>
      <c r="E175" s="615" t="s">
        <v>3122</v>
      </c>
      <c r="F175" s="616" t="s">
        <v>3123</v>
      </c>
      <c r="G175" s="615" t="s">
        <v>2771</v>
      </c>
      <c r="H175" s="615" t="s">
        <v>2772</v>
      </c>
      <c r="I175" s="617">
        <v>377.52</v>
      </c>
      <c r="J175" s="617">
        <v>10</v>
      </c>
      <c r="K175" s="618">
        <v>3775.2</v>
      </c>
    </row>
    <row r="176" spans="1:11" ht="14.4" customHeight="1" x14ac:dyDescent="0.3">
      <c r="A176" s="613" t="s">
        <v>517</v>
      </c>
      <c r="B176" s="614" t="s">
        <v>2242</v>
      </c>
      <c r="C176" s="615" t="s">
        <v>522</v>
      </c>
      <c r="D176" s="616" t="s">
        <v>2243</v>
      </c>
      <c r="E176" s="615" t="s">
        <v>3122</v>
      </c>
      <c r="F176" s="616" t="s">
        <v>3123</v>
      </c>
      <c r="G176" s="615" t="s">
        <v>2773</v>
      </c>
      <c r="H176" s="615" t="s">
        <v>2774</v>
      </c>
      <c r="I176" s="617">
        <v>220.22</v>
      </c>
      <c r="J176" s="617">
        <v>20</v>
      </c>
      <c r="K176" s="618">
        <v>4404.3999999999996</v>
      </c>
    </row>
    <row r="177" spans="1:11" ht="14.4" customHeight="1" x14ac:dyDescent="0.3">
      <c r="A177" s="613" t="s">
        <v>517</v>
      </c>
      <c r="B177" s="614" t="s">
        <v>2242</v>
      </c>
      <c r="C177" s="615" t="s">
        <v>522</v>
      </c>
      <c r="D177" s="616" t="s">
        <v>2243</v>
      </c>
      <c r="E177" s="615" t="s">
        <v>3122</v>
      </c>
      <c r="F177" s="616" t="s">
        <v>3123</v>
      </c>
      <c r="G177" s="615" t="s">
        <v>2773</v>
      </c>
      <c r="H177" s="615" t="s">
        <v>2775</v>
      </c>
      <c r="I177" s="617">
        <v>220.22</v>
      </c>
      <c r="J177" s="617">
        <v>140</v>
      </c>
      <c r="K177" s="618">
        <v>30830.800000000003</v>
      </c>
    </row>
    <row r="178" spans="1:11" ht="14.4" customHeight="1" x14ac:dyDescent="0.3">
      <c r="A178" s="613" t="s">
        <v>517</v>
      </c>
      <c r="B178" s="614" t="s">
        <v>2242</v>
      </c>
      <c r="C178" s="615" t="s">
        <v>522</v>
      </c>
      <c r="D178" s="616" t="s">
        <v>2243</v>
      </c>
      <c r="E178" s="615" t="s">
        <v>3122</v>
      </c>
      <c r="F178" s="616" t="s">
        <v>3123</v>
      </c>
      <c r="G178" s="615" t="s">
        <v>2776</v>
      </c>
      <c r="H178" s="615" t="s">
        <v>2777</v>
      </c>
      <c r="I178" s="617">
        <v>0.59749999999999992</v>
      </c>
      <c r="J178" s="617">
        <v>25000</v>
      </c>
      <c r="K178" s="618">
        <v>14930</v>
      </c>
    </row>
    <row r="179" spans="1:11" ht="14.4" customHeight="1" x14ac:dyDescent="0.3">
      <c r="A179" s="613" t="s">
        <v>517</v>
      </c>
      <c r="B179" s="614" t="s">
        <v>2242</v>
      </c>
      <c r="C179" s="615" t="s">
        <v>522</v>
      </c>
      <c r="D179" s="616" t="s">
        <v>2243</v>
      </c>
      <c r="E179" s="615" t="s">
        <v>3122</v>
      </c>
      <c r="F179" s="616" t="s">
        <v>3123</v>
      </c>
      <c r="G179" s="615" t="s">
        <v>2778</v>
      </c>
      <c r="H179" s="615" t="s">
        <v>2779</v>
      </c>
      <c r="I179" s="617">
        <v>1.6059999999999999</v>
      </c>
      <c r="J179" s="617">
        <v>4600</v>
      </c>
      <c r="K179" s="618">
        <v>7398</v>
      </c>
    </row>
    <row r="180" spans="1:11" ht="14.4" customHeight="1" x14ac:dyDescent="0.3">
      <c r="A180" s="613" t="s">
        <v>517</v>
      </c>
      <c r="B180" s="614" t="s">
        <v>2242</v>
      </c>
      <c r="C180" s="615" t="s">
        <v>522</v>
      </c>
      <c r="D180" s="616" t="s">
        <v>2243</v>
      </c>
      <c r="E180" s="615" t="s">
        <v>3122</v>
      </c>
      <c r="F180" s="616" t="s">
        <v>3123</v>
      </c>
      <c r="G180" s="615" t="s">
        <v>2780</v>
      </c>
      <c r="H180" s="615" t="s">
        <v>2781</v>
      </c>
      <c r="I180" s="617">
        <v>31.07</v>
      </c>
      <c r="J180" s="617">
        <v>450</v>
      </c>
      <c r="K180" s="618">
        <v>13982.76</v>
      </c>
    </row>
    <row r="181" spans="1:11" ht="14.4" customHeight="1" x14ac:dyDescent="0.3">
      <c r="A181" s="613" t="s">
        <v>517</v>
      </c>
      <c r="B181" s="614" t="s">
        <v>2242</v>
      </c>
      <c r="C181" s="615" t="s">
        <v>522</v>
      </c>
      <c r="D181" s="616" t="s">
        <v>2243</v>
      </c>
      <c r="E181" s="615" t="s">
        <v>3122</v>
      </c>
      <c r="F181" s="616" t="s">
        <v>3123</v>
      </c>
      <c r="G181" s="615" t="s">
        <v>2782</v>
      </c>
      <c r="H181" s="615" t="s">
        <v>2783</v>
      </c>
      <c r="I181" s="617">
        <v>21.77</v>
      </c>
      <c r="J181" s="617">
        <v>12</v>
      </c>
      <c r="K181" s="618">
        <v>261.26</v>
      </c>
    </row>
    <row r="182" spans="1:11" ht="14.4" customHeight="1" x14ac:dyDescent="0.3">
      <c r="A182" s="613" t="s">
        <v>517</v>
      </c>
      <c r="B182" s="614" t="s">
        <v>2242</v>
      </c>
      <c r="C182" s="615" t="s">
        <v>522</v>
      </c>
      <c r="D182" s="616" t="s">
        <v>2243</v>
      </c>
      <c r="E182" s="615" t="s">
        <v>3122</v>
      </c>
      <c r="F182" s="616" t="s">
        <v>3123</v>
      </c>
      <c r="G182" s="615" t="s">
        <v>2784</v>
      </c>
      <c r="H182" s="615" t="s">
        <v>2785</v>
      </c>
      <c r="I182" s="617">
        <v>2.9025000000000003</v>
      </c>
      <c r="J182" s="617">
        <v>180</v>
      </c>
      <c r="K182" s="618">
        <v>522.5</v>
      </c>
    </row>
    <row r="183" spans="1:11" ht="14.4" customHeight="1" x14ac:dyDescent="0.3">
      <c r="A183" s="613" t="s">
        <v>517</v>
      </c>
      <c r="B183" s="614" t="s">
        <v>2242</v>
      </c>
      <c r="C183" s="615" t="s">
        <v>522</v>
      </c>
      <c r="D183" s="616" t="s">
        <v>2243</v>
      </c>
      <c r="E183" s="615" t="s">
        <v>3122</v>
      </c>
      <c r="F183" s="616" t="s">
        <v>3123</v>
      </c>
      <c r="G183" s="615" t="s">
        <v>2786</v>
      </c>
      <c r="H183" s="615" t="s">
        <v>2787</v>
      </c>
      <c r="I183" s="617">
        <v>193.84</v>
      </c>
      <c r="J183" s="617">
        <v>2</v>
      </c>
      <c r="K183" s="618">
        <v>387.68</v>
      </c>
    </row>
    <row r="184" spans="1:11" ht="14.4" customHeight="1" x14ac:dyDescent="0.3">
      <c r="A184" s="613" t="s">
        <v>517</v>
      </c>
      <c r="B184" s="614" t="s">
        <v>2242</v>
      </c>
      <c r="C184" s="615" t="s">
        <v>522</v>
      </c>
      <c r="D184" s="616" t="s">
        <v>2243</v>
      </c>
      <c r="E184" s="615" t="s">
        <v>3122</v>
      </c>
      <c r="F184" s="616" t="s">
        <v>3123</v>
      </c>
      <c r="G184" s="615" t="s">
        <v>2469</v>
      </c>
      <c r="H184" s="615" t="s">
        <v>2470</v>
      </c>
      <c r="I184" s="617">
        <v>7.95</v>
      </c>
      <c r="J184" s="617">
        <v>1400</v>
      </c>
      <c r="K184" s="618">
        <v>11130</v>
      </c>
    </row>
    <row r="185" spans="1:11" ht="14.4" customHeight="1" x14ac:dyDescent="0.3">
      <c r="A185" s="613" t="s">
        <v>517</v>
      </c>
      <c r="B185" s="614" t="s">
        <v>2242</v>
      </c>
      <c r="C185" s="615" t="s">
        <v>522</v>
      </c>
      <c r="D185" s="616" t="s">
        <v>2243</v>
      </c>
      <c r="E185" s="615" t="s">
        <v>3122</v>
      </c>
      <c r="F185" s="616" t="s">
        <v>3123</v>
      </c>
      <c r="G185" s="615" t="s">
        <v>2788</v>
      </c>
      <c r="H185" s="615" t="s">
        <v>2789</v>
      </c>
      <c r="I185" s="617">
        <v>91.719999999999985</v>
      </c>
      <c r="J185" s="617">
        <v>36</v>
      </c>
      <c r="K185" s="618">
        <v>3301.8599999999997</v>
      </c>
    </row>
    <row r="186" spans="1:11" ht="14.4" customHeight="1" x14ac:dyDescent="0.3">
      <c r="A186" s="613" t="s">
        <v>517</v>
      </c>
      <c r="B186" s="614" t="s">
        <v>2242</v>
      </c>
      <c r="C186" s="615" t="s">
        <v>522</v>
      </c>
      <c r="D186" s="616" t="s">
        <v>2243</v>
      </c>
      <c r="E186" s="615" t="s">
        <v>3122</v>
      </c>
      <c r="F186" s="616" t="s">
        <v>3123</v>
      </c>
      <c r="G186" s="615" t="s">
        <v>2790</v>
      </c>
      <c r="H186" s="615" t="s">
        <v>2791</v>
      </c>
      <c r="I186" s="617">
        <v>84.908749999999984</v>
      </c>
      <c r="J186" s="617">
        <v>300</v>
      </c>
      <c r="K186" s="618">
        <v>25471.719999999998</v>
      </c>
    </row>
    <row r="187" spans="1:11" ht="14.4" customHeight="1" x14ac:dyDescent="0.3">
      <c r="A187" s="613" t="s">
        <v>517</v>
      </c>
      <c r="B187" s="614" t="s">
        <v>2242</v>
      </c>
      <c r="C187" s="615" t="s">
        <v>522</v>
      </c>
      <c r="D187" s="616" t="s">
        <v>2243</v>
      </c>
      <c r="E187" s="615" t="s">
        <v>3122</v>
      </c>
      <c r="F187" s="616" t="s">
        <v>3123</v>
      </c>
      <c r="G187" s="615" t="s">
        <v>2792</v>
      </c>
      <c r="H187" s="615" t="s">
        <v>2793</v>
      </c>
      <c r="I187" s="617">
        <v>17.982000000000003</v>
      </c>
      <c r="J187" s="617">
        <v>270</v>
      </c>
      <c r="K187" s="618">
        <v>4854.8</v>
      </c>
    </row>
    <row r="188" spans="1:11" ht="14.4" customHeight="1" x14ac:dyDescent="0.3">
      <c r="A188" s="613" t="s">
        <v>517</v>
      </c>
      <c r="B188" s="614" t="s">
        <v>2242</v>
      </c>
      <c r="C188" s="615" t="s">
        <v>522</v>
      </c>
      <c r="D188" s="616" t="s">
        <v>2243</v>
      </c>
      <c r="E188" s="615" t="s">
        <v>3122</v>
      </c>
      <c r="F188" s="616" t="s">
        <v>3123</v>
      </c>
      <c r="G188" s="615" t="s">
        <v>2794</v>
      </c>
      <c r="H188" s="615" t="s">
        <v>2795</v>
      </c>
      <c r="I188" s="617">
        <v>17.979999999999997</v>
      </c>
      <c r="J188" s="617">
        <v>550</v>
      </c>
      <c r="K188" s="618">
        <v>9889</v>
      </c>
    </row>
    <row r="189" spans="1:11" ht="14.4" customHeight="1" x14ac:dyDescent="0.3">
      <c r="A189" s="613" t="s">
        <v>517</v>
      </c>
      <c r="B189" s="614" t="s">
        <v>2242</v>
      </c>
      <c r="C189" s="615" t="s">
        <v>522</v>
      </c>
      <c r="D189" s="616" t="s">
        <v>2243</v>
      </c>
      <c r="E189" s="615" t="s">
        <v>3122</v>
      </c>
      <c r="F189" s="616" t="s">
        <v>3123</v>
      </c>
      <c r="G189" s="615" t="s">
        <v>2796</v>
      </c>
      <c r="H189" s="615" t="s">
        <v>2797</v>
      </c>
      <c r="I189" s="617">
        <v>1406.63</v>
      </c>
      <c r="J189" s="617">
        <v>5</v>
      </c>
      <c r="K189" s="618">
        <v>7033.13</v>
      </c>
    </row>
    <row r="190" spans="1:11" ht="14.4" customHeight="1" x14ac:dyDescent="0.3">
      <c r="A190" s="613" t="s">
        <v>517</v>
      </c>
      <c r="B190" s="614" t="s">
        <v>2242</v>
      </c>
      <c r="C190" s="615" t="s">
        <v>522</v>
      </c>
      <c r="D190" s="616" t="s">
        <v>2243</v>
      </c>
      <c r="E190" s="615" t="s">
        <v>3122</v>
      </c>
      <c r="F190" s="616" t="s">
        <v>3123</v>
      </c>
      <c r="G190" s="615" t="s">
        <v>2798</v>
      </c>
      <c r="H190" s="615" t="s">
        <v>2799</v>
      </c>
      <c r="I190" s="617">
        <v>17.98</v>
      </c>
      <c r="J190" s="617">
        <v>150</v>
      </c>
      <c r="K190" s="618">
        <v>2697.09</v>
      </c>
    </row>
    <row r="191" spans="1:11" ht="14.4" customHeight="1" x14ac:dyDescent="0.3">
      <c r="A191" s="613" t="s">
        <v>517</v>
      </c>
      <c r="B191" s="614" t="s">
        <v>2242</v>
      </c>
      <c r="C191" s="615" t="s">
        <v>522</v>
      </c>
      <c r="D191" s="616" t="s">
        <v>2243</v>
      </c>
      <c r="E191" s="615" t="s">
        <v>3122</v>
      </c>
      <c r="F191" s="616" t="s">
        <v>3123</v>
      </c>
      <c r="G191" s="615" t="s">
        <v>2800</v>
      </c>
      <c r="H191" s="615" t="s">
        <v>2801</v>
      </c>
      <c r="I191" s="617">
        <v>17.98</v>
      </c>
      <c r="J191" s="617">
        <v>100</v>
      </c>
      <c r="K191" s="618">
        <v>1798</v>
      </c>
    </row>
    <row r="192" spans="1:11" ht="14.4" customHeight="1" x14ac:dyDescent="0.3">
      <c r="A192" s="613" t="s">
        <v>517</v>
      </c>
      <c r="B192" s="614" t="s">
        <v>2242</v>
      </c>
      <c r="C192" s="615" t="s">
        <v>522</v>
      </c>
      <c r="D192" s="616" t="s">
        <v>2243</v>
      </c>
      <c r="E192" s="615" t="s">
        <v>3122</v>
      </c>
      <c r="F192" s="616" t="s">
        <v>3123</v>
      </c>
      <c r="G192" s="615" t="s">
        <v>2802</v>
      </c>
      <c r="H192" s="615" t="s">
        <v>2803</v>
      </c>
      <c r="I192" s="617">
        <v>123.18</v>
      </c>
      <c r="J192" s="617">
        <v>50</v>
      </c>
      <c r="K192" s="618">
        <v>6158.9</v>
      </c>
    </row>
    <row r="193" spans="1:11" ht="14.4" customHeight="1" x14ac:dyDescent="0.3">
      <c r="A193" s="613" t="s">
        <v>517</v>
      </c>
      <c r="B193" s="614" t="s">
        <v>2242</v>
      </c>
      <c r="C193" s="615" t="s">
        <v>522</v>
      </c>
      <c r="D193" s="616" t="s">
        <v>2243</v>
      </c>
      <c r="E193" s="615" t="s">
        <v>3122</v>
      </c>
      <c r="F193" s="616" t="s">
        <v>3123</v>
      </c>
      <c r="G193" s="615" t="s">
        <v>2802</v>
      </c>
      <c r="H193" s="615" t="s">
        <v>2804</v>
      </c>
      <c r="I193" s="617">
        <v>123.18</v>
      </c>
      <c r="J193" s="617">
        <v>100</v>
      </c>
      <c r="K193" s="618">
        <v>12317.8</v>
      </c>
    </row>
    <row r="194" spans="1:11" ht="14.4" customHeight="1" x14ac:dyDescent="0.3">
      <c r="A194" s="613" t="s">
        <v>517</v>
      </c>
      <c r="B194" s="614" t="s">
        <v>2242</v>
      </c>
      <c r="C194" s="615" t="s">
        <v>522</v>
      </c>
      <c r="D194" s="616" t="s">
        <v>2243</v>
      </c>
      <c r="E194" s="615" t="s">
        <v>3122</v>
      </c>
      <c r="F194" s="616" t="s">
        <v>3123</v>
      </c>
      <c r="G194" s="615" t="s">
        <v>2805</v>
      </c>
      <c r="H194" s="615" t="s">
        <v>2806</v>
      </c>
      <c r="I194" s="617">
        <v>15.007692307692306</v>
      </c>
      <c r="J194" s="617">
        <v>950</v>
      </c>
      <c r="K194" s="618">
        <v>14257</v>
      </c>
    </row>
    <row r="195" spans="1:11" ht="14.4" customHeight="1" x14ac:dyDescent="0.3">
      <c r="A195" s="613" t="s">
        <v>517</v>
      </c>
      <c r="B195" s="614" t="s">
        <v>2242</v>
      </c>
      <c r="C195" s="615" t="s">
        <v>522</v>
      </c>
      <c r="D195" s="616" t="s">
        <v>2243</v>
      </c>
      <c r="E195" s="615" t="s">
        <v>3122</v>
      </c>
      <c r="F195" s="616" t="s">
        <v>3123</v>
      </c>
      <c r="G195" s="615" t="s">
        <v>2807</v>
      </c>
      <c r="H195" s="615" t="s">
        <v>2808</v>
      </c>
      <c r="I195" s="617">
        <v>17.98</v>
      </c>
      <c r="J195" s="617">
        <v>50</v>
      </c>
      <c r="K195" s="618">
        <v>899.03</v>
      </c>
    </row>
    <row r="196" spans="1:11" ht="14.4" customHeight="1" x14ac:dyDescent="0.3">
      <c r="A196" s="613" t="s">
        <v>517</v>
      </c>
      <c r="B196" s="614" t="s">
        <v>2242</v>
      </c>
      <c r="C196" s="615" t="s">
        <v>522</v>
      </c>
      <c r="D196" s="616" t="s">
        <v>2243</v>
      </c>
      <c r="E196" s="615" t="s">
        <v>3122</v>
      </c>
      <c r="F196" s="616" t="s">
        <v>3123</v>
      </c>
      <c r="G196" s="615" t="s">
        <v>2809</v>
      </c>
      <c r="H196" s="615" t="s">
        <v>2810</v>
      </c>
      <c r="I196" s="617">
        <v>8.9533333333333331</v>
      </c>
      <c r="J196" s="617">
        <v>1200</v>
      </c>
      <c r="K196" s="618">
        <v>10744</v>
      </c>
    </row>
    <row r="197" spans="1:11" ht="14.4" customHeight="1" x14ac:dyDescent="0.3">
      <c r="A197" s="613" t="s">
        <v>517</v>
      </c>
      <c r="B197" s="614" t="s">
        <v>2242</v>
      </c>
      <c r="C197" s="615" t="s">
        <v>522</v>
      </c>
      <c r="D197" s="616" t="s">
        <v>2243</v>
      </c>
      <c r="E197" s="615" t="s">
        <v>3122</v>
      </c>
      <c r="F197" s="616" t="s">
        <v>3123</v>
      </c>
      <c r="G197" s="615" t="s">
        <v>2809</v>
      </c>
      <c r="H197" s="615" t="s">
        <v>2811</v>
      </c>
      <c r="I197" s="617">
        <v>8.9544444444444444</v>
      </c>
      <c r="J197" s="617">
        <v>2900</v>
      </c>
      <c r="K197" s="618">
        <v>25968</v>
      </c>
    </row>
    <row r="198" spans="1:11" ht="14.4" customHeight="1" x14ac:dyDescent="0.3">
      <c r="A198" s="613" t="s">
        <v>517</v>
      </c>
      <c r="B198" s="614" t="s">
        <v>2242</v>
      </c>
      <c r="C198" s="615" t="s">
        <v>522</v>
      </c>
      <c r="D198" s="616" t="s">
        <v>2243</v>
      </c>
      <c r="E198" s="615" t="s">
        <v>3122</v>
      </c>
      <c r="F198" s="616" t="s">
        <v>3123</v>
      </c>
      <c r="G198" s="615" t="s">
        <v>2812</v>
      </c>
      <c r="H198" s="615" t="s">
        <v>2813</v>
      </c>
      <c r="I198" s="617">
        <v>2.84</v>
      </c>
      <c r="J198" s="617">
        <v>100</v>
      </c>
      <c r="K198" s="618">
        <v>284</v>
      </c>
    </row>
    <row r="199" spans="1:11" ht="14.4" customHeight="1" x14ac:dyDescent="0.3">
      <c r="A199" s="613" t="s">
        <v>517</v>
      </c>
      <c r="B199" s="614" t="s">
        <v>2242</v>
      </c>
      <c r="C199" s="615" t="s">
        <v>522</v>
      </c>
      <c r="D199" s="616" t="s">
        <v>2243</v>
      </c>
      <c r="E199" s="615" t="s">
        <v>3122</v>
      </c>
      <c r="F199" s="616" t="s">
        <v>3123</v>
      </c>
      <c r="G199" s="615" t="s">
        <v>2812</v>
      </c>
      <c r="H199" s="615" t="s">
        <v>2814</v>
      </c>
      <c r="I199" s="617">
        <v>2.9166666666666665</v>
      </c>
      <c r="J199" s="617">
        <v>200</v>
      </c>
      <c r="K199" s="618">
        <v>584.5</v>
      </c>
    </row>
    <row r="200" spans="1:11" ht="14.4" customHeight="1" x14ac:dyDescent="0.3">
      <c r="A200" s="613" t="s">
        <v>517</v>
      </c>
      <c r="B200" s="614" t="s">
        <v>2242</v>
      </c>
      <c r="C200" s="615" t="s">
        <v>522</v>
      </c>
      <c r="D200" s="616" t="s">
        <v>2243</v>
      </c>
      <c r="E200" s="615" t="s">
        <v>3122</v>
      </c>
      <c r="F200" s="616" t="s">
        <v>3123</v>
      </c>
      <c r="G200" s="615" t="s">
        <v>2815</v>
      </c>
      <c r="H200" s="615" t="s">
        <v>2816</v>
      </c>
      <c r="I200" s="617">
        <v>44.53</v>
      </c>
      <c r="J200" s="617">
        <v>30</v>
      </c>
      <c r="K200" s="618">
        <v>1336</v>
      </c>
    </row>
    <row r="201" spans="1:11" ht="14.4" customHeight="1" x14ac:dyDescent="0.3">
      <c r="A201" s="613" t="s">
        <v>517</v>
      </c>
      <c r="B201" s="614" t="s">
        <v>2242</v>
      </c>
      <c r="C201" s="615" t="s">
        <v>522</v>
      </c>
      <c r="D201" s="616" t="s">
        <v>2243</v>
      </c>
      <c r="E201" s="615" t="s">
        <v>3122</v>
      </c>
      <c r="F201" s="616" t="s">
        <v>3123</v>
      </c>
      <c r="G201" s="615" t="s">
        <v>2471</v>
      </c>
      <c r="H201" s="615" t="s">
        <v>2472</v>
      </c>
      <c r="I201" s="617">
        <v>1.94</v>
      </c>
      <c r="J201" s="617">
        <v>300</v>
      </c>
      <c r="K201" s="618">
        <v>582</v>
      </c>
    </row>
    <row r="202" spans="1:11" ht="14.4" customHeight="1" x14ac:dyDescent="0.3">
      <c r="A202" s="613" t="s">
        <v>517</v>
      </c>
      <c r="B202" s="614" t="s">
        <v>2242</v>
      </c>
      <c r="C202" s="615" t="s">
        <v>522</v>
      </c>
      <c r="D202" s="616" t="s">
        <v>2243</v>
      </c>
      <c r="E202" s="615" t="s">
        <v>3122</v>
      </c>
      <c r="F202" s="616" t="s">
        <v>3123</v>
      </c>
      <c r="G202" s="615" t="s">
        <v>2471</v>
      </c>
      <c r="H202" s="615" t="s">
        <v>2817</v>
      </c>
      <c r="I202" s="617">
        <v>1.9371428571428573</v>
      </c>
      <c r="J202" s="617">
        <v>3100</v>
      </c>
      <c r="K202" s="618">
        <v>6001</v>
      </c>
    </row>
    <row r="203" spans="1:11" ht="14.4" customHeight="1" x14ac:dyDescent="0.3">
      <c r="A203" s="613" t="s">
        <v>517</v>
      </c>
      <c r="B203" s="614" t="s">
        <v>2242</v>
      </c>
      <c r="C203" s="615" t="s">
        <v>522</v>
      </c>
      <c r="D203" s="616" t="s">
        <v>2243</v>
      </c>
      <c r="E203" s="615" t="s">
        <v>3122</v>
      </c>
      <c r="F203" s="616" t="s">
        <v>3123</v>
      </c>
      <c r="G203" s="615" t="s">
        <v>2818</v>
      </c>
      <c r="H203" s="615" t="s">
        <v>2819</v>
      </c>
      <c r="I203" s="617">
        <v>5.2057142857142855</v>
      </c>
      <c r="J203" s="617">
        <v>8143</v>
      </c>
      <c r="K203" s="618">
        <v>42396.57</v>
      </c>
    </row>
    <row r="204" spans="1:11" ht="14.4" customHeight="1" x14ac:dyDescent="0.3">
      <c r="A204" s="613" t="s">
        <v>517</v>
      </c>
      <c r="B204" s="614" t="s">
        <v>2242</v>
      </c>
      <c r="C204" s="615" t="s">
        <v>522</v>
      </c>
      <c r="D204" s="616" t="s">
        <v>2243</v>
      </c>
      <c r="E204" s="615" t="s">
        <v>3122</v>
      </c>
      <c r="F204" s="616" t="s">
        <v>3123</v>
      </c>
      <c r="G204" s="615" t="s">
        <v>2820</v>
      </c>
      <c r="H204" s="615" t="s">
        <v>2821</v>
      </c>
      <c r="I204" s="617">
        <v>13.203333333333333</v>
      </c>
      <c r="J204" s="617">
        <v>80</v>
      </c>
      <c r="K204" s="618">
        <v>1056.2</v>
      </c>
    </row>
    <row r="205" spans="1:11" ht="14.4" customHeight="1" x14ac:dyDescent="0.3">
      <c r="A205" s="613" t="s">
        <v>517</v>
      </c>
      <c r="B205" s="614" t="s">
        <v>2242</v>
      </c>
      <c r="C205" s="615" t="s">
        <v>522</v>
      </c>
      <c r="D205" s="616" t="s">
        <v>2243</v>
      </c>
      <c r="E205" s="615" t="s">
        <v>3122</v>
      </c>
      <c r="F205" s="616" t="s">
        <v>3123</v>
      </c>
      <c r="G205" s="615" t="s">
        <v>2822</v>
      </c>
      <c r="H205" s="615" t="s">
        <v>2823</v>
      </c>
      <c r="I205" s="617">
        <v>13.205</v>
      </c>
      <c r="J205" s="617">
        <v>60</v>
      </c>
      <c r="K205" s="618">
        <v>792.30000000000007</v>
      </c>
    </row>
    <row r="206" spans="1:11" ht="14.4" customHeight="1" x14ac:dyDescent="0.3">
      <c r="A206" s="613" t="s">
        <v>517</v>
      </c>
      <c r="B206" s="614" t="s">
        <v>2242</v>
      </c>
      <c r="C206" s="615" t="s">
        <v>522</v>
      </c>
      <c r="D206" s="616" t="s">
        <v>2243</v>
      </c>
      <c r="E206" s="615" t="s">
        <v>3122</v>
      </c>
      <c r="F206" s="616" t="s">
        <v>3123</v>
      </c>
      <c r="G206" s="615" t="s">
        <v>2824</v>
      </c>
      <c r="H206" s="615" t="s">
        <v>2825</v>
      </c>
      <c r="I206" s="617">
        <v>13.2</v>
      </c>
      <c r="J206" s="617">
        <v>10</v>
      </c>
      <c r="K206" s="618">
        <v>132</v>
      </c>
    </row>
    <row r="207" spans="1:11" ht="14.4" customHeight="1" x14ac:dyDescent="0.3">
      <c r="A207" s="613" t="s">
        <v>517</v>
      </c>
      <c r="B207" s="614" t="s">
        <v>2242</v>
      </c>
      <c r="C207" s="615" t="s">
        <v>522</v>
      </c>
      <c r="D207" s="616" t="s">
        <v>2243</v>
      </c>
      <c r="E207" s="615" t="s">
        <v>3122</v>
      </c>
      <c r="F207" s="616" t="s">
        <v>3123</v>
      </c>
      <c r="G207" s="615" t="s">
        <v>2826</v>
      </c>
      <c r="H207" s="615" t="s">
        <v>2827</v>
      </c>
      <c r="I207" s="617">
        <v>1.5408333333333335</v>
      </c>
      <c r="J207" s="617">
        <v>2175</v>
      </c>
      <c r="K207" s="618">
        <v>3354.75</v>
      </c>
    </row>
    <row r="208" spans="1:11" ht="14.4" customHeight="1" x14ac:dyDescent="0.3">
      <c r="A208" s="613" t="s">
        <v>517</v>
      </c>
      <c r="B208" s="614" t="s">
        <v>2242</v>
      </c>
      <c r="C208" s="615" t="s">
        <v>522</v>
      </c>
      <c r="D208" s="616" t="s">
        <v>2243</v>
      </c>
      <c r="E208" s="615" t="s">
        <v>3122</v>
      </c>
      <c r="F208" s="616" t="s">
        <v>3123</v>
      </c>
      <c r="G208" s="615" t="s">
        <v>2828</v>
      </c>
      <c r="H208" s="615" t="s">
        <v>2829</v>
      </c>
      <c r="I208" s="617">
        <v>19.693333333333335</v>
      </c>
      <c r="J208" s="617">
        <v>305</v>
      </c>
      <c r="K208" s="618">
        <v>5922.7899999999991</v>
      </c>
    </row>
    <row r="209" spans="1:11" ht="14.4" customHeight="1" x14ac:dyDescent="0.3">
      <c r="A209" s="613" t="s">
        <v>517</v>
      </c>
      <c r="B209" s="614" t="s">
        <v>2242</v>
      </c>
      <c r="C209" s="615" t="s">
        <v>522</v>
      </c>
      <c r="D209" s="616" t="s">
        <v>2243</v>
      </c>
      <c r="E209" s="615" t="s">
        <v>3122</v>
      </c>
      <c r="F209" s="616" t="s">
        <v>3123</v>
      </c>
      <c r="G209" s="615" t="s">
        <v>2830</v>
      </c>
      <c r="H209" s="615" t="s">
        <v>2831</v>
      </c>
      <c r="I209" s="617">
        <v>21.236666666666665</v>
      </c>
      <c r="J209" s="617">
        <v>170</v>
      </c>
      <c r="K209" s="618">
        <v>3610.6</v>
      </c>
    </row>
    <row r="210" spans="1:11" ht="14.4" customHeight="1" x14ac:dyDescent="0.3">
      <c r="A210" s="613" t="s">
        <v>517</v>
      </c>
      <c r="B210" s="614" t="s">
        <v>2242</v>
      </c>
      <c r="C210" s="615" t="s">
        <v>522</v>
      </c>
      <c r="D210" s="616" t="s">
        <v>2243</v>
      </c>
      <c r="E210" s="615" t="s">
        <v>3122</v>
      </c>
      <c r="F210" s="616" t="s">
        <v>3123</v>
      </c>
      <c r="G210" s="615" t="s">
        <v>2832</v>
      </c>
      <c r="H210" s="615" t="s">
        <v>2833</v>
      </c>
      <c r="I210" s="617">
        <v>10.304615384615383</v>
      </c>
      <c r="J210" s="617">
        <v>800</v>
      </c>
      <c r="K210" s="618">
        <v>8276.5</v>
      </c>
    </row>
    <row r="211" spans="1:11" ht="14.4" customHeight="1" x14ac:dyDescent="0.3">
      <c r="A211" s="613" t="s">
        <v>517</v>
      </c>
      <c r="B211" s="614" t="s">
        <v>2242</v>
      </c>
      <c r="C211" s="615" t="s">
        <v>522</v>
      </c>
      <c r="D211" s="616" t="s">
        <v>2243</v>
      </c>
      <c r="E211" s="615" t="s">
        <v>3122</v>
      </c>
      <c r="F211" s="616" t="s">
        <v>3123</v>
      </c>
      <c r="G211" s="615" t="s">
        <v>2834</v>
      </c>
      <c r="H211" s="615" t="s">
        <v>2835</v>
      </c>
      <c r="I211" s="617">
        <v>1.28</v>
      </c>
      <c r="J211" s="617">
        <v>500</v>
      </c>
      <c r="K211" s="618">
        <v>641.29999999999995</v>
      </c>
    </row>
    <row r="212" spans="1:11" ht="14.4" customHeight="1" x14ac:dyDescent="0.3">
      <c r="A212" s="613" t="s">
        <v>517</v>
      </c>
      <c r="B212" s="614" t="s">
        <v>2242</v>
      </c>
      <c r="C212" s="615" t="s">
        <v>522</v>
      </c>
      <c r="D212" s="616" t="s">
        <v>2243</v>
      </c>
      <c r="E212" s="615" t="s">
        <v>3122</v>
      </c>
      <c r="F212" s="616" t="s">
        <v>3123</v>
      </c>
      <c r="G212" s="615" t="s">
        <v>2836</v>
      </c>
      <c r="H212" s="615" t="s">
        <v>2837</v>
      </c>
      <c r="I212" s="617">
        <v>13.195</v>
      </c>
      <c r="J212" s="617">
        <v>20</v>
      </c>
      <c r="K212" s="618">
        <v>263.89999999999998</v>
      </c>
    </row>
    <row r="213" spans="1:11" ht="14.4" customHeight="1" x14ac:dyDescent="0.3">
      <c r="A213" s="613" t="s">
        <v>517</v>
      </c>
      <c r="B213" s="614" t="s">
        <v>2242</v>
      </c>
      <c r="C213" s="615" t="s">
        <v>522</v>
      </c>
      <c r="D213" s="616" t="s">
        <v>2243</v>
      </c>
      <c r="E213" s="615" t="s">
        <v>3122</v>
      </c>
      <c r="F213" s="616" t="s">
        <v>3123</v>
      </c>
      <c r="G213" s="615" t="s">
        <v>2838</v>
      </c>
      <c r="H213" s="615" t="s">
        <v>2839</v>
      </c>
      <c r="I213" s="617">
        <v>6.65</v>
      </c>
      <c r="J213" s="617">
        <v>10</v>
      </c>
      <c r="K213" s="618">
        <v>66.5</v>
      </c>
    </row>
    <row r="214" spans="1:11" ht="14.4" customHeight="1" x14ac:dyDescent="0.3">
      <c r="A214" s="613" t="s">
        <v>517</v>
      </c>
      <c r="B214" s="614" t="s">
        <v>2242</v>
      </c>
      <c r="C214" s="615" t="s">
        <v>522</v>
      </c>
      <c r="D214" s="616" t="s">
        <v>2243</v>
      </c>
      <c r="E214" s="615" t="s">
        <v>3122</v>
      </c>
      <c r="F214" s="616" t="s">
        <v>3123</v>
      </c>
      <c r="G214" s="615" t="s">
        <v>2840</v>
      </c>
      <c r="H214" s="615" t="s">
        <v>2841</v>
      </c>
      <c r="I214" s="617">
        <v>18.150000000000002</v>
      </c>
      <c r="J214" s="617">
        <v>1500</v>
      </c>
      <c r="K214" s="618">
        <v>27225</v>
      </c>
    </row>
    <row r="215" spans="1:11" ht="14.4" customHeight="1" x14ac:dyDescent="0.3">
      <c r="A215" s="613" t="s">
        <v>517</v>
      </c>
      <c r="B215" s="614" t="s">
        <v>2242</v>
      </c>
      <c r="C215" s="615" t="s">
        <v>522</v>
      </c>
      <c r="D215" s="616" t="s">
        <v>2243</v>
      </c>
      <c r="E215" s="615" t="s">
        <v>3122</v>
      </c>
      <c r="F215" s="616" t="s">
        <v>3123</v>
      </c>
      <c r="G215" s="615" t="s">
        <v>2842</v>
      </c>
      <c r="H215" s="615" t="s">
        <v>2843</v>
      </c>
      <c r="I215" s="617">
        <v>6.6545454545454552</v>
      </c>
      <c r="J215" s="617">
        <v>140</v>
      </c>
      <c r="K215" s="618">
        <v>931.59999999999991</v>
      </c>
    </row>
    <row r="216" spans="1:11" ht="14.4" customHeight="1" x14ac:dyDescent="0.3">
      <c r="A216" s="613" t="s">
        <v>517</v>
      </c>
      <c r="B216" s="614" t="s">
        <v>2242</v>
      </c>
      <c r="C216" s="615" t="s">
        <v>522</v>
      </c>
      <c r="D216" s="616" t="s">
        <v>2243</v>
      </c>
      <c r="E216" s="615" t="s">
        <v>3122</v>
      </c>
      <c r="F216" s="616" t="s">
        <v>3123</v>
      </c>
      <c r="G216" s="615" t="s">
        <v>2844</v>
      </c>
      <c r="H216" s="615" t="s">
        <v>2845</v>
      </c>
      <c r="I216" s="617">
        <v>6.6544444444444437</v>
      </c>
      <c r="J216" s="617">
        <v>100</v>
      </c>
      <c r="K216" s="618">
        <v>665.4</v>
      </c>
    </row>
    <row r="217" spans="1:11" ht="14.4" customHeight="1" x14ac:dyDescent="0.3">
      <c r="A217" s="613" t="s">
        <v>517</v>
      </c>
      <c r="B217" s="614" t="s">
        <v>2242</v>
      </c>
      <c r="C217" s="615" t="s">
        <v>522</v>
      </c>
      <c r="D217" s="616" t="s">
        <v>2243</v>
      </c>
      <c r="E217" s="615" t="s">
        <v>3122</v>
      </c>
      <c r="F217" s="616" t="s">
        <v>3123</v>
      </c>
      <c r="G217" s="615" t="s">
        <v>2846</v>
      </c>
      <c r="H217" s="615" t="s">
        <v>2847</v>
      </c>
      <c r="I217" s="617">
        <v>6.6599999999999993</v>
      </c>
      <c r="J217" s="617">
        <v>50</v>
      </c>
      <c r="K217" s="618">
        <v>333</v>
      </c>
    </row>
    <row r="218" spans="1:11" ht="14.4" customHeight="1" x14ac:dyDescent="0.3">
      <c r="A218" s="613" t="s">
        <v>517</v>
      </c>
      <c r="B218" s="614" t="s">
        <v>2242</v>
      </c>
      <c r="C218" s="615" t="s">
        <v>522</v>
      </c>
      <c r="D218" s="616" t="s">
        <v>2243</v>
      </c>
      <c r="E218" s="615" t="s">
        <v>3122</v>
      </c>
      <c r="F218" s="616" t="s">
        <v>3123</v>
      </c>
      <c r="G218" s="615" t="s">
        <v>2848</v>
      </c>
      <c r="H218" s="615" t="s">
        <v>2849</v>
      </c>
      <c r="I218" s="617">
        <v>106.14</v>
      </c>
      <c r="J218" s="617">
        <v>500</v>
      </c>
      <c r="K218" s="618">
        <v>53070.590000000004</v>
      </c>
    </row>
    <row r="219" spans="1:11" ht="14.4" customHeight="1" x14ac:dyDescent="0.3">
      <c r="A219" s="613" t="s">
        <v>517</v>
      </c>
      <c r="B219" s="614" t="s">
        <v>2242</v>
      </c>
      <c r="C219" s="615" t="s">
        <v>522</v>
      </c>
      <c r="D219" s="616" t="s">
        <v>2243</v>
      </c>
      <c r="E219" s="615" t="s">
        <v>3122</v>
      </c>
      <c r="F219" s="616" t="s">
        <v>3123</v>
      </c>
      <c r="G219" s="615" t="s">
        <v>2475</v>
      </c>
      <c r="H219" s="615" t="s">
        <v>2476</v>
      </c>
      <c r="I219" s="617">
        <v>0.47</v>
      </c>
      <c r="J219" s="617">
        <v>1000</v>
      </c>
      <c r="K219" s="618">
        <v>470</v>
      </c>
    </row>
    <row r="220" spans="1:11" ht="14.4" customHeight="1" x14ac:dyDescent="0.3">
      <c r="A220" s="613" t="s">
        <v>517</v>
      </c>
      <c r="B220" s="614" t="s">
        <v>2242</v>
      </c>
      <c r="C220" s="615" t="s">
        <v>522</v>
      </c>
      <c r="D220" s="616" t="s">
        <v>2243</v>
      </c>
      <c r="E220" s="615" t="s">
        <v>3122</v>
      </c>
      <c r="F220" s="616" t="s">
        <v>3123</v>
      </c>
      <c r="G220" s="615" t="s">
        <v>2850</v>
      </c>
      <c r="H220" s="615" t="s">
        <v>2851</v>
      </c>
      <c r="I220" s="617">
        <v>0.47333333333333333</v>
      </c>
      <c r="J220" s="617">
        <v>4200</v>
      </c>
      <c r="K220" s="618">
        <v>1987</v>
      </c>
    </row>
    <row r="221" spans="1:11" ht="14.4" customHeight="1" x14ac:dyDescent="0.3">
      <c r="A221" s="613" t="s">
        <v>517</v>
      </c>
      <c r="B221" s="614" t="s">
        <v>2242</v>
      </c>
      <c r="C221" s="615" t="s">
        <v>522</v>
      </c>
      <c r="D221" s="616" t="s">
        <v>2243</v>
      </c>
      <c r="E221" s="615" t="s">
        <v>3122</v>
      </c>
      <c r="F221" s="616" t="s">
        <v>3123</v>
      </c>
      <c r="G221" s="615" t="s">
        <v>2852</v>
      </c>
      <c r="H221" s="615" t="s">
        <v>2853</v>
      </c>
      <c r="I221" s="617">
        <v>4.03</v>
      </c>
      <c r="J221" s="617">
        <v>200</v>
      </c>
      <c r="K221" s="618">
        <v>806</v>
      </c>
    </row>
    <row r="222" spans="1:11" ht="14.4" customHeight="1" x14ac:dyDescent="0.3">
      <c r="A222" s="613" t="s">
        <v>517</v>
      </c>
      <c r="B222" s="614" t="s">
        <v>2242</v>
      </c>
      <c r="C222" s="615" t="s">
        <v>522</v>
      </c>
      <c r="D222" s="616" t="s">
        <v>2243</v>
      </c>
      <c r="E222" s="615" t="s">
        <v>3122</v>
      </c>
      <c r="F222" s="616" t="s">
        <v>3123</v>
      </c>
      <c r="G222" s="615" t="s">
        <v>2854</v>
      </c>
      <c r="H222" s="615" t="s">
        <v>2855</v>
      </c>
      <c r="I222" s="617">
        <v>2.6050000000000004</v>
      </c>
      <c r="J222" s="617">
        <v>1992</v>
      </c>
      <c r="K222" s="618">
        <v>5185.45</v>
      </c>
    </row>
    <row r="223" spans="1:11" ht="14.4" customHeight="1" x14ac:dyDescent="0.3">
      <c r="A223" s="613" t="s">
        <v>517</v>
      </c>
      <c r="B223" s="614" t="s">
        <v>2242</v>
      </c>
      <c r="C223" s="615" t="s">
        <v>522</v>
      </c>
      <c r="D223" s="616" t="s">
        <v>2243</v>
      </c>
      <c r="E223" s="615" t="s">
        <v>3122</v>
      </c>
      <c r="F223" s="616" t="s">
        <v>3123</v>
      </c>
      <c r="G223" s="615" t="s">
        <v>2856</v>
      </c>
      <c r="H223" s="615" t="s">
        <v>2857</v>
      </c>
      <c r="I223" s="617">
        <v>2.6023529411764712</v>
      </c>
      <c r="J223" s="617">
        <v>4400</v>
      </c>
      <c r="K223" s="618">
        <v>11447</v>
      </c>
    </row>
    <row r="224" spans="1:11" ht="14.4" customHeight="1" x14ac:dyDescent="0.3">
      <c r="A224" s="613" t="s">
        <v>517</v>
      </c>
      <c r="B224" s="614" t="s">
        <v>2242</v>
      </c>
      <c r="C224" s="615" t="s">
        <v>522</v>
      </c>
      <c r="D224" s="616" t="s">
        <v>2243</v>
      </c>
      <c r="E224" s="615" t="s">
        <v>3122</v>
      </c>
      <c r="F224" s="616" t="s">
        <v>3123</v>
      </c>
      <c r="G224" s="615" t="s">
        <v>2858</v>
      </c>
      <c r="H224" s="615" t="s">
        <v>2859</v>
      </c>
      <c r="I224" s="617">
        <v>2.6020000000000003</v>
      </c>
      <c r="J224" s="617">
        <v>1850</v>
      </c>
      <c r="K224" s="618">
        <v>4814</v>
      </c>
    </row>
    <row r="225" spans="1:11" ht="14.4" customHeight="1" x14ac:dyDescent="0.3">
      <c r="A225" s="613" t="s">
        <v>517</v>
      </c>
      <c r="B225" s="614" t="s">
        <v>2242</v>
      </c>
      <c r="C225" s="615" t="s">
        <v>522</v>
      </c>
      <c r="D225" s="616" t="s">
        <v>2243</v>
      </c>
      <c r="E225" s="615" t="s">
        <v>3122</v>
      </c>
      <c r="F225" s="616" t="s">
        <v>3123</v>
      </c>
      <c r="G225" s="615" t="s">
        <v>2860</v>
      </c>
      <c r="H225" s="615" t="s">
        <v>2861</v>
      </c>
      <c r="I225" s="617">
        <v>2.6008333333333336</v>
      </c>
      <c r="J225" s="617">
        <v>2800</v>
      </c>
      <c r="K225" s="618">
        <v>7282</v>
      </c>
    </row>
    <row r="226" spans="1:11" ht="14.4" customHeight="1" x14ac:dyDescent="0.3">
      <c r="A226" s="613" t="s">
        <v>517</v>
      </c>
      <c r="B226" s="614" t="s">
        <v>2242</v>
      </c>
      <c r="C226" s="615" t="s">
        <v>522</v>
      </c>
      <c r="D226" s="616" t="s">
        <v>2243</v>
      </c>
      <c r="E226" s="615" t="s">
        <v>3122</v>
      </c>
      <c r="F226" s="616" t="s">
        <v>3123</v>
      </c>
      <c r="G226" s="615" t="s">
        <v>2862</v>
      </c>
      <c r="H226" s="615" t="s">
        <v>2863</v>
      </c>
      <c r="I226" s="617">
        <v>200.376</v>
      </c>
      <c r="J226" s="617">
        <v>150</v>
      </c>
      <c r="K226" s="618">
        <v>30056.400000000001</v>
      </c>
    </row>
    <row r="227" spans="1:11" ht="14.4" customHeight="1" x14ac:dyDescent="0.3">
      <c r="A227" s="613" t="s">
        <v>517</v>
      </c>
      <c r="B227" s="614" t="s">
        <v>2242</v>
      </c>
      <c r="C227" s="615" t="s">
        <v>522</v>
      </c>
      <c r="D227" s="616" t="s">
        <v>2243</v>
      </c>
      <c r="E227" s="615" t="s">
        <v>3122</v>
      </c>
      <c r="F227" s="616" t="s">
        <v>3123</v>
      </c>
      <c r="G227" s="615" t="s">
        <v>2864</v>
      </c>
      <c r="H227" s="615" t="s">
        <v>2865</v>
      </c>
      <c r="I227" s="617">
        <v>484.04</v>
      </c>
      <c r="J227" s="617">
        <v>10</v>
      </c>
      <c r="K227" s="618">
        <v>4840.3999999999996</v>
      </c>
    </row>
    <row r="228" spans="1:11" ht="14.4" customHeight="1" x14ac:dyDescent="0.3">
      <c r="A228" s="613" t="s">
        <v>517</v>
      </c>
      <c r="B228" s="614" t="s">
        <v>2242</v>
      </c>
      <c r="C228" s="615" t="s">
        <v>522</v>
      </c>
      <c r="D228" s="616" t="s">
        <v>2243</v>
      </c>
      <c r="E228" s="615" t="s">
        <v>3122</v>
      </c>
      <c r="F228" s="616" t="s">
        <v>3123</v>
      </c>
      <c r="G228" s="615" t="s">
        <v>2866</v>
      </c>
      <c r="H228" s="615" t="s">
        <v>2867</v>
      </c>
      <c r="I228" s="617">
        <v>527.96</v>
      </c>
      <c r="J228" s="617">
        <v>10</v>
      </c>
      <c r="K228" s="618">
        <v>5279.65</v>
      </c>
    </row>
    <row r="229" spans="1:11" ht="14.4" customHeight="1" x14ac:dyDescent="0.3">
      <c r="A229" s="613" t="s">
        <v>517</v>
      </c>
      <c r="B229" s="614" t="s">
        <v>2242</v>
      </c>
      <c r="C229" s="615" t="s">
        <v>522</v>
      </c>
      <c r="D229" s="616" t="s">
        <v>2243</v>
      </c>
      <c r="E229" s="615" t="s">
        <v>3122</v>
      </c>
      <c r="F229" s="616" t="s">
        <v>3123</v>
      </c>
      <c r="G229" s="615" t="s">
        <v>2868</v>
      </c>
      <c r="H229" s="615" t="s">
        <v>2869</v>
      </c>
      <c r="I229" s="617">
        <v>168.19</v>
      </c>
      <c r="J229" s="617">
        <v>10</v>
      </c>
      <c r="K229" s="618">
        <v>1681.9</v>
      </c>
    </row>
    <row r="230" spans="1:11" ht="14.4" customHeight="1" x14ac:dyDescent="0.3">
      <c r="A230" s="613" t="s">
        <v>517</v>
      </c>
      <c r="B230" s="614" t="s">
        <v>2242</v>
      </c>
      <c r="C230" s="615" t="s">
        <v>522</v>
      </c>
      <c r="D230" s="616" t="s">
        <v>2243</v>
      </c>
      <c r="E230" s="615" t="s">
        <v>3122</v>
      </c>
      <c r="F230" s="616" t="s">
        <v>3123</v>
      </c>
      <c r="G230" s="615" t="s">
        <v>2870</v>
      </c>
      <c r="H230" s="615" t="s">
        <v>2871</v>
      </c>
      <c r="I230" s="617">
        <v>16</v>
      </c>
      <c r="J230" s="617">
        <v>10</v>
      </c>
      <c r="K230" s="618">
        <v>159.96</v>
      </c>
    </row>
    <row r="231" spans="1:11" ht="14.4" customHeight="1" x14ac:dyDescent="0.3">
      <c r="A231" s="613" t="s">
        <v>517</v>
      </c>
      <c r="B231" s="614" t="s">
        <v>2242</v>
      </c>
      <c r="C231" s="615" t="s">
        <v>522</v>
      </c>
      <c r="D231" s="616" t="s">
        <v>2243</v>
      </c>
      <c r="E231" s="615" t="s">
        <v>3122</v>
      </c>
      <c r="F231" s="616" t="s">
        <v>3123</v>
      </c>
      <c r="G231" s="615" t="s">
        <v>2872</v>
      </c>
      <c r="H231" s="615" t="s">
        <v>2873</v>
      </c>
      <c r="I231" s="617">
        <v>24.400000000000002</v>
      </c>
      <c r="J231" s="617">
        <v>800</v>
      </c>
      <c r="K231" s="618">
        <v>19523.150000000001</v>
      </c>
    </row>
    <row r="232" spans="1:11" ht="14.4" customHeight="1" x14ac:dyDescent="0.3">
      <c r="A232" s="613" t="s">
        <v>517</v>
      </c>
      <c r="B232" s="614" t="s">
        <v>2242</v>
      </c>
      <c r="C232" s="615" t="s">
        <v>522</v>
      </c>
      <c r="D232" s="616" t="s">
        <v>2243</v>
      </c>
      <c r="E232" s="615" t="s">
        <v>3122</v>
      </c>
      <c r="F232" s="616" t="s">
        <v>3123</v>
      </c>
      <c r="G232" s="615" t="s">
        <v>2874</v>
      </c>
      <c r="H232" s="615" t="s">
        <v>2875</v>
      </c>
      <c r="I232" s="617">
        <v>484.04</v>
      </c>
      <c r="J232" s="617">
        <v>30</v>
      </c>
      <c r="K232" s="618">
        <v>14521.1</v>
      </c>
    </row>
    <row r="233" spans="1:11" ht="14.4" customHeight="1" x14ac:dyDescent="0.3">
      <c r="A233" s="613" t="s">
        <v>517</v>
      </c>
      <c r="B233" s="614" t="s">
        <v>2242</v>
      </c>
      <c r="C233" s="615" t="s">
        <v>522</v>
      </c>
      <c r="D233" s="616" t="s">
        <v>2243</v>
      </c>
      <c r="E233" s="615" t="s">
        <v>3122</v>
      </c>
      <c r="F233" s="616" t="s">
        <v>3123</v>
      </c>
      <c r="G233" s="615" t="s">
        <v>2876</v>
      </c>
      <c r="H233" s="615" t="s">
        <v>2877</v>
      </c>
      <c r="I233" s="617">
        <v>484.04</v>
      </c>
      <c r="J233" s="617">
        <v>5</v>
      </c>
      <c r="K233" s="618">
        <v>2420.1999999999998</v>
      </c>
    </row>
    <row r="234" spans="1:11" ht="14.4" customHeight="1" x14ac:dyDescent="0.3">
      <c r="A234" s="613" t="s">
        <v>517</v>
      </c>
      <c r="B234" s="614" t="s">
        <v>2242</v>
      </c>
      <c r="C234" s="615" t="s">
        <v>522</v>
      </c>
      <c r="D234" s="616" t="s">
        <v>2243</v>
      </c>
      <c r="E234" s="615" t="s">
        <v>3122</v>
      </c>
      <c r="F234" s="616" t="s">
        <v>3123</v>
      </c>
      <c r="G234" s="615" t="s">
        <v>2878</v>
      </c>
      <c r="H234" s="615" t="s">
        <v>2879</v>
      </c>
      <c r="I234" s="617">
        <v>262.57</v>
      </c>
      <c r="J234" s="617">
        <v>10</v>
      </c>
      <c r="K234" s="618">
        <v>2625.7</v>
      </c>
    </row>
    <row r="235" spans="1:11" ht="14.4" customHeight="1" x14ac:dyDescent="0.3">
      <c r="A235" s="613" t="s">
        <v>517</v>
      </c>
      <c r="B235" s="614" t="s">
        <v>2242</v>
      </c>
      <c r="C235" s="615" t="s">
        <v>522</v>
      </c>
      <c r="D235" s="616" t="s">
        <v>2243</v>
      </c>
      <c r="E235" s="615" t="s">
        <v>3122</v>
      </c>
      <c r="F235" s="616" t="s">
        <v>3123</v>
      </c>
      <c r="G235" s="615" t="s">
        <v>2880</v>
      </c>
      <c r="H235" s="615" t="s">
        <v>2881</v>
      </c>
      <c r="I235" s="617">
        <v>38</v>
      </c>
      <c r="J235" s="617">
        <v>15</v>
      </c>
      <c r="K235" s="618">
        <v>569.98</v>
      </c>
    </row>
    <row r="236" spans="1:11" ht="14.4" customHeight="1" x14ac:dyDescent="0.3">
      <c r="A236" s="613" t="s">
        <v>517</v>
      </c>
      <c r="B236" s="614" t="s">
        <v>2242</v>
      </c>
      <c r="C236" s="615" t="s">
        <v>522</v>
      </c>
      <c r="D236" s="616" t="s">
        <v>2243</v>
      </c>
      <c r="E236" s="615" t="s">
        <v>3122</v>
      </c>
      <c r="F236" s="616" t="s">
        <v>3123</v>
      </c>
      <c r="G236" s="615" t="s">
        <v>2880</v>
      </c>
      <c r="H236" s="615" t="s">
        <v>2882</v>
      </c>
      <c r="I236" s="617">
        <v>38</v>
      </c>
      <c r="J236" s="617">
        <v>10</v>
      </c>
      <c r="K236" s="618">
        <v>379.96</v>
      </c>
    </row>
    <row r="237" spans="1:11" ht="14.4" customHeight="1" x14ac:dyDescent="0.3">
      <c r="A237" s="613" t="s">
        <v>517</v>
      </c>
      <c r="B237" s="614" t="s">
        <v>2242</v>
      </c>
      <c r="C237" s="615" t="s">
        <v>522</v>
      </c>
      <c r="D237" s="616" t="s">
        <v>2243</v>
      </c>
      <c r="E237" s="615" t="s">
        <v>3122</v>
      </c>
      <c r="F237" s="616" t="s">
        <v>3123</v>
      </c>
      <c r="G237" s="615" t="s">
        <v>2883</v>
      </c>
      <c r="H237" s="615" t="s">
        <v>2884</v>
      </c>
      <c r="I237" s="617">
        <v>235.95</v>
      </c>
      <c r="J237" s="617">
        <v>60</v>
      </c>
      <c r="K237" s="618">
        <v>14157</v>
      </c>
    </row>
    <row r="238" spans="1:11" ht="14.4" customHeight="1" x14ac:dyDescent="0.3">
      <c r="A238" s="613" t="s">
        <v>517</v>
      </c>
      <c r="B238" s="614" t="s">
        <v>2242</v>
      </c>
      <c r="C238" s="615" t="s">
        <v>522</v>
      </c>
      <c r="D238" s="616" t="s">
        <v>2243</v>
      </c>
      <c r="E238" s="615" t="s">
        <v>3122</v>
      </c>
      <c r="F238" s="616" t="s">
        <v>3123</v>
      </c>
      <c r="G238" s="615" t="s">
        <v>2885</v>
      </c>
      <c r="H238" s="615" t="s">
        <v>2886</v>
      </c>
      <c r="I238" s="617">
        <v>646.76</v>
      </c>
      <c r="J238" s="617">
        <v>4</v>
      </c>
      <c r="K238" s="618">
        <v>2587.0300000000002</v>
      </c>
    </row>
    <row r="239" spans="1:11" ht="14.4" customHeight="1" x14ac:dyDescent="0.3">
      <c r="A239" s="613" t="s">
        <v>517</v>
      </c>
      <c r="B239" s="614" t="s">
        <v>2242</v>
      </c>
      <c r="C239" s="615" t="s">
        <v>522</v>
      </c>
      <c r="D239" s="616" t="s">
        <v>2243</v>
      </c>
      <c r="E239" s="615" t="s">
        <v>3122</v>
      </c>
      <c r="F239" s="616" t="s">
        <v>3123</v>
      </c>
      <c r="G239" s="615" t="s">
        <v>2887</v>
      </c>
      <c r="H239" s="615" t="s">
        <v>2888</v>
      </c>
      <c r="I239" s="617">
        <v>242</v>
      </c>
      <c r="J239" s="617">
        <v>20</v>
      </c>
      <c r="K239" s="618">
        <v>4840</v>
      </c>
    </row>
    <row r="240" spans="1:11" ht="14.4" customHeight="1" x14ac:dyDescent="0.3">
      <c r="A240" s="613" t="s">
        <v>517</v>
      </c>
      <c r="B240" s="614" t="s">
        <v>2242</v>
      </c>
      <c r="C240" s="615" t="s">
        <v>522</v>
      </c>
      <c r="D240" s="616" t="s">
        <v>2243</v>
      </c>
      <c r="E240" s="615" t="s">
        <v>3122</v>
      </c>
      <c r="F240" s="616" t="s">
        <v>3123</v>
      </c>
      <c r="G240" s="615" t="s">
        <v>2889</v>
      </c>
      <c r="H240" s="615" t="s">
        <v>2890</v>
      </c>
      <c r="I240" s="617">
        <v>4.62</v>
      </c>
      <c r="J240" s="617">
        <v>15</v>
      </c>
      <c r="K240" s="618">
        <v>69.3</v>
      </c>
    </row>
    <row r="241" spans="1:11" ht="14.4" customHeight="1" x14ac:dyDescent="0.3">
      <c r="A241" s="613" t="s">
        <v>517</v>
      </c>
      <c r="B241" s="614" t="s">
        <v>2242</v>
      </c>
      <c r="C241" s="615" t="s">
        <v>522</v>
      </c>
      <c r="D241" s="616" t="s">
        <v>2243</v>
      </c>
      <c r="E241" s="615" t="s">
        <v>3122</v>
      </c>
      <c r="F241" s="616" t="s">
        <v>3123</v>
      </c>
      <c r="G241" s="615" t="s">
        <v>2891</v>
      </c>
      <c r="H241" s="615" t="s">
        <v>2892</v>
      </c>
      <c r="I241" s="617">
        <v>2.33</v>
      </c>
      <c r="J241" s="617">
        <v>130</v>
      </c>
      <c r="K241" s="618">
        <v>302.89999999999998</v>
      </c>
    </row>
    <row r="242" spans="1:11" ht="14.4" customHeight="1" x14ac:dyDescent="0.3">
      <c r="A242" s="613" t="s">
        <v>517</v>
      </c>
      <c r="B242" s="614" t="s">
        <v>2242</v>
      </c>
      <c r="C242" s="615" t="s">
        <v>522</v>
      </c>
      <c r="D242" s="616" t="s">
        <v>2243</v>
      </c>
      <c r="E242" s="615" t="s">
        <v>3122</v>
      </c>
      <c r="F242" s="616" t="s">
        <v>3123</v>
      </c>
      <c r="G242" s="615" t="s">
        <v>2893</v>
      </c>
      <c r="H242" s="615" t="s">
        <v>2894</v>
      </c>
      <c r="I242" s="617">
        <v>229.9</v>
      </c>
      <c r="J242" s="617">
        <v>20</v>
      </c>
      <c r="K242" s="618">
        <v>4598</v>
      </c>
    </row>
    <row r="243" spans="1:11" ht="14.4" customHeight="1" x14ac:dyDescent="0.3">
      <c r="A243" s="613" t="s">
        <v>517</v>
      </c>
      <c r="B243" s="614" t="s">
        <v>2242</v>
      </c>
      <c r="C243" s="615" t="s">
        <v>522</v>
      </c>
      <c r="D243" s="616" t="s">
        <v>2243</v>
      </c>
      <c r="E243" s="615" t="s">
        <v>3122</v>
      </c>
      <c r="F243" s="616" t="s">
        <v>3123</v>
      </c>
      <c r="G243" s="615" t="s">
        <v>2895</v>
      </c>
      <c r="H243" s="615" t="s">
        <v>2896</v>
      </c>
      <c r="I243" s="617">
        <v>91.720000000000013</v>
      </c>
      <c r="J243" s="617">
        <v>156</v>
      </c>
      <c r="K243" s="618">
        <v>14308.09</v>
      </c>
    </row>
    <row r="244" spans="1:11" ht="14.4" customHeight="1" x14ac:dyDescent="0.3">
      <c r="A244" s="613" t="s">
        <v>517</v>
      </c>
      <c r="B244" s="614" t="s">
        <v>2242</v>
      </c>
      <c r="C244" s="615" t="s">
        <v>522</v>
      </c>
      <c r="D244" s="616" t="s">
        <v>2243</v>
      </c>
      <c r="E244" s="615" t="s">
        <v>3122</v>
      </c>
      <c r="F244" s="616" t="s">
        <v>3123</v>
      </c>
      <c r="G244" s="615" t="s">
        <v>2897</v>
      </c>
      <c r="H244" s="615" t="s">
        <v>2898</v>
      </c>
      <c r="I244" s="617">
        <v>68.64</v>
      </c>
      <c r="J244" s="617">
        <v>20</v>
      </c>
      <c r="K244" s="618">
        <v>1372.76</v>
      </c>
    </row>
    <row r="245" spans="1:11" ht="14.4" customHeight="1" x14ac:dyDescent="0.3">
      <c r="A245" s="613" t="s">
        <v>517</v>
      </c>
      <c r="B245" s="614" t="s">
        <v>2242</v>
      </c>
      <c r="C245" s="615" t="s">
        <v>522</v>
      </c>
      <c r="D245" s="616" t="s">
        <v>2243</v>
      </c>
      <c r="E245" s="615" t="s">
        <v>3122</v>
      </c>
      <c r="F245" s="616" t="s">
        <v>3123</v>
      </c>
      <c r="G245" s="615" t="s">
        <v>2897</v>
      </c>
      <c r="H245" s="615" t="s">
        <v>2899</v>
      </c>
      <c r="I245" s="617">
        <v>68.64</v>
      </c>
      <c r="J245" s="617">
        <v>70</v>
      </c>
      <c r="K245" s="618">
        <v>4804.5999999999995</v>
      </c>
    </row>
    <row r="246" spans="1:11" ht="14.4" customHeight="1" x14ac:dyDescent="0.3">
      <c r="A246" s="613" t="s">
        <v>517</v>
      </c>
      <c r="B246" s="614" t="s">
        <v>2242</v>
      </c>
      <c r="C246" s="615" t="s">
        <v>522</v>
      </c>
      <c r="D246" s="616" t="s">
        <v>2243</v>
      </c>
      <c r="E246" s="615" t="s">
        <v>3122</v>
      </c>
      <c r="F246" s="616" t="s">
        <v>3123</v>
      </c>
      <c r="G246" s="615" t="s">
        <v>2900</v>
      </c>
      <c r="H246" s="615" t="s">
        <v>2901</v>
      </c>
      <c r="I246" s="617">
        <v>172.56</v>
      </c>
      <c r="J246" s="617">
        <v>10</v>
      </c>
      <c r="K246" s="618">
        <v>1725.56</v>
      </c>
    </row>
    <row r="247" spans="1:11" ht="14.4" customHeight="1" x14ac:dyDescent="0.3">
      <c r="A247" s="613" t="s">
        <v>517</v>
      </c>
      <c r="B247" s="614" t="s">
        <v>2242</v>
      </c>
      <c r="C247" s="615" t="s">
        <v>522</v>
      </c>
      <c r="D247" s="616" t="s">
        <v>2243</v>
      </c>
      <c r="E247" s="615" t="s">
        <v>3122</v>
      </c>
      <c r="F247" s="616" t="s">
        <v>3123</v>
      </c>
      <c r="G247" s="615" t="s">
        <v>2900</v>
      </c>
      <c r="H247" s="615" t="s">
        <v>2902</v>
      </c>
      <c r="I247" s="617">
        <v>172.56</v>
      </c>
      <c r="J247" s="617">
        <v>65</v>
      </c>
      <c r="K247" s="618">
        <v>11216.31</v>
      </c>
    </row>
    <row r="248" spans="1:11" ht="14.4" customHeight="1" x14ac:dyDescent="0.3">
      <c r="A248" s="613" t="s">
        <v>517</v>
      </c>
      <c r="B248" s="614" t="s">
        <v>2242</v>
      </c>
      <c r="C248" s="615" t="s">
        <v>522</v>
      </c>
      <c r="D248" s="616" t="s">
        <v>2243</v>
      </c>
      <c r="E248" s="615" t="s">
        <v>3122</v>
      </c>
      <c r="F248" s="616" t="s">
        <v>3123</v>
      </c>
      <c r="G248" s="615" t="s">
        <v>2903</v>
      </c>
      <c r="H248" s="615" t="s">
        <v>2904</v>
      </c>
      <c r="I248" s="617">
        <v>49.97</v>
      </c>
      <c r="J248" s="617">
        <v>10</v>
      </c>
      <c r="K248" s="618">
        <v>499.7</v>
      </c>
    </row>
    <row r="249" spans="1:11" ht="14.4" customHeight="1" x14ac:dyDescent="0.3">
      <c r="A249" s="613" t="s">
        <v>517</v>
      </c>
      <c r="B249" s="614" t="s">
        <v>2242</v>
      </c>
      <c r="C249" s="615" t="s">
        <v>522</v>
      </c>
      <c r="D249" s="616" t="s">
        <v>2243</v>
      </c>
      <c r="E249" s="615" t="s">
        <v>3122</v>
      </c>
      <c r="F249" s="616" t="s">
        <v>3123</v>
      </c>
      <c r="G249" s="615" t="s">
        <v>2905</v>
      </c>
      <c r="H249" s="615" t="s">
        <v>2906</v>
      </c>
      <c r="I249" s="617">
        <v>9.59</v>
      </c>
      <c r="J249" s="617">
        <v>500</v>
      </c>
      <c r="K249" s="618">
        <v>4795</v>
      </c>
    </row>
    <row r="250" spans="1:11" ht="14.4" customHeight="1" x14ac:dyDescent="0.3">
      <c r="A250" s="613" t="s">
        <v>517</v>
      </c>
      <c r="B250" s="614" t="s">
        <v>2242</v>
      </c>
      <c r="C250" s="615" t="s">
        <v>522</v>
      </c>
      <c r="D250" s="616" t="s">
        <v>2243</v>
      </c>
      <c r="E250" s="615" t="s">
        <v>3122</v>
      </c>
      <c r="F250" s="616" t="s">
        <v>3123</v>
      </c>
      <c r="G250" s="615" t="s">
        <v>2905</v>
      </c>
      <c r="H250" s="615" t="s">
        <v>2907</v>
      </c>
      <c r="I250" s="617">
        <v>9.6</v>
      </c>
      <c r="J250" s="617">
        <v>1300</v>
      </c>
      <c r="K250" s="618">
        <v>12480</v>
      </c>
    </row>
    <row r="251" spans="1:11" ht="14.4" customHeight="1" x14ac:dyDescent="0.3">
      <c r="A251" s="613" t="s">
        <v>517</v>
      </c>
      <c r="B251" s="614" t="s">
        <v>2242</v>
      </c>
      <c r="C251" s="615" t="s">
        <v>522</v>
      </c>
      <c r="D251" s="616" t="s">
        <v>2243</v>
      </c>
      <c r="E251" s="615" t="s">
        <v>3122</v>
      </c>
      <c r="F251" s="616" t="s">
        <v>3123</v>
      </c>
      <c r="G251" s="615" t="s">
        <v>2908</v>
      </c>
      <c r="H251" s="615" t="s">
        <v>2909</v>
      </c>
      <c r="I251" s="617">
        <v>271.95999999999998</v>
      </c>
      <c r="J251" s="617">
        <v>15</v>
      </c>
      <c r="K251" s="618">
        <v>4079.3999999999996</v>
      </c>
    </row>
    <row r="252" spans="1:11" ht="14.4" customHeight="1" x14ac:dyDescent="0.3">
      <c r="A252" s="613" t="s">
        <v>517</v>
      </c>
      <c r="B252" s="614" t="s">
        <v>2242</v>
      </c>
      <c r="C252" s="615" t="s">
        <v>522</v>
      </c>
      <c r="D252" s="616" t="s">
        <v>2243</v>
      </c>
      <c r="E252" s="615" t="s">
        <v>3122</v>
      </c>
      <c r="F252" s="616" t="s">
        <v>3123</v>
      </c>
      <c r="G252" s="615" t="s">
        <v>2910</v>
      </c>
      <c r="H252" s="615" t="s">
        <v>2911</v>
      </c>
      <c r="I252" s="617">
        <v>24.2</v>
      </c>
      <c r="J252" s="617">
        <v>30</v>
      </c>
      <c r="K252" s="618">
        <v>726</v>
      </c>
    </row>
    <row r="253" spans="1:11" ht="14.4" customHeight="1" x14ac:dyDescent="0.3">
      <c r="A253" s="613" t="s">
        <v>517</v>
      </c>
      <c r="B253" s="614" t="s">
        <v>2242</v>
      </c>
      <c r="C253" s="615" t="s">
        <v>522</v>
      </c>
      <c r="D253" s="616" t="s">
        <v>2243</v>
      </c>
      <c r="E253" s="615" t="s">
        <v>3122</v>
      </c>
      <c r="F253" s="616" t="s">
        <v>3123</v>
      </c>
      <c r="G253" s="615" t="s">
        <v>2912</v>
      </c>
      <c r="H253" s="615" t="s">
        <v>2913</v>
      </c>
      <c r="I253" s="617">
        <v>24.2</v>
      </c>
      <c r="J253" s="617">
        <v>20</v>
      </c>
      <c r="K253" s="618">
        <v>484</v>
      </c>
    </row>
    <row r="254" spans="1:11" ht="14.4" customHeight="1" x14ac:dyDescent="0.3">
      <c r="A254" s="613" t="s">
        <v>517</v>
      </c>
      <c r="B254" s="614" t="s">
        <v>2242</v>
      </c>
      <c r="C254" s="615" t="s">
        <v>522</v>
      </c>
      <c r="D254" s="616" t="s">
        <v>2243</v>
      </c>
      <c r="E254" s="615" t="s">
        <v>3122</v>
      </c>
      <c r="F254" s="616" t="s">
        <v>3123</v>
      </c>
      <c r="G254" s="615" t="s">
        <v>2914</v>
      </c>
      <c r="H254" s="615" t="s">
        <v>2915</v>
      </c>
      <c r="I254" s="617">
        <v>15.761666666666665</v>
      </c>
      <c r="J254" s="617">
        <v>1000</v>
      </c>
      <c r="K254" s="618">
        <v>15763.279999999999</v>
      </c>
    </row>
    <row r="255" spans="1:11" ht="14.4" customHeight="1" x14ac:dyDescent="0.3">
      <c r="A255" s="613" t="s">
        <v>517</v>
      </c>
      <c r="B255" s="614" t="s">
        <v>2242</v>
      </c>
      <c r="C255" s="615" t="s">
        <v>522</v>
      </c>
      <c r="D255" s="616" t="s">
        <v>2243</v>
      </c>
      <c r="E255" s="615" t="s">
        <v>3122</v>
      </c>
      <c r="F255" s="616" t="s">
        <v>3123</v>
      </c>
      <c r="G255" s="615" t="s">
        <v>2916</v>
      </c>
      <c r="H255" s="615" t="s">
        <v>2917</v>
      </c>
      <c r="I255" s="617">
        <v>9.1999999999999975</v>
      </c>
      <c r="J255" s="617">
        <v>8200</v>
      </c>
      <c r="K255" s="618">
        <v>75440</v>
      </c>
    </row>
    <row r="256" spans="1:11" ht="14.4" customHeight="1" x14ac:dyDescent="0.3">
      <c r="A256" s="613" t="s">
        <v>517</v>
      </c>
      <c r="B256" s="614" t="s">
        <v>2242</v>
      </c>
      <c r="C256" s="615" t="s">
        <v>522</v>
      </c>
      <c r="D256" s="616" t="s">
        <v>2243</v>
      </c>
      <c r="E256" s="615" t="s">
        <v>3122</v>
      </c>
      <c r="F256" s="616" t="s">
        <v>3123</v>
      </c>
      <c r="G256" s="615" t="s">
        <v>2918</v>
      </c>
      <c r="H256" s="615" t="s">
        <v>2919</v>
      </c>
      <c r="I256" s="617">
        <v>172.5</v>
      </c>
      <c r="J256" s="617">
        <v>4</v>
      </c>
      <c r="K256" s="618">
        <v>690</v>
      </c>
    </row>
    <row r="257" spans="1:11" ht="14.4" customHeight="1" x14ac:dyDescent="0.3">
      <c r="A257" s="613" t="s">
        <v>517</v>
      </c>
      <c r="B257" s="614" t="s">
        <v>2242</v>
      </c>
      <c r="C257" s="615" t="s">
        <v>522</v>
      </c>
      <c r="D257" s="616" t="s">
        <v>2243</v>
      </c>
      <c r="E257" s="615" t="s">
        <v>3122</v>
      </c>
      <c r="F257" s="616" t="s">
        <v>3123</v>
      </c>
      <c r="G257" s="615" t="s">
        <v>2920</v>
      </c>
      <c r="H257" s="615" t="s">
        <v>2921</v>
      </c>
      <c r="I257" s="617">
        <v>9.68</v>
      </c>
      <c r="J257" s="617">
        <v>1600</v>
      </c>
      <c r="K257" s="618">
        <v>15488</v>
      </c>
    </row>
    <row r="258" spans="1:11" ht="14.4" customHeight="1" x14ac:dyDescent="0.3">
      <c r="A258" s="613" t="s">
        <v>517</v>
      </c>
      <c r="B258" s="614" t="s">
        <v>2242</v>
      </c>
      <c r="C258" s="615" t="s">
        <v>522</v>
      </c>
      <c r="D258" s="616" t="s">
        <v>2243</v>
      </c>
      <c r="E258" s="615" t="s">
        <v>3122</v>
      </c>
      <c r="F258" s="616" t="s">
        <v>3123</v>
      </c>
      <c r="G258" s="615" t="s">
        <v>2922</v>
      </c>
      <c r="H258" s="615" t="s">
        <v>2923</v>
      </c>
      <c r="I258" s="617">
        <v>15.729999999999999</v>
      </c>
      <c r="J258" s="617">
        <v>1080</v>
      </c>
      <c r="K258" s="618">
        <v>16988.400000000001</v>
      </c>
    </row>
    <row r="259" spans="1:11" ht="14.4" customHeight="1" x14ac:dyDescent="0.3">
      <c r="A259" s="613" t="s">
        <v>517</v>
      </c>
      <c r="B259" s="614" t="s">
        <v>2242</v>
      </c>
      <c r="C259" s="615" t="s">
        <v>522</v>
      </c>
      <c r="D259" s="616" t="s">
        <v>2243</v>
      </c>
      <c r="E259" s="615" t="s">
        <v>3122</v>
      </c>
      <c r="F259" s="616" t="s">
        <v>3123</v>
      </c>
      <c r="G259" s="615" t="s">
        <v>2924</v>
      </c>
      <c r="H259" s="615" t="s">
        <v>2925</v>
      </c>
      <c r="I259" s="617">
        <v>466.10000000000008</v>
      </c>
      <c r="J259" s="617">
        <v>6</v>
      </c>
      <c r="K259" s="618">
        <v>2796.6000000000004</v>
      </c>
    </row>
    <row r="260" spans="1:11" ht="14.4" customHeight="1" x14ac:dyDescent="0.3">
      <c r="A260" s="613" t="s">
        <v>517</v>
      </c>
      <c r="B260" s="614" t="s">
        <v>2242</v>
      </c>
      <c r="C260" s="615" t="s">
        <v>522</v>
      </c>
      <c r="D260" s="616" t="s">
        <v>2243</v>
      </c>
      <c r="E260" s="615" t="s">
        <v>3122</v>
      </c>
      <c r="F260" s="616" t="s">
        <v>3123</v>
      </c>
      <c r="G260" s="615" t="s">
        <v>2926</v>
      </c>
      <c r="H260" s="615" t="s">
        <v>2927</v>
      </c>
      <c r="I260" s="617">
        <v>96.8</v>
      </c>
      <c r="J260" s="617">
        <v>450</v>
      </c>
      <c r="K260" s="618">
        <v>43560</v>
      </c>
    </row>
    <row r="261" spans="1:11" ht="14.4" customHeight="1" x14ac:dyDescent="0.3">
      <c r="A261" s="613" t="s">
        <v>517</v>
      </c>
      <c r="B261" s="614" t="s">
        <v>2242</v>
      </c>
      <c r="C261" s="615" t="s">
        <v>522</v>
      </c>
      <c r="D261" s="616" t="s">
        <v>2243</v>
      </c>
      <c r="E261" s="615" t="s">
        <v>3122</v>
      </c>
      <c r="F261" s="616" t="s">
        <v>3123</v>
      </c>
      <c r="G261" s="615" t="s">
        <v>2928</v>
      </c>
      <c r="H261" s="615" t="s">
        <v>2929</v>
      </c>
      <c r="I261" s="617">
        <v>233.44</v>
      </c>
      <c r="J261" s="617">
        <v>10</v>
      </c>
      <c r="K261" s="618">
        <v>2334.4</v>
      </c>
    </row>
    <row r="262" spans="1:11" ht="14.4" customHeight="1" x14ac:dyDescent="0.3">
      <c r="A262" s="613" t="s">
        <v>517</v>
      </c>
      <c r="B262" s="614" t="s">
        <v>2242</v>
      </c>
      <c r="C262" s="615" t="s">
        <v>522</v>
      </c>
      <c r="D262" s="616" t="s">
        <v>2243</v>
      </c>
      <c r="E262" s="615" t="s">
        <v>3122</v>
      </c>
      <c r="F262" s="616" t="s">
        <v>3123</v>
      </c>
      <c r="G262" s="615" t="s">
        <v>2930</v>
      </c>
      <c r="H262" s="615" t="s">
        <v>2931</v>
      </c>
      <c r="I262" s="617">
        <v>24.2</v>
      </c>
      <c r="J262" s="617">
        <v>120</v>
      </c>
      <c r="K262" s="618">
        <v>2904</v>
      </c>
    </row>
    <row r="263" spans="1:11" ht="14.4" customHeight="1" x14ac:dyDescent="0.3">
      <c r="A263" s="613" t="s">
        <v>517</v>
      </c>
      <c r="B263" s="614" t="s">
        <v>2242</v>
      </c>
      <c r="C263" s="615" t="s">
        <v>522</v>
      </c>
      <c r="D263" s="616" t="s">
        <v>2243</v>
      </c>
      <c r="E263" s="615" t="s">
        <v>3122</v>
      </c>
      <c r="F263" s="616" t="s">
        <v>3123</v>
      </c>
      <c r="G263" s="615" t="s">
        <v>2932</v>
      </c>
      <c r="H263" s="615" t="s">
        <v>2933</v>
      </c>
      <c r="I263" s="617">
        <v>124.63</v>
      </c>
      <c r="J263" s="617">
        <v>400</v>
      </c>
      <c r="K263" s="618">
        <v>49852</v>
      </c>
    </row>
    <row r="264" spans="1:11" ht="14.4" customHeight="1" x14ac:dyDescent="0.3">
      <c r="A264" s="613" t="s">
        <v>517</v>
      </c>
      <c r="B264" s="614" t="s">
        <v>2242</v>
      </c>
      <c r="C264" s="615" t="s">
        <v>522</v>
      </c>
      <c r="D264" s="616" t="s">
        <v>2243</v>
      </c>
      <c r="E264" s="615" t="s">
        <v>3122</v>
      </c>
      <c r="F264" s="616" t="s">
        <v>3123</v>
      </c>
      <c r="G264" s="615" t="s">
        <v>2934</v>
      </c>
      <c r="H264" s="615" t="s">
        <v>2935</v>
      </c>
      <c r="I264" s="617">
        <v>38</v>
      </c>
      <c r="J264" s="617">
        <v>25</v>
      </c>
      <c r="K264" s="618">
        <v>949.94</v>
      </c>
    </row>
    <row r="265" spans="1:11" ht="14.4" customHeight="1" x14ac:dyDescent="0.3">
      <c r="A265" s="613" t="s">
        <v>517</v>
      </c>
      <c r="B265" s="614" t="s">
        <v>2242</v>
      </c>
      <c r="C265" s="615" t="s">
        <v>522</v>
      </c>
      <c r="D265" s="616" t="s">
        <v>2243</v>
      </c>
      <c r="E265" s="615" t="s">
        <v>3122</v>
      </c>
      <c r="F265" s="616" t="s">
        <v>3123</v>
      </c>
      <c r="G265" s="615" t="s">
        <v>2936</v>
      </c>
      <c r="H265" s="615" t="s">
        <v>2937</v>
      </c>
      <c r="I265" s="617">
        <v>72.150000000000006</v>
      </c>
      <c r="J265" s="617">
        <v>25</v>
      </c>
      <c r="K265" s="618">
        <v>1803.81</v>
      </c>
    </row>
    <row r="266" spans="1:11" ht="14.4" customHeight="1" x14ac:dyDescent="0.3">
      <c r="A266" s="613" t="s">
        <v>517</v>
      </c>
      <c r="B266" s="614" t="s">
        <v>2242</v>
      </c>
      <c r="C266" s="615" t="s">
        <v>522</v>
      </c>
      <c r="D266" s="616" t="s">
        <v>2243</v>
      </c>
      <c r="E266" s="615" t="s">
        <v>3122</v>
      </c>
      <c r="F266" s="616" t="s">
        <v>3123</v>
      </c>
      <c r="G266" s="615" t="s">
        <v>2938</v>
      </c>
      <c r="H266" s="615" t="s">
        <v>2939</v>
      </c>
      <c r="I266" s="617">
        <v>78.05</v>
      </c>
      <c r="J266" s="617">
        <v>30</v>
      </c>
      <c r="K266" s="618">
        <v>2341.38</v>
      </c>
    </row>
    <row r="267" spans="1:11" ht="14.4" customHeight="1" x14ac:dyDescent="0.3">
      <c r="A267" s="613" t="s">
        <v>517</v>
      </c>
      <c r="B267" s="614" t="s">
        <v>2242</v>
      </c>
      <c r="C267" s="615" t="s">
        <v>522</v>
      </c>
      <c r="D267" s="616" t="s">
        <v>2243</v>
      </c>
      <c r="E267" s="615" t="s">
        <v>3122</v>
      </c>
      <c r="F267" s="616" t="s">
        <v>3123</v>
      </c>
      <c r="G267" s="615" t="s">
        <v>2940</v>
      </c>
      <c r="H267" s="615" t="s">
        <v>2941</v>
      </c>
      <c r="I267" s="617">
        <v>247.2</v>
      </c>
      <c r="J267" s="617">
        <v>10</v>
      </c>
      <c r="K267" s="618">
        <v>2472</v>
      </c>
    </row>
    <row r="268" spans="1:11" ht="14.4" customHeight="1" x14ac:dyDescent="0.3">
      <c r="A268" s="613" t="s">
        <v>517</v>
      </c>
      <c r="B268" s="614" t="s">
        <v>2242</v>
      </c>
      <c r="C268" s="615" t="s">
        <v>522</v>
      </c>
      <c r="D268" s="616" t="s">
        <v>2243</v>
      </c>
      <c r="E268" s="615" t="s">
        <v>3122</v>
      </c>
      <c r="F268" s="616" t="s">
        <v>3123</v>
      </c>
      <c r="G268" s="615" t="s">
        <v>2942</v>
      </c>
      <c r="H268" s="615" t="s">
        <v>2943</v>
      </c>
      <c r="I268" s="617">
        <v>78.16</v>
      </c>
      <c r="J268" s="617">
        <v>8</v>
      </c>
      <c r="K268" s="618">
        <v>625.28</v>
      </c>
    </row>
    <row r="269" spans="1:11" ht="14.4" customHeight="1" x14ac:dyDescent="0.3">
      <c r="A269" s="613" t="s">
        <v>517</v>
      </c>
      <c r="B269" s="614" t="s">
        <v>2242</v>
      </c>
      <c r="C269" s="615" t="s">
        <v>522</v>
      </c>
      <c r="D269" s="616" t="s">
        <v>2243</v>
      </c>
      <c r="E269" s="615" t="s">
        <v>3122</v>
      </c>
      <c r="F269" s="616" t="s">
        <v>3123</v>
      </c>
      <c r="G269" s="615" t="s">
        <v>2944</v>
      </c>
      <c r="H269" s="615" t="s">
        <v>2945</v>
      </c>
      <c r="I269" s="617">
        <v>1234.2</v>
      </c>
      <c r="J269" s="617">
        <v>20</v>
      </c>
      <c r="K269" s="618">
        <v>24684</v>
      </c>
    </row>
    <row r="270" spans="1:11" ht="14.4" customHeight="1" x14ac:dyDescent="0.3">
      <c r="A270" s="613" t="s">
        <v>517</v>
      </c>
      <c r="B270" s="614" t="s">
        <v>2242</v>
      </c>
      <c r="C270" s="615" t="s">
        <v>522</v>
      </c>
      <c r="D270" s="616" t="s">
        <v>2243</v>
      </c>
      <c r="E270" s="615" t="s">
        <v>3122</v>
      </c>
      <c r="F270" s="616" t="s">
        <v>3123</v>
      </c>
      <c r="G270" s="615" t="s">
        <v>2946</v>
      </c>
      <c r="H270" s="615" t="s">
        <v>2947</v>
      </c>
      <c r="I270" s="617">
        <v>172.56</v>
      </c>
      <c r="J270" s="617">
        <v>10</v>
      </c>
      <c r="K270" s="618">
        <v>1725.59</v>
      </c>
    </row>
    <row r="271" spans="1:11" ht="14.4" customHeight="1" x14ac:dyDescent="0.3">
      <c r="A271" s="613" t="s">
        <v>517</v>
      </c>
      <c r="B271" s="614" t="s">
        <v>2242</v>
      </c>
      <c r="C271" s="615" t="s">
        <v>522</v>
      </c>
      <c r="D271" s="616" t="s">
        <v>2243</v>
      </c>
      <c r="E271" s="615" t="s">
        <v>3122</v>
      </c>
      <c r="F271" s="616" t="s">
        <v>3123</v>
      </c>
      <c r="G271" s="615" t="s">
        <v>2946</v>
      </c>
      <c r="H271" s="615" t="s">
        <v>2948</v>
      </c>
      <c r="I271" s="617">
        <v>172.55833333333331</v>
      </c>
      <c r="J271" s="617">
        <v>70</v>
      </c>
      <c r="K271" s="618">
        <v>12079.099999999999</v>
      </c>
    </row>
    <row r="272" spans="1:11" ht="14.4" customHeight="1" x14ac:dyDescent="0.3">
      <c r="A272" s="613" t="s">
        <v>517</v>
      </c>
      <c r="B272" s="614" t="s">
        <v>2242</v>
      </c>
      <c r="C272" s="615" t="s">
        <v>522</v>
      </c>
      <c r="D272" s="616" t="s">
        <v>2243</v>
      </c>
      <c r="E272" s="615" t="s">
        <v>3122</v>
      </c>
      <c r="F272" s="616" t="s">
        <v>3123</v>
      </c>
      <c r="G272" s="615" t="s">
        <v>2949</v>
      </c>
      <c r="H272" s="615" t="s">
        <v>2950</v>
      </c>
      <c r="I272" s="617">
        <v>50.6</v>
      </c>
      <c r="J272" s="617">
        <v>450</v>
      </c>
      <c r="K272" s="618">
        <v>22770</v>
      </c>
    </row>
    <row r="273" spans="1:11" ht="14.4" customHeight="1" x14ac:dyDescent="0.3">
      <c r="A273" s="613" t="s">
        <v>517</v>
      </c>
      <c r="B273" s="614" t="s">
        <v>2242</v>
      </c>
      <c r="C273" s="615" t="s">
        <v>522</v>
      </c>
      <c r="D273" s="616" t="s">
        <v>2243</v>
      </c>
      <c r="E273" s="615" t="s">
        <v>3122</v>
      </c>
      <c r="F273" s="616" t="s">
        <v>3123</v>
      </c>
      <c r="G273" s="615" t="s">
        <v>2951</v>
      </c>
      <c r="H273" s="615" t="s">
        <v>2952</v>
      </c>
      <c r="I273" s="617">
        <v>1353.9333333333334</v>
      </c>
      <c r="J273" s="617">
        <v>3</v>
      </c>
      <c r="K273" s="618">
        <v>4061.8</v>
      </c>
    </row>
    <row r="274" spans="1:11" ht="14.4" customHeight="1" x14ac:dyDescent="0.3">
      <c r="A274" s="613" t="s">
        <v>517</v>
      </c>
      <c r="B274" s="614" t="s">
        <v>2242</v>
      </c>
      <c r="C274" s="615" t="s">
        <v>522</v>
      </c>
      <c r="D274" s="616" t="s">
        <v>2243</v>
      </c>
      <c r="E274" s="615" t="s">
        <v>3122</v>
      </c>
      <c r="F274" s="616" t="s">
        <v>3123</v>
      </c>
      <c r="G274" s="615" t="s">
        <v>2953</v>
      </c>
      <c r="H274" s="615" t="s">
        <v>2954</v>
      </c>
      <c r="I274" s="617">
        <v>75.459999999999994</v>
      </c>
      <c r="J274" s="617">
        <v>30</v>
      </c>
      <c r="K274" s="618">
        <v>2263.94</v>
      </c>
    </row>
    <row r="275" spans="1:11" ht="14.4" customHeight="1" x14ac:dyDescent="0.3">
      <c r="A275" s="613" t="s">
        <v>517</v>
      </c>
      <c r="B275" s="614" t="s">
        <v>2242</v>
      </c>
      <c r="C275" s="615" t="s">
        <v>522</v>
      </c>
      <c r="D275" s="616" t="s">
        <v>2243</v>
      </c>
      <c r="E275" s="615" t="s">
        <v>3122</v>
      </c>
      <c r="F275" s="616" t="s">
        <v>3123</v>
      </c>
      <c r="G275" s="615" t="s">
        <v>2955</v>
      </c>
      <c r="H275" s="615" t="s">
        <v>2956</v>
      </c>
      <c r="I275" s="617">
        <v>375.1</v>
      </c>
      <c r="J275" s="617">
        <v>2</v>
      </c>
      <c r="K275" s="618">
        <v>750.2</v>
      </c>
    </row>
    <row r="276" spans="1:11" ht="14.4" customHeight="1" x14ac:dyDescent="0.3">
      <c r="A276" s="613" t="s">
        <v>517</v>
      </c>
      <c r="B276" s="614" t="s">
        <v>2242</v>
      </c>
      <c r="C276" s="615" t="s">
        <v>522</v>
      </c>
      <c r="D276" s="616" t="s">
        <v>2243</v>
      </c>
      <c r="E276" s="615" t="s">
        <v>3122</v>
      </c>
      <c r="F276" s="616" t="s">
        <v>3123</v>
      </c>
      <c r="G276" s="615" t="s">
        <v>2957</v>
      </c>
      <c r="H276" s="615" t="s">
        <v>2958</v>
      </c>
      <c r="I276" s="617">
        <v>16</v>
      </c>
      <c r="J276" s="617">
        <v>10</v>
      </c>
      <c r="K276" s="618">
        <v>159.96</v>
      </c>
    </row>
    <row r="277" spans="1:11" ht="14.4" customHeight="1" x14ac:dyDescent="0.3">
      <c r="A277" s="613" t="s">
        <v>517</v>
      </c>
      <c r="B277" s="614" t="s">
        <v>2242</v>
      </c>
      <c r="C277" s="615" t="s">
        <v>522</v>
      </c>
      <c r="D277" s="616" t="s">
        <v>2243</v>
      </c>
      <c r="E277" s="615" t="s">
        <v>3122</v>
      </c>
      <c r="F277" s="616" t="s">
        <v>3123</v>
      </c>
      <c r="G277" s="615" t="s">
        <v>2959</v>
      </c>
      <c r="H277" s="615" t="s">
        <v>2960</v>
      </c>
      <c r="I277" s="617">
        <v>21.408571428571427</v>
      </c>
      <c r="J277" s="617">
        <v>49</v>
      </c>
      <c r="K277" s="618">
        <v>1048.8899999999999</v>
      </c>
    </row>
    <row r="278" spans="1:11" ht="14.4" customHeight="1" x14ac:dyDescent="0.3">
      <c r="A278" s="613" t="s">
        <v>517</v>
      </c>
      <c r="B278" s="614" t="s">
        <v>2242</v>
      </c>
      <c r="C278" s="615" t="s">
        <v>522</v>
      </c>
      <c r="D278" s="616" t="s">
        <v>2243</v>
      </c>
      <c r="E278" s="615" t="s">
        <v>3122</v>
      </c>
      <c r="F278" s="616" t="s">
        <v>3123</v>
      </c>
      <c r="G278" s="615" t="s">
        <v>2961</v>
      </c>
      <c r="H278" s="615" t="s">
        <v>2962</v>
      </c>
      <c r="I278" s="617">
        <v>1109.27</v>
      </c>
      <c r="J278" s="617">
        <v>5</v>
      </c>
      <c r="K278" s="618">
        <v>5546.34</v>
      </c>
    </row>
    <row r="279" spans="1:11" ht="14.4" customHeight="1" x14ac:dyDescent="0.3">
      <c r="A279" s="613" t="s">
        <v>517</v>
      </c>
      <c r="B279" s="614" t="s">
        <v>2242</v>
      </c>
      <c r="C279" s="615" t="s">
        <v>522</v>
      </c>
      <c r="D279" s="616" t="s">
        <v>2243</v>
      </c>
      <c r="E279" s="615" t="s">
        <v>3122</v>
      </c>
      <c r="F279" s="616" t="s">
        <v>3123</v>
      </c>
      <c r="G279" s="615" t="s">
        <v>2963</v>
      </c>
      <c r="H279" s="615" t="s">
        <v>2964</v>
      </c>
      <c r="I279" s="617">
        <v>1647.29</v>
      </c>
      <c r="J279" s="617">
        <v>10</v>
      </c>
      <c r="K279" s="618">
        <v>16472.939999999999</v>
      </c>
    </row>
    <row r="280" spans="1:11" ht="14.4" customHeight="1" x14ac:dyDescent="0.3">
      <c r="A280" s="613" t="s">
        <v>517</v>
      </c>
      <c r="B280" s="614" t="s">
        <v>2242</v>
      </c>
      <c r="C280" s="615" t="s">
        <v>522</v>
      </c>
      <c r="D280" s="616" t="s">
        <v>2243</v>
      </c>
      <c r="E280" s="615" t="s">
        <v>3122</v>
      </c>
      <c r="F280" s="616" t="s">
        <v>3123</v>
      </c>
      <c r="G280" s="615" t="s">
        <v>2965</v>
      </c>
      <c r="H280" s="615" t="s">
        <v>2966</v>
      </c>
      <c r="I280" s="617">
        <v>173.64</v>
      </c>
      <c r="J280" s="617">
        <v>10</v>
      </c>
      <c r="K280" s="618">
        <v>1736.4</v>
      </c>
    </row>
    <row r="281" spans="1:11" ht="14.4" customHeight="1" x14ac:dyDescent="0.3">
      <c r="A281" s="613" t="s">
        <v>517</v>
      </c>
      <c r="B281" s="614" t="s">
        <v>2242</v>
      </c>
      <c r="C281" s="615" t="s">
        <v>522</v>
      </c>
      <c r="D281" s="616" t="s">
        <v>2243</v>
      </c>
      <c r="E281" s="615" t="s">
        <v>3122</v>
      </c>
      <c r="F281" s="616" t="s">
        <v>3123</v>
      </c>
      <c r="G281" s="615" t="s">
        <v>2967</v>
      </c>
      <c r="H281" s="615" t="s">
        <v>2968</v>
      </c>
      <c r="I281" s="617">
        <v>79.010000000000005</v>
      </c>
      <c r="J281" s="617">
        <v>5</v>
      </c>
      <c r="K281" s="618">
        <v>395.03</v>
      </c>
    </row>
    <row r="282" spans="1:11" ht="14.4" customHeight="1" x14ac:dyDescent="0.3">
      <c r="A282" s="613" t="s">
        <v>517</v>
      </c>
      <c r="B282" s="614" t="s">
        <v>2242</v>
      </c>
      <c r="C282" s="615" t="s">
        <v>522</v>
      </c>
      <c r="D282" s="616" t="s">
        <v>2243</v>
      </c>
      <c r="E282" s="615" t="s">
        <v>3122</v>
      </c>
      <c r="F282" s="616" t="s">
        <v>3123</v>
      </c>
      <c r="G282" s="615" t="s">
        <v>2969</v>
      </c>
      <c r="H282" s="615" t="s">
        <v>2970</v>
      </c>
      <c r="I282" s="617">
        <v>3365.01</v>
      </c>
      <c r="J282" s="617">
        <v>4</v>
      </c>
      <c r="K282" s="618">
        <v>13460.04</v>
      </c>
    </row>
    <row r="283" spans="1:11" ht="14.4" customHeight="1" x14ac:dyDescent="0.3">
      <c r="A283" s="613" t="s">
        <v>517</v>
      </c>
      <c r="B283" s="614" t="s">
        <v>2242</v>
      </c>
      <c r="C283" s="615" t="s">
        <v>522</v>
      </c>
      <c r="D283" s="616" t="s">
        <v>2243</v>
      </c>
      <c r="E283" s="615" t="s">
        <v>3122</v>
      </c>
      <c r="F283" s="616" t="s">
        <v>3123</v>
      </c>
      <c r="G283" s="615" t="s">
        <v>2971</v>
      </c>
      <c r="H283" s="615" t="s">
        <v>2972</v>
      </c>
      <c r="I283" s="617">
        <v>1410</v>
      </c>
      <c r="J283" s="617">
        <v>2</v>
      </c>
      <c r="K283" s="618">
        <v>2820</v>
      </c>
    </row>
    <row r="284" spans="1:11" ht="14.4" customHeight="1" x14ac:dyDescent="0.3">
      <c r="A284" s="613" t="s">
        <v>517</v>
      </c>
      <c r="B284" s="614" t="s">
        <v>2242</v>
      </c>
      <c r="C284" s="615" t="s">
        <v>522</v>
      </c>
      <c r="D284" s="616" t="s">
        <v>2243</v>
      </c>
      <c r="E284" s="615" t="s">
        <v>3122</v>
      </c>
      <c r="F284" s="616" t="s">
        <v>3123</v>
      </c>
      <c r="G284" s="615" t="s">
        <v>2973</v>
      </c>
      <c r="H284" s="615" t="s">
        <v>2974</v>
      </c>
      <c r="I284" s="617">
        <v>59.375</v>
      </c>
      <c r="J284" s="617">
        <v>182</v>
      </c>
      <c r="K284" s="618">
        <v>10789.720000000001</v>
      </c>
    </row>
    <row r="285" spans="1:11" ht="14.4" customHeight="1" x14ac:dyDescent="0.3">
      <c r="A285" s="613" t="s">
        <v>517</v>
      </c>
      <c r="B285" s="614" t="s">
        <v>2242</v>
      </c>
      <c r="C285" s="615" t="s">
        <v>522</v>
      </c>
      <c r="D285" s="616" t="s">
        <v>2243</v>
      </c>
      <c r="E285" s="615" t="s">
        <v>3122</v>
      </c>
      <c r="F285" s="616" t="s">
        <v>3123</v>
      </c>
      <c r="G285" s="615" t="s">
        <v>2975</v>
      </c>
      <c r="H285" s="615" t="s">
        <v>2976</v>
      </c>
      <c r="I285" s="617">
        <v>37.369999999999997</v>
      </c>
      <c r="J285" s="617">
        <v>18</v>
      </c>
      <c r="K285" s="618">
        <v>672.6</v>
      </c>
    </row>
    <row r="286" spans="1:11" ht="14.4" customHeight="1" x14ac:dyDescent="0.3">
      <c r="A286" s="613" t="s">
        <v>517</v>
      </c>
      <c r="B286" s="614" t="s">
        <v>2242</v>
      </c>
      <c r="C286" s="615" t="s">
        <v>522</v>
      </c>
      <c r="D286" s="616" t="s">
        <v>2243</v>
      </c>
      <c r="E286" s="615" t="s">
        <v>3122</v>
      </c>
      <c r="F286" s="616" t="s">
        <v>3123</v>
      </c>
      <c r="G286" s="615" t="s">
        <v>2977</v>
      </c>
      <c r="H286" s="615" t="s">
        <v>2978</v>
      </c>
      <c r="I286" s="617">
        <v>22.990000000000002</v>
      </c>
      <c r="J286" s="617">
        <v>340</v>
      </c>
      <c r="K286" s="618">
        <v>7816.6</v>
      </c>
    </row>
    <row r="287" spans="1:11" ht="14.4" customHeight="1" x14ac:dyDescent="0.3">
      <c r="A287" s="613" t="s">
        <v>517</v>
      </c>
      <c r="B287" s="614" t="s">
        <v>2242</v>
      </c>
      <c r="C287" s="615" t="s">
        <v>522</v>
      </c>
      <c r="D287" s="616" t="s">
        <v>2243</v>
      </c>
      <c r="E287" s="615" t="s">
        <v>3122</v>
      </c>
      <c r="F287" s="616" t="s">
        <v>3123</v>
      </c>
      <c r="G287" s="615" t="s">
        <v>2979</v>
      </c>
      <c r="H287" s="615" t="s">
        <v>2980</v>
      </c>
      <c r="I287" s="617">
        <v>35.090000000000003</v>
      </c>
      <c r="J287" s="617">
        <v>10</v>
      </c>
      <c r="K287" s="618">
        <v>350.9</v>
      </c>
    </row>
    <row r="288" spans="1:11" ht="14.4" customHeight="1" x14ac:dyDescent="0.3">
      <c r="A288" s="613" t="s">
        <v>517</v>
      </c>
      <c r="B288" s="614" t="s">
        <v>2242</v>
      </c>
      <c r="C288" s="615" t="s">
        <v>522</v>
      </c>
      <c r="D288" s="616" t="s">
        <v>2243</v>
      </c>
      <c r="E288" s="615" t="s">
        <v>3122</v>
      </c>
      <c r="F288" s="616" t="s">
        <v>3123</v>
      </c>
      <c r="G288" s="615" t="s">
        <v>2981</v>
      </c>
      <c r="H288" s="615" t="s">
        <v>2982</v>
      </c>
      <c r="I288" s="617">
        <v>112.65</v>
      </c>
      <c r="J288" s="617">
        <v>100</v>
      </c>
      <c r="K288" s="618">
        <v>11265.11</v>
      </c>
    </row>
    <row r="289" spans="1:11" ht="14.4" customHeight="1" x14ac:dyDescent="0.3">
      <c r="A289" s="613" t="s">
        <v>517</v>
      </c>
      <c r="B289" s="614" t="s">
        <v>2242</v>
      </c>
      <c r="C289" s="615" t="s">
        <v>522</v>
      </c>
      <c r="D289" s="616" t="s">
        <v>2243</v>
      </c>
      <c r="E289" s="615" t="s">
        <v>3122</v>
      </c>
      <c r="F289" s="616" t="s">
        <v>3123</v>
      </c>
      <c r="G289" s="615" t="s">
        <v>2983</v>
      </c>
      <c r="H289" s="615" t="s">
        <v>2984</v>
      </c>
      <c r="I289" s="617">
        <v>68.64</v>
      </c>
      <c r="J289" s="617">
        <v>50</v>
      </c>
      <c r="K289" s="618">
        <v>3431.9399999999996</v>
      </c>
    </row>
    <row r="290" spans="1:11" ht="14.4" customHeight="1" x14ac:dyDescent="0.3">
      <c r="A290" s="613" t="s">
        <v>517</v>
      </c>
      <c r="B290" s="614" t="s">
        <v>2242</v>
      </c>
      <c r="C290" s="615" t="s">
        <v>522</v>
      </c>
      <c r="D290" s="616" t="s">
        <v>2243</v>
      </c>
      <c r="E290" s="615" t="s">
        <v>3122</v>
      </c>
      <c r="F290" s="616" t="s">
        <v>3123</v>
      </c>
      <c r="G290" s="615" t="s">
        <v>2985</v>
      </c>
      <c r="H290" s="615" t="s">
        <v>2986</v>
      </c>
      <c r="I290" s="617">
        <v>10.245000000000001</v>
      </c>
      <c r="J290" s="617">
        <v>100</v>
      </c>
      <c r="K290" s="618">
        <v>1024.7</v>
      </c>
    </row>
    <row r="291" spans="1:11" ht="14.4" customHeight="1" x14ac:dyDescent="0.3">
      <c r="A291" s="613" t="s">
        <v>517</v>
      </c>
      <c r="B291" s="614" t="s">
        <v>2242</v>
      </c>
      <c r="C291" s="615" t="s">
        <v>522</v>
      </c>
      <c r="D291" s="616" t="s">
        <v>2243</v>
      </c>
      <c r="E291" s="615" t="s">
        <v>3122</v>
      </c>
      <c r="F291" s="616" t="s">
        <v>3123</v>
      </c>
      <c r="G291" s="615" t="s">
        <v>2987</v>
      </c>
      <c r="H291" s="615" t="s">
        <v>2988</v>
      </c>
      <c r="I291" s="617">
        <v>33.520000000000003</v>
      </c>
      <c r="J291" s="617">
        <v>5</v>
      </c>
      <c r="K291" s="618">
        <v>167.6</v>
      </c>
    </row>
    <row r="292" spans="1:11" ht="14.4" customHeight="1" x14ac:dyDescent="0.3">
      <c r="A292" s="613" t="s">
        <v>517</v>
      </c>
      <c r="B292" s="614" t="s">
        <v>2242</v>
      </c>
      <c r="C292" s="615" t="s">
        <v>522</v>
      </c>
      <c r="D292" s="616" t="s">
        <v>2243</v>
      </c>
      <c r="E292" s="615" t="s">
        <v>3122</v>
      </c>
      <c r="F292" s="616" t="s">
        <v>3123</v>
      </c>
      <c r="G292" s="615" t="s">
        <v>2989</v>
      </c>
      <c r="H292" s="615" t="s">
        <v>2990</v>
      </c>
      <c r="I292" s="617">
        <v>4022.04</v>
      </c>
      <c r="J292" s="617">
        <v>1</v>
      </c>
      <c r="K292" s="618">
        <v>4022.04</v>
      </c>
    </row>
    <row r="293" spans="1:11" ht="14.4" customHeight="1" x14ac:dyDescent="0.3">
      <c r="A293" s="613" t="s">
        <v>517</v>
      </c>
      <c r="B293" s="614" t="s">
        <v>2242</v>
      </c>
      <c r="C293" s="615" t="s">
        <v>522</v>
      </c>
      <c r="D293" s="616" t="s">
        <v>2243</v>
      </c>
      <c r="E293" s="615" t="s">
        <v>3122</v>
      </c>
      <c r="F293" s="616" t="s">
        <v>3123</v>
      </c>
      <c r="G293" s="615" t="s">
        <v>2991</v>
      </c>
      <c r="H293" s="615" t="s">
        <v>2992</v>
      </c>
      <c r="I293" s="617">
        <v>3.87</v>
      </c>
      <c r="J293" s="617">
        <v>100</v>
      </c>
      <c r="K293" s="618">
        <v>387.2</v>
      </c>
    </row>
    <row r="294" spans="1:11" ht="14.4" customHeight="1" x14ac:dyDescent="0.3">
      <c r="A294" s="613" t="s">
        <v>517</v>
      </c>
      <c r="B294" s="614" t="s">
        <v>2242</v>
      </c>
      <c r="C294" s="615" t="s">
        <v>522</v>
      </c>
      <c r="D294" s="616" t="s">
        <v>2243</v>
      </c>
      <c r="E294" s="615" t="s">
        <v>3122</v>
      </c>
      <c r="F294" s="616" t="s">
        <v>3123</v>
      </c>
      <c r="G294" s="615" t="s">
        <v>2993</v>
      </c>
      <c r="H294" s="615" t="s">
        <v>2994</v>
      </c>
      <c r="I294" s="617">
        <v>646.76</v>
      </c>
      <c r="J294" s="617">
        <v>4</v>
      </c>
      <c r="K294" s="618">
        <v>2587.04</v>
      </c>
    </row>
    <row r="295" spans="1:11" ht="14.4" customHeight="1" x14ac:dyDescent="0.3">
      <c r="A295" s="613" t="s">
        <v>517</v>
      </c>
      <c r="B295" s="614" t="s">
        <v>2242</v>
      </c>
      <c r="C295" s="615" t="s">
        <v>522</v>
      </c>
      <c r="D295" s="616" t="s">
        <v>2243</v>
      </c>
      <c r="E295" s="615" t="s">
        <v>3122</v>
      </c>
      <c r="F295" s="616" t="s">
        <v>3123</v>
      </c>
      <c r="G295" s="615" t="s">
        <v>2995</v>
      </c>
      <c r="H295" s="615" t="s">
        <v>2996</v>
      </c>
      <c r="I295" s="617">
        <v>92.64</v>
      </c>
      <c r="J295" s="617">
        <v>60</v>
      </c>
      <c r="K295" s="618">
        <v>5558.3</v>
      </c>
    </row>
    <row r="296" spans="1:11" ht="14.4" customHeight="1" x14ac:dyDescent="0.3">
      <c r="A296" s="613" t="s">
        <v>517</v>
      </c>
      <c r="B296" s="614" t="s">
        <v>2242</v>
      </c>
      <c r="C296" s="615" t="s">
        <v>522</v>
      </c>
      <c r="D296" s="616" t="s">
        <v>2243</v>
      </c>
      <c r="E296" s="615" t="s">
        <v>3122</v>
      </c>
      <c r="F296" s="616" t="s">
        <v>3123</v>
      </c>
      <c r="G296" s="615" t="s">
        <v>2997</v>
      </c>
      <c r="H296" s="615" t="s">
        <v>2998</v>
      </c>
      <c r="I296" s="617">
        <v>100</v>
      </c>
      <c r="J296" s="617">
        <v>450</v>
      </c>
      <c r="K296" s="618">
        <v>45001.8</v>
      </c>
    </row>
    <row r="297" spans="1:11" ht="14.4" customHeight="1" x14ac:dyDescent="0.3">
      <c r="A297" s="613" t="s">
        <v>517</v>
      </c>
      <c r="B297" s="614" t="s">
        <v>2242</v>
      </c>
      <c r="C297" s="615" t="s">
        <v>522</v>
      </c>
      <c r="D297" s="616" t="s">
        <v>2243</v>
      </c>
      <c r="E297" s="615" t="s">
        <v>3122</v>
      </c>
      <c r="F297" s="616" t="s">
        <v>3123</v>
      </c>
      <c r="G297" s="615" t="s">
        <v>2999</v>
      </c>
      <c r="H297" s="615" t="s">
        <v>3000</v>
      </c>
      <c r="I297" s="617">
        <v>92.64</v>
      </c>
      <c r="J297" s="617">
        <v>20</v>
      </c>
      <c r="K297" s="618">
        <v>1852.76</v>
      </c>
    </row>
    <row r="298" spans="1:11" ht="14.4" customHeight="1" x14ac:dyDescent="0.3">
      <c r="A298" s="613" t="s">
        <v>517</v>
      </c>
      <c r="B298" s="614" t="s">
        <v>2242</v>
      </c>
      <c r="C298" s="615" t="s">
        <v>522</v>
      </c>
      <c r="D298" s="616" t="s">
        <v>2243</v>
      </c>
      <c r="E298" s="615" t="s">
        <v>3122</v>
      </c>
      <c r="F298" s="616" t="s">
        <v>3123</v>
      </c>
      <c r="G298" s="615" t="s">
        <v>3001</v>
      </c>
      <c r="H298" s="615" t="s">
        <v>3002</v>
      </c>
      <c r="I298" s="617">
        <v>154</v>
      </c>
      <c r="J298" s="617">
        <v>10</v>
      </c>
      <c r="K298" s="618">
        <v>1539.97</v>
      </c>
    </row>
    <row r="299" spans="1:11" ht="14.4" customHeight="1" x14ac:dyDescent="0.3">
      <c r="A299" s="613" t="s">
        <v>517</v>
      </c>
      <c r="B299" s="614" t="s">
        <v>2242</v>
      </c>
      <c r="C299" s="615" t="s">
        <v>522</v>
      </c>
      <c r="D299" s="616" t="s">
        <v>2243</v>
      </c>
      <c r="E299" s="615" t="s">
        <v>3122</v>
      </c>
      <c r="F299" s="616" t="s">
        <v>3123</v>
      </c>
      <c r="G299" s="615" t="s">
        <v>3003</v>
      </c>
      <c r="H299" s="615" t="s">
        <v>3004</v>
      </c>
      <c r="I299" s="617">
        <v>16.46</v>
      </c>
      <c r="J299" s="617">
        <v>30</v>
      </c>
      <c r="K299" s="618">
        <v>493.83000000000004</v>
      </c>
    </row>
    <row r="300" spans="1:11" ht="14.4" customHeight="1" x14ac:dyDescent="0.3">
      <c r="A300" s="613" t="s">
        <v>517</v>
      </c>
      <c r="B300" s="614" t="s">
        <v>2242</v>
      </c>
      <c r="C300" s="615" t="s">
        <v>522</v>
      </c>
      <c r="D300" s="616" t="s">
        <v>2243</v>
      </c>
      <c r="E300" s="615" t="s">
        <v>3122</v>
      </c>
      <c r="F300" s="616" t="s">
        <v>3123</v>
      </c>
      <c r="G300" s="615" t="s">
        <v>3005</v>
      </c>
      <c r="H300" s="615" t="s">
        <v>3006</v>
      </c>
      <c r="I300" s="617">
        <v>40.049999999999997</v>
      </c>
      <c r="J300" s="617">
        <v>20</v>
      </c>
      <c r="K300" s="618">
        <v>801.01</v>
      </c>
    </row>
    <row r="301" spans="1:11" ht="14.4" customHeight="1" x14ac:dyDescent="0.3">
      <c r="A301" s="613" t="s">
        <v>517</v>
      </c>
      <c r="B301" s="614" t="s">
        <v>2242</v>
      </c>
      <c r="C301" s="615" t="s">
        <v>522</v>
      </c>
      <c r="D301" s="616" t="s">
        <v>2243</v>
      </c>
      <c r="E301" s="615" t="s">
        <v>3122</v>
      </c>
      <c r="F301" s="616" t="s">
        <v>3123</v>
      </c>
      <c r="G301" s="615" t="s">
        <v>3007</v>
      </c>
      <c r="H301" s="615" t="s">
        <v>3008</v>
      </c>
      <c r="I301" s="617">
        <v>1331</v>
      </c>
      <c r="J301" s="617">
        <v>2</v>
      </c>
      <c r="K301" s="618">
        <v>2662</v>
      </c>
    </row>
    <row r="302" spans="1:11" ht="14.4" customHeight="1" x14ac:dyDescent="0.3">
      <c r="A302" s="613" t="s">
        <v>517</v>
      </c>
      <c r="B302" s="614" t="s">
        <v>2242</v>
      </c>
      <c r="C302" s="615" t="s">
        <v>522</v>
      </c>
      <c r="D302" s="616" t="s">
        <v>2243</v>
      </c>
      <c r="E302" s="615" t="s">
        <v>3122</v>
      </c>
      <c r="F302" s="616" t="s">
        <v>3123</v>
      </c>
      <c r="G302" s="615" t="s">
        <v>3009</v>
      </c>
      <c r="H302" s="615" t="s">
        <v>3010</v>
      </c>
      <c r="I302" s="617">
        <v>273.11</v>
      </c>
      <c r="J302" s="617">
        <v>3</v>
      </c>
      <c r="K302" s="618">
        <v>819.33</v>
      </c>
    </row>
    <row r="303" spans="1:11" ht="14.4" customHeight="1" x14ac:dyDescent="0.3">
      <c r="A303" s="613" t="s">
        <v>517</v>
      </c>
      <c r="B303" s="614" t="s">
        <v>2242</v>
      </c>
      <c r="C303" s="615" t="s">
        <v>522</v>
      </c>
      <c r="D303" s="616" t="s">
        <v>2243</v>
      </c>
      <c r="E303" s="615" t="s">
        <v>3122</v>
      </c>
      <c r="F303" s="616" t="s">
        <v>3123</v>
      </c>
      <c r="G303" s="615" t="s">
        <v>3011</v>
      </c>
      <c r="H303" s="615" t="s">
        <v>3012</v>
      </c>
      <c r="I303" s="617">
        <v>28.92</v>
      </c>
      <c r="J303" s="617">
        <v>110</v>
      </c>
      <c r="K303" s="618">
        <v>3181.1</v>
      </c>
    </row>
    <row r="304" spans="1:11" ht="14.4" customHeight="1" x14ac:dyDescent="0.3">
      <c r="A304" s="613" t="s">
        <v>517</v>
      </c>
      <c r="B304" s="614" t="s">
        <v>2242</v>
      </c>
      <c r="C304" s="615" t="s">
        <v>522</v>
      </c>
      <c r="D304" s="616" t="s">
        <v>2243</v>
      </c>
      <c r="E304" s="615" t="s">
        <v>3130</v>
      </c>
      <c r="F304" s="616" t="s">
        <v>3131</v>
      </c>
      <c r="G304" s="615" t="s">
        <v>3013</v>
      </c>
      <c r="H304" s="615" t="s">
        <v>3014</v>
      </c>
      <c r="I304" s="617">
        <v>155.16</v>
      </c>
      <c r="J304" s="617">
        <v>1</v>
      </c>
      <c r="K304" s="618">
        <v>155.16</v>
      </c>
    </row>
    <row r="305" spans="1:11" ht="14.4" customHeight="1" x14ac:dyDescent="0.3">
      <c r="A305" s="613" t="s">
        <v>517</v>
      </c>
      <c r="B305" s="614" t="s">
        <v>2242</v>
      </c>
      <c r="C305" s="615" t="s">
        <v>522</v>
      </c>
      <c r="D305" s="616" t="s">
        <v>2243</v>
      </c>
      <c r="E305" s="615" t="s">
        <v>3130</v>
      </c>
      <c r="F305" s="616" t="s">
        <v>3131</v>
      </c>
      <c r="G305" s="615" t="s">
        <v>3015</v>
      </c>
      <c r="H305" s="615" t="s">
        <v>3016</v>
      </c>
      <c r="I305" s="617">
        <v>4.29</v>
      </c>
      <c r="J305" s="617">
        <v>50</v>
      </c>
      <c r="K305" s="618">
        <v>214.36</v>
      </c>
    </row>
    <row r="306" spans="1:11" ht="14.4" customHeight="1" x14ac:dyDescent="0.3">
      <c r="A306" s="613" t="s">
        <v>517</v>
      </c>
      <c r="B306" s="614" t="s">
        <v>2242</v>
      </c>
      <c r="C306" s="615" t="s">
        <v>522</v>
      </c>
      <c r="D306" s="616" t="s">
        <v>2243</v>
      </c>
      <c r="E306" s="615" t="s">
        <v>3132</v>
      </c>
      <c r="F306" s="616" t="s">
        <v>3133</v>
      </c>
      <c r="G306" s="615" t="s">
        <v>3017</v>
      </c>
      <c r="H306" s="615" t="s">
        <v>3018</v>
      </c>
      <c r="I306" s="617">
        <v>151.1090909090909</v>
      </c>
      <c r="J306" s="617">
        <v>22</v>
      </c>
      <c r="K306" s="618">
        <v>3284.49</v>
      </c>
    </row>
    <row r="307" spans="1:11" ht="14.4" customHeight="1" x14ac:dyDescent="0.3">
      <c r="A307" s="613" t="s">
        <v>517</v>
      </c>
      <c r="B307" s="614" t="s">
        <v>2242</v>
      </c>
      <c r="C307" s="615" t="s">
        <v>522</v>
      </c>
      <c r="D307" s="616" t="s">
        <v>2243</v>
      </c>
      <c r="E307" s="615" t="s">
        <v>3134</v>
      </c>
      <c r="F307" s="616" t="s">
        <v>3135</v>
      </c>
      <c r="G307" s="615" t="s">
        <v>3019</v>
      </c>
      <c r="H307" s="615" t="s">
        <v>3020</v>
      </c>
      <c r="I307" s="617">
        <v>319.91000000000003</v>
      </c>
      <c r="J307" s="617">
        <v>140</v>
      </c>
      <c r="K307" s="618">
        <v>44787.669999999991</v>
      </c>
    </row>
    <row r="308" spans="1:11" ht="14.4" customHeight="1" x14ac:dyDescent="0.3">
      <c r="A308" s="613" t="s">
        <v>517</v>
      </c>
      <c r="B308" s="614" t="s">
        <v>2242</v>
      </c>
      <c r="C308" s="615" t="s">
        <v>522</v>
      </c>
      <c r="D308" s="616" t="s">
        <v>2243</v>
      </c>
      <c r="E308" s="615" t="s">
        <v>3134</v>
      </c>
      <c r="F308" s="616" t="s">
        <v>3135</v>
      </c>
      <c r="G308" s="615" t="s">
        <v>3021</v>
      </c>
      <c r="H308" s="615" t="s">
        <v>3022</v>
      </c>
      <c r="I308" s="617">
        <v>568.79</v>
      </c>
      <c r="J308" s="617">
        <v>80</v>
      </c>
      <c r="K308" s="618">
        <v>45502.799999999996</v>
      </c>
    </row>
    <row r="309" spans="1:11" ht="14.4" customHeight="1" x14ac:dyDescent="0.3">
      <c r="A309" s="613" t="s">
        <v>517</v>
      </c>
      <c r="B309" s="614" t="s">
        <v>2242</v>
      </c>
      <c r="C309" s="615" t="s">
        <v>522</v>
      </c>
      <c r="D309" s="616" t="s">
        <v>2243</v>
      </c>
      <c r="E309" s="615" t="s">
        <v>3134</v>
      </c>
      <c r="F309" s="616" t="s">
        <v>3135</v>
      </c>
      <c r="G309" s="615" t="s">
        <v>3023</v>
      </c>
      <c r="H309" s="615" t="s">
        <v>3024</v>
      </c>
      <c r="I309" s="617">
        <v>442.38999999999993</v>
      </c>
      <c r="J309" s="617">
        <v>70</v>
      </c>
      <c r="K309" s="618">
        <v>30967.160000000003</v>
      </c>
    </row>
    <row r="310" spans="1:11" ht="14.4" customHeight="1" x14ac:dyDescent="0.3">
      <c r="A310" s="613" t="s">
        <v>517</v>
      </c>
      <c r="B310" s="614" t="s">
        <v>2242</v>
      </c>
      <c r="C310" s="615" t="s">
        <v>522</v>
      </c>
      <c r="D310" s="616" t="s">
        <v>2243</v>
      </c>
      <c r="E310" s="615" t="s">
        <v>3134</v>
      </c>
      <c r="F310" s="616" t="s">
        <v>3135</v>
      </c>
      <c r="G310" s="615" t="s">
        <v>3025</v>
      </c>
      <c r="H310" s="615" t="s">
        <v>3026</v>
      </c>
      <c r="I310" s="617">
        <v>3249</v>
      </c>
      <c r="J310" s="617">
        <v>5</v>
      </c>
      <c r="K310" s="618">
        <v>16244.98</v>
      </c>
    </row>
    <row r="311" spans="1:11" ht="14.4" customHeight="1" x14ac:dyDescent="0.3">
      <c r="A311" s="613" t="s">
        <v>517</v>
      </c>
      <c r="B311" s="614" t="s">
        <v>2242</v>
      </c>
      <c r="C311" s="615" t="s">
        <v>522</v>
      </c>
      <c r="D311" s="616" t="s">
        <v>2243</v>
      </c>
      <c r="E311" s="615" t="s">
        <v>3134</v>
      </c>
      <c r="F311" s="616" t="s">
        <v>3135</v>
      </c>
      <c r="G311" s="615" t="s">
        <v>3027</v>
      </c>
      <c r="H311" s="615" t="s">
        <v>3028</v>
      </c>
      <c r="I311" s="617">
        <v>267.77999999999997</v>
      </c>
      <c r="J311" s="617">
        <v>10</v>
      </c>
      <c r="K311" s="618">
        <v>2677.85</v>
      </c>
    </row>
    <row r="312" spans="1:11" ht="14.4" customHeight="1" x14ac:dyDescent="0.3">
      <c r="A312" s="613" t="s">
        <v>517</v>
      </c>
      <c r="B312" s="614" t="s">
        <v>2242</v>
      </c>
      <c r="C312" s="615" t="s">
        <v>522</v>
      </c>
      <c r="D312" s="616" t="s">
        <v>2243</v>
      </c>
      <c r="E312" s="615" t="s">
        <v>3124</v>
      </c>
      <c r="F312" s="616" t="s">
        <v>3125</v>
      </c>
      <c r="G312" s="615" t="s">
        <v>3029</v>
      </c>
      <c r="H312" s="615" t="s">
        <v>3030</v>
      </c>
      <c r="I312" s="617">
        <v>2299</v>
      </c>
      <c r="J312" s="617">
        <v>2</v>
      </c>
      <c r="K312" s="618">
        <v>4598</v>
      </c>
    </row>
    <row r="313" spans="1:11" ht="14.4" customHeight="1" x14ac:dyDescent="0.3">
      <c r="A313" s="613" t="s">
        <v>517</v>
      </c>
      <c r="B313" s="614" t="s">
        <v>2242</v>
      </c>
      <c r="C313" s="615" t="s">
        <v>522</v>
      </c>
      <c r="D313" s="616" t="s">
        <v>2243</v>
      </c>
      <c r="E313" s="615" t="s">
        <v>3124</v>
      </c>
      <c r="F313" s="616" t="s">
        <v>3125</v>
      </c>
      <c r="G313" s="615" t="s">
        <v>2477</v>
      </c>
      <c r="H313" s="615" t="s">
        <v>2478</v>
      </c>
      <c r="I313" s="617">
        <v>8.1675000000000004</v>
      </c>
      <c r="J313" s="617">
        <v>2600</v>
      </c>
      <c r="K313" s="618">
        <v>21234</v>
      </c>
    </row>
    <row r="314" spans="1:11" ht="14.4" customHeight="1" x14ac:dyDescent="0.3">
      <c r="A314" s="613" t="s">
        <v>517</v>
      </c>
      <c r="B314" s="614" t="s">
        <v>2242</v>
      </c>
      <c r="C314" s="615" t="s">
        <v>522</v>
      </c>
      <c r="D314" s="616" t="s">
        <v>2243</v>
      </c>
      <c r="E314" s="615" t="s">
        <v>3124</v>
      </c>
      <c r="F314" s="616" t="s">
        <v>3125</v>
      </c>
      <c r="G314" s="615" t="s">
        <v>2477</v>
      </c>
      <c r="H314" s="615" t="s">
        <v>3031</v>
      </c>
      <c r="I314" s="617">
        <v>8.1666666666666661</v>
      </c>
      <c r="J314" s="617">
        <v>4500</v>
      </c>
      <c r="K314" s="618">
        <v>36744</v>
      </c>
    </row>
    <row r="315" spans="1:11" ht="14.4" customHeight="1" x14ac:dyDescent="0.3">
      <c r="A315" s="613" t="s">
        <v>517</v>
      </c>
      <c r="B315" s="614" t="s">
        <v>2242</v>
      </c>
      <c r="C315" s="615" t="s">
        <v>522</v>
      </c>
      <c r="D315" s="616" t="s">
        <v>2243</v>
      </c>
      <c r="E315" s="615" t="s">
        <v>3124</v>
      </c>
      <c r="F315" s="616" t="s">
        <v>3125</v>
      </c>
      <c r="G315" s="615" t="s">
        <v>3032</v>
      </c>
      <c r="H315" s="615" t="s">
        <v>3033</v>
      </c>
      <c r="I315" s="617">
        <v>162.63</v>
      </c>
      <c r="J315" s="617">
        <v>30</v>
      </c>
      <c r="K315" s="618">
        <v>4879</v>
      </c>
    </row>
    <row r="316" spans="1:11" ht="14.4" customHeight="1" x14ac:dyDescent="0.3">
      <c r="A316" s="613" t="s">
        <v>517</v>
      </c>
      <c r="B316" s="614" t="s">
        <v>2242</v>
      </c>
      <c r="C316" s="615" t="s">
        <v>522</v>
      </c>
      <c r="D316" s="616" t="s">
        <v>2243</v>
      </c>
      <c r="E316" s="615" t="s">
        <v>3124</v>
      </c>
      <c r="F316" s="616" t="s">
        <v>3125</v>
      </c>
      <c r="G316" s="615" t="s">
        <v>3034</v>
      </c>
      <c r="H316" s="615" t="s">
        <v>3035</v>
      </c>
      <c r="I316" s="617">
        <v>6.944</v>
      </c>
      <c r="J316" s="617">
        <v>1300</v>
      </c>
      <c r="K316" s="618">
        <v>9048</v>
      </c>
    </row>
    <row r="317" spans="1:11" ht="14.4" customHeight="1" x14ac:dyDescent="0.3">
      <c r="A317" s="613" t="s">
        <v>517</v>
      </c>
      <c r="B317" s="614" t="s">
        <v>2242</v>
      </c>
      <c r="C317" s="615" t="s">
        <v>522</v>
      </c>
      <c r="D317" s="616" t="s">
        <v>2243</v>
      </c>
      <c r="E317" s="615" t="s">
        <v>3136</v>
      </c>
      <c r="F317" s="616" t="s">
        <v>3137</v>
      </c>
      <c r="G317" s="615" t="s">
        <v>3036</v>
      </c>
      <c r="H317" s="615" t="s">
        <v>3037</v>
      </c>
      <c r="I317" s="617">
        <v>27.49</v>
      </c>
      <c r="J317" s="617">
        <v>72</v>
      </c>
      <c r="K317" s="618">
        <v>1979.58</v>
      </c>
    </row>
    <row r="318" spans="1:11" ht="14.4" customHeight="1" x14ac:dyDescent="0.3">
      <c r="A318" s="613" t="s">
        <v>517</v>
      </c>
      <c r="B318" s="614" t="s">
        <v>2242</v>
      </c>
      <c r="C318" s="615" t="s">
        <v>522</v>
      </c>
      <c r="D318" s="616" t="s">
        <v>2243</v>
      </c>
      <c r="E318" s="615" t="s">
        <v>3136</v>
      </c>
      <c r="F318" s="616" t="s">
        <v>3137</v>
      </c>
      <c r="G318" s="615" t="s">
        <v>3038</v>
      </c>
      <c r="H318" s="615" t="s">
        <v>3039</v>
      </c>
      <c r="I318" s="617">
        <v>70.72</v>
      </c>
      <c r="J318" s="617">
        <v>36</v>
      </c>
      <c r="K318" s="618">
        <v>2546.1</v>
      </c>
    </row>
    <row r="319" spans="1:11" ht="14.4" customHeight="1" x14ac:dyDescent="0.3">
      <c r="A319" s="613" t="s">
        <v>517</v>
      </c>
      <c r="B319" s="614" t="s">
        <v>2242</v>
      </c>
      <c r="C319" s="615" t="s">
        <v>522</v>
      </c>
      <c r="D319" s="616" t="s">
        <v>2243</v>
      </c>
      <c r="E319" s="615" t="s">
        <v>3136</v>
      </c>
      <c r="F319" s="616" t="s">
        <v>3137</v>
      </c>
      <c r="G319" s="615" t="s">
        <v>3040</v>
      </c>
      <c r="H319" s="615" t="s">
        <v>3041</v>
      </c>
      <c r="I319" s="617">
        <v>40.19</v>
      </c>
      <c r="J319" s="617">
        <v>36</v>
      </c>
      <c r="K319" s="618">
        <v>1446.7</v>
      </c>
    </row>
    <row r="320" spans="1:11" ht="14.4" customHeight="1" x14ac:dyDescent="0.3">
      <c r="A320" s="613" t="s">
        <v>517</v>
      </c>
      <c r="B320" s="614" t="s">
        <v>2242</v>
      </c>
      <c r="C320" s="615" t="s">
        <v>522</v>
      </c>
      <c r="D320" s="616" t="s">
        <v>2243</v>
      </c>
      <c r="E320" s="615" t="s">
        <v>3136</v>
      </c>
      <c r="F320" s="616" t="s">
        <v>3137</v>
      </c>
      <c r="G320" s="615" t="s">
        <v>3042</v>
      </c>
      <c r="H320" s="615" t="s">
        <v>3043</v>
      </c>
      <c r="I320" s="617">
        <v>42.17</v>
      </c>
      <c r="J320" s="617">
        <v>36</v>
      </c>
      <c r="K320" s="618">
        <v>1517.98</v>
      </c>
    </row>
    <row r="321" spans="1:11" ht="14.4" customHeight="1" x14ac:dyDescent="0.3">
      <c r="A321" s="613" t="s">
        <v>517</v>
      </c>
      <c r="B321" s="614" t="s">
        <v>2242</v>
      </c>
      <c r="C321" s="615" t="s">
        <v>522</v>
      </c>
      <c r="D321" s="616" t="s">
        <v>2243</v>
      </c>
      <c r="E321" s="615" t="s">
        <v>3136</v>
      </c>
      <c r="F321" s="616" t="s">
        <v>3137</v>
      </c>
      <c r="G321" s="615" t="s">
        <v>3044</v>
      </c>
      <c r="H321" s="615" t="s">
        <v>3045</v>
      </c>
      <c r="I321" s="617">
        <v>57.21</v>
      </c>
      <c r="J321" s="617">
        <v>36</v>
      </c>
      <c r="K321" s="618">
        <v>2059.48</v>
      </c>
    </row>
    <row r="322" spans="1:11" ht="14.4" customHeight="1" x14ac:dyDescent="0.3">
      <c r="A322" s="613" t="s">
        <v>517</v>
      </c>
      <c r="B322" s="614" t="s">
        <v>2242</v>
      </c>
      <c r="C322" s="615" t="s">
        <v>522</v>
      </c>
      <c r="D322" s="616" t="s">
        <v>2243</v>
      </c>
      <c r="E322" s="615" t="s">
        <v>3126</v>
      </c>
      <c r="F322" s="616" t="s">
        <v>3127</v>
      </c>
      <c r="G322" s="615" t="s">
        <v>3046</v>
      </c>
      <c r="H322" s="615" t="s">
        <v>3047</v>
      </c>
      <c r="I322" s="617">
        <v>0.30499999999999999</v>
      </c>
      <c r="J322" s="617">
        <v>2000</v>
      </c>
      <c r="K322" s="618">
        <v>610</v>
      </c>
    </row>
    <row r="323" spans="1:11" ht="14.4" customHeight="1" x14ac:dyDescent="0.3">
      <c r="A323" s="613" t="s">
        <v>517</v>
      </c>
      <c r="B323" s="614" t="s">
        <v>2242</v>
      </c>
      <c r="C323" s="615" t="s">
        <v>522</v>
      </c>
      <c r="D323" s="616" t="s">
        <v>2243</v>
      </c>
      <c r="E323" s="615" t="s">
        <v>3126</v>
      </c>
      <c r="F323" s="616" t="s">
        <v>3127</v>
      </c>
      <c r="G323" s="615" t="s">
        <v>3046</v>
      </c>
      <c r="H323" s="615" t="s">
        <v>3048</v>
      </c>
      <c r="I323" s="617">
        <v>0.30499999999999999</v>
      </c>
      <c r="J323" s="617">
        <v>1900</v>
      </c>
      <c r="K323" s="618">
        <v>574</v>
      </c>
    </row>
    <row r="324" spans="1:11" ht="14.4" customHeight="1" x14ac:dyDescent="0.3">
      <c r="A324" s="613" t="s">
        <v>517</v>
      </c>
      <c r="B324" s="614" t="s">
        <v>2242</v>
      </c>
      <c r="C324" s="615" t="s">
        <v>522</v>
      </c>
      <c r="D324" s="616" t="s">
        <v>2243</v>
      </c>
      <c r="E324" s="615" t="s">
        <v>3126</v>
      </c>
      <c r="F324" s="616" t="s">
        <v>3127</v>
      </c>
      <c r="G324" s="615" t="s">
        <v>3049</v>
      </c>
      <c r="H324" s="615" t="s">
        <v>3050</v>
      </c>
      <c r="I324" s="617">
        <v>0.30249999999999999</v>
      </c>
      <c r="J324" s="617">
        <v>1800</v>
      </c>
      <c r="K324" s="618">
        <v>550</v>
      </c>
    </row>
    <row r="325" spans="1:11" ht="14.4" customHeight="1" x14ac:dyDescent="0.3">
      <c r="A325" s="613" t="s">
        <v>517</v>
      </c>
      <c r="B325" s="614" t="s">
        <v>2242</v>
      </c>
      <c r="C325" s="615" t="s">
        <v>522</v>
      </c>
      <c r="D325" s="616" t="s">
        <v>2243</v>
      </c>
      <c r="E325" s="615" t="s">
        <v>3126</v>
      </c>
      <c r="F325" s="616" t="s">
        <v>3127</v>
      </c>
      <c r="G325" s="615" t="s">
        <v>3049</v>
      </c>
      <c r="H325" s="615" t="s">
        <v>3051</v>
      </c>
      <c r="I325" s="617">
        <v>0.30249999999999999</v>
      </c>
      <c r="J325" s="617">
        <v>1400</v>
      </c>
      <c r="K325" s="618">
        <v>422</v>
      </c>
    </row>
    <row r="326" spans="1:11" ht="14.4" customHeight="1" x14ac:dyDescent="0.3">
      <c r="A326" s="613" t="s">
        <v>517</v>
      </c>
      <c r="B326" s="614" t="s">
        <v>2242</v>
      </c>
      <c r="C326" s="615" t="s">
        <v>522</v>
      </c>
      <c r="D326" s="616" t="s">
        <v>2243</v>
      </c>
      <c r="E326" s="615" t="s">
        <v>3126</v>
      </c>
      <c r="F326" s="616" t="s">
        <v>3127</v>
      </c>
      <c r="G326" s="615" t="s">
        <v>3052</v>
      </c>
      <c r="H326" s="615" t="s">
        <v>3053</v>
      </c>
      <c r="I326" s="617">
        <v>0.30625000000000002</v>
      </c>
      <c r="J326" s="617">
        <v>6000</v>
      </c>
      <c r="K326" s="618">
        <v>1835</v>
      </c>
    </row>
    <row r="327" spans="1:11" ht="14.4" customHeight="1" x14ac:dyDescent="0.3">
      <c r="A327" s="613" t="s">
        <v>517</v>
      </c>
      <c r="B327" s="614" t="s">
        <v>2242</v>
      </c>
      <c r="C327" s="615" t="s">
        <v>522</v>
      </c>
      <c r="D327" s="616" t="s">
        <v>2243</v>
      </c>
      <c r="E327" s="615" t="s">
        <v>3126</v>
      </c>
      <c r="F327" s="616" t="s">
        <v>3127</v>
      </c>
      <c r="G327" s="615" t="s">
        <v>3052</v>
      </c>
      <c r="H327" s="615" t="s">
        <v>3054</v>
      </c>
      <c r="I327" s="617">
        <v>0.30399999999999999</v>
      </c>
      <c r="J327" s="617">
        <v>5200</v>
      </c>
      <c r="K327" s="618">
        <v>1572</v>
      </c>
    </row>
    <row r="328" spans="1:11" ht="14.4" customHeight="1" x14ac:dyDescent="0.3">
      <c r="A328" s="613" t="s">
        <v>517</v>
      </c>
      <c r="B328" s="614" t="s">
        <v>2242</v>
      </c>
      <c r="C328" s="615" t="s">
        <v>522</v>
      </c>
      <c r="D328" s="616" t="s">
        <v>2243</v>
      </c>
      <c r="E328" s="615" t="s">
        <v>3126</v>
      </c>
      <c r="F328" s="616" t="s">
        <v>3127</v>
      </c>
      <c r="G328" s="615" t="s">
        <v>3055</v>
      </c>
      <c r="H328" s="615" t="s">
        <v>3056</v>
      </c>
      <c r="I328" s="617">
        <v>0.3</v>
      </c>
      <c r="J328" s="617">
        <v>100</v>
      </c>
      <c r="K328" s="618">
        <v>30</v>
      </c>
    </row>
    <row r="329" spans="1:11" ht="14.4" customHeight="1" x14ac:dyDescent="0.3">
      <c r="A329" s="613" t="s">
        <v>517</v>
      </c>
      <c r="B329" s="614" t="s">
        <v>2242</v>
      </c>
      <c r="C329" s="615" t="s">
        <v>522</v>
      </c>
      <c r="D329" s="616" t="s">
        <v>2243</v>
      </c>
      <c r="E329" s="615" t="s">
        <v>3126</v>
      </c>
      <c r="F329" s="616" t="s">
        <v>3127</v>
      </c>
      <c r="G329" s="615" t="s">
        <v>3057</v>
      </c>
      <c r="H329" s="615" t="s">
        <v>3058</v>
      </c>
      <c r="I329" s="617">
        <v>0.68</v>
      </c>
      <c r="J329" s="617">
        <v>150</v>
      </c>
      <c r="K329" s="618">
        <v>102</v>
      </c>
    </row>
    <row r="330" spans="1:11" ht="14.4" customHeight="1" x14ac:dyDescent="0.3">
      <c r="A330" s="613" t="s">
        <v>517</v>
      </c>
      <c r="B330" s="614" t="s">
        <v>2242</v>
      </c>
      <c r="C330" s="615" t="s">
        <v>522</v>
      </c>
      <c r="D330" s="616" t="s">
        <v>2243</v>
      </c>
      <c r="E330" s="615" t="s">
        <v>3126</v>
      </c>
      <c r="F330" s="616" t="s">
        <v>3127</v>
      </c>
      <c r="G330" s="615" t="s">
        <v>3059</v>
      </c>
      <c r="H330" s="615" t="s">
        <v>3060</v>
      </c>
      <c r="I330" s="617">
        <v>10.45</v>
      </c>
      <c r="J330" s="617">
        <v>60</v>
      </c>
      <c r="K330" s="618">
        <v>627.27</v>
      </c>
    </row>
    <row r="331" spans="1:11" ht="14.4" customHeight="1" x14ac:dyDescent="0.3">
      <c r="A331" s="613" t="s">
        <v>517</v>
      </c>
      <c r="B331" s="614" t="s">
        <v>2242</v>
      </c>
      <c r="C331" s="615" t="s">
        <v>522</v>
      </c>
      <c r="D331" s="616" t="s">
        <v>2243</v>
      </c>
      <c r="E331" s="615" t="s">
        <v>3126</v>
      </c>
      <c r="F331" s="616" t="s">
        <v>3127</v>
      </c>
      <c r="G331" s="615" t="s">
        <v>3061</v>
      </c>
      <c r="H331" s="615" t="s">
        <v>3062</v>
      </c>
      <c r="I331" s="617">
        <v>0.35357142857142859</v>
      </c>
      <c r="J331" s="617">
        <v>25000</v>
      </c>
      <c r="K331" s="618">
        <v>8990</v>
      </c>
    </row>
    <row r="332" spans="1:11" ht="14.4" customHeight="1" x14ac:dyDescent="0.3">
      <c r="A332" s="613" t="s">
        <v>517</v>
      </c>
      <c r="B332" s="614" t="s">
        <v>2242</v>
      </c>
      <c r="C332" s="615" t="s">
        <v>522</v>
      </c>
      <c r="D332" s="616" t="s">
        <v>2243</v>
      </c>
      <c r="E332" s="615" t="s">
        <v>3126</v>
      </c>
      <c r="F332" s="616" t="s">
        <v>3127</v>
      </c>
      <c r="G332" s="615" t="s">
        <v>3063</v>
      </c>
      <c r="H332" s="615" t="s">
        <v>3064</v>
      </c>
      <c r="I332" s="617">
        <v>1.76</v>
      </c>
      <c r="J332" s="617">
        <v>200</v>
      </c>
      <c r="K332" s="618">
        <v>352</v>
      </c>
    </row>
    <row r="333" spans="1:11" ht="14.4" customHeight="1" x14ac:dyDescent="0.3">
      <c r="A333" s="613" t="s">
        <v>517</v>
      </c>
      <c r="B333" s="614" t="s">
        <v>2242</v>
      </c>
      <c r="C333" s="615" t="s">
        <v>522</v>
      </c>
      <c r="D333" s="616" t="s">
        <v>2243</v>
      </c>
      <c r="E333" s="615" t="s">
        <v>3126</v>
      </c>
      <c r="F333" s="616" t="s">
        <v>3127</v>
      </c>
      <c r="G333" s="615" t="s">
        <v>3065</v>
      </c>
      <c r="H333" s="615" t="s">
        <v>3066</v>
      </c>
      <c r="I333" s="617">
        <v>10.163333333333332</v>
      </c>
      <c r="J333" s="617">
        <v>80</v>
      </c>
      <c r="K333" s="618">
        <v>813.16</v>
      </c>
    </row>
    <row r="334" spans="1:11" ht="14.4" customHeight="1" x14ac:dyDescent="0.3">
      <c r="A334" s="613" t="s">
        <v>517</v>
      </c>
      <c r="B334" s="614" t="s">
        <v>2242</v>
      </c>
      <c r="C334" s="615" t="s">
        <v>522</v>
      </c>
      <c r="D334" s="616" t="s">
        <v>2243</v>
      </c>
      <c r="E334" s="615" t="s">
        <v>3126</v>
      </c>
      <c r="F334" s="616" t="s">
        <v>3127</v>
      </c>
      <c r="G334" s="615" t="s">
        <v>3067</v>
      </c>
      <c r="H334" s="615" t="s">
        <v>3068</v>
      </c>
      <c r="I334" s="617">
        <v>10.99</v>
      </c>
      <c r="J334" s="617">
        <v>50</v>
      </c>
      <c r="K334" s="618">
        <v>549.34</v>
      </c>
    </row>
    <row r="335" spans="1:11" ht="14.4" customHeight="1" x14ac:dyDescent="0.3">
      <c r="A335" s="613" t="s">
        <v>517</v>
      </c>
      <c r="B335" s="614" t="s">
        <v>2242</v>
      </c>
      <c r="C335" s="615" t="s">
        <v>522</v>
      </c>
      <c r="D335" s="616" t="s">
        <v>2243</v>
      </c>
      <c r="E335" s="615" t="s">
        <v>3128</v>
      </c>
      <c r="F335" s="616" t="s">
        <v>3129</v>
      </c>
      <c r="G335" s="615" t="s">
        <v>3069</v>
      </c>
      <c r="H335" s="615" t="s">
        <v>3070</v>
      </c>
      <c r="I335" s="617">
        <v>0.64</v>
      </c>
      <c r="J335" s="617">
        <v>9000</v>
      </c>
      <c r="K335" s="618">
        <v>5771.7000000000007</v>
      </c>
    </row>
    <row r="336" spans="1:11" ht="14.4" customHeight="1" x14ac:dyDescent="0.3">
      <c r="A336" s="613" t="s">
        <v>517</v>
      </c>
      <c r="B336" s="614" t="s">
        <v>2242</v>
      </c>
      <c r="C336" s="615" t="s">
        <v>522</v>
      </c>
      <c r="D336" s="616" t="s">
        <v>2243</v>
      </c>
      <c r="E336" s="615" t="s">
        <v>3128</v>
      </c>
      <c r="F336" s="616" t="s">
        <v>3129</v>
      </c>
      <c r="G336" s="615" t="s">
        <v>3069</v>
      </c>
      <c r="H336" s="615" t="s">
        <v>3071</v>
      </c>
      <c r="I336" s="617">
        <v>0.64</v>
      </c>
      <c r="J336" s="617">
        <v>6000</v>
      </c>
      <c r="K336" s="618">
        <v>3847.8</v>
      </c>
    </row>
    <row r="337" spans="1:11" ht="14.4" customHeight="1" x14ac:dyDescent="0.3">
      <c r="A337" s="613" t="s">
        <v>517</v>
      </c>
      <c r="B337" s="614" t="s">
        <v>2242</v>
      </c>
      <c r="C337" s="615" t="s">
        <v>522</v>
      </c>
      <c r="D337" s="616" t="s">
        <v>2243</v>
      </c>
      <c r="E337" s="615" t="s">
        <v>3128</v>
      </c>
      <c r="F337" s="616" t="s">
        <v>3129</v>
      </c>
      <c r="G337" s="615" t="s">
        <v>3072</v>
      </c>
      <c r="H337" s="615" t="s">
        <v>3073</v>
      </c>
      <c r="I337" s="617">
        <v>0.74</v>
      </c>
      <c r="J337" s="617">
        <v>1000</v>
      </c>
      <c r="K337" s="618">
        <v>740</v>
      </c>
    </row>
    <row r="338" spans="1:11" ht="14.4" customHeight="1" x14ac:dyDescent="0.3">
      <c r="A338" s="613" t="s">
        <v>517</v>
      </c>
      <c r="B338" s="614" t="s">
        <v>2242</v>
      </c>
      <c r="C338" s="615" t="s">
        <v>522</v>
      </c>
      <c r="D338" s="616" t="s">
        <v>2243</v>
      </c>
      <c r="E338" s="615" t="s">
        <v>3128</v>
      </c>
      <c r="F338" s="616" t="s">
        <v>3129</v>
      </c>
      <c r="G338" s="615" t="s">
        <v>2483</v>
      </c>
      <c r="H338" s="615" t="s">
        <v>2484</v>
      </c>
      <c r="I338" s="617">
        <v>7.51</v>
      </c>
      <c r="J338" s="617">
        <v>100</v>
      </c>
      <c r="K338" s="618">
        <v>751</v>
      </c>
    </row>
    <row r="339" spans="1:11" ht="14.4" customHeight="1" x14ac:dyDescent="0.3">
      <c r="A339" s="613" t="s">
        <v>517</v>
      </c>
      <c r="B339" s="614" t="s">
        <v>2242</v>
      </c>
      <c r="C339" s="615" t="s">
        <v>522</v>
      </c>
      <c r="D339" s="616" t="s">
        <v>2243</v>
      </c>
      <c r="E339" s="615" t="s">
        <v>3128</v>
      </c>
      <c r="F339" s="616" t="s">
        <v>3129</v>
      </c>
      <c r="G339" s="615" t="s">
        <v>2485</v>
      </c>
      <c r="H339" s="615" t="s">
        <v>2486</v>
      </c>
      <c r="I339" s="617">
        <v>7.5</v>
      </c>
      <c r="J339" s="617">
        <v>50</v>
      </c>
      <c r="K339" s="618">
        <v>375</v>
      </c>
    </row>
    <row r="340" spans="1:11" ht="14.4" customHeight="1" x14ac:dyDescent="0.3">
      <c r="A340" s="613" t="s">
        <v>517</v>
      </c>
      <c r="B340" s="614" t="s">
        <v>2242</v>
      </c>
      <c r="C340" s="615" t="s">
        <v>522</v>
      </c>
      <c r="D340" s="616" t="s">
        <v>2243</v>
      </c>
      <c r="E340" s="615" t="s">
        <v>3128</v>
      </c>
      <c r="F340" s="616" t="s">
        <v>3129</v>
      </c>
      <c r="G340" s="615" t="s">
        <v>2485</v>
      </c>
      <c r="H340" s="615" t="s">
        <v>3074</v>
      </c>
      <c r="I340" s="617">
        <v>7.5</v>
      </c>
      <c r="J340" s="617">
        <v>50</v>
      </c>
      <c r="K340" s="618">
        <v>375</v>
      </c>
    </row>
    <row r="341" spans="1:11" ht="14.4" customHeight="1" x14ac:dyDescent="0.3">
      <c r="A341" s="613" t="s">
        <v>517</v>
      </c>
      <c r="B341" s="614" t="s">
        <v>2242</v>
      </c>
      <c r="C341" s="615" t="s">
        <v>522</v>
      </c>
      <c r="D341" s="616" t="s">
        <v>2243</v>
      </c>
      <c r="E341" s="615" t="s">
        <v>3128</v>
      </c>
      <c r="F341" s="616" t="s">
        <v>3129</v>
      </c>
      <c r="G341" s="615" t="s">
        <v>3075</v>
      </c>
      <c r="H341" s="615" t="s">
        <v>3076</v>
      </c>
      <c r="I341" s="617">
        <v>11.020000000000001</v>
      </c>
      <c r="J341" s="617">
        <v>130</v>
      </c>
      <c r="K341" s="618">
        <v>1432.5</v>
      </c>
    </row>
    <row r="342" spans="1:11" ht="14.4" customHeight="1" x14ac:dyDescent="0.3">
      <c r="A342" s="613" t="s">
        <v>517</v>
      </c>
      <c r="B342" s="614" t="s">
        <v>2242</v>
      </c>
      <c r="C342" s="615" t="s">
        <v>522</v>
      </c>
      <c r="D342" s="616" t="s">
        <v>2243</v>
      </c>
      <c r="E342" s="615" t="s">
        <v>3128</v>
      </c>
      <c r="F342" s="616" t="s">
        <v>3129</v>
      </c>
      <c r="G342" s="615" t="s">
        <v>3077</v>
      </c>
      <c r="H342" s="615" t="s">
        <v>3078</v>
      </c>
      <c r="I342" s="617">
        <v>11.017499999999998</v>
      </c>
      <c r="J342" s="617">
        <v>180</v>
      </c>
      <c r="K342" s="618">
        <v>1982.9399999999998</v>
      </c>
    </row>
    <row r="343" spans="1:11" ht="14.4" customHeight="1" x14ac:dyDescent="0.3">
      <c r="A343" s="613" t="s">
        <v>517</v>
      </c>
      <c r="B343" s="614" t="s">
        <v>2242</v>
      </c>
      <c r="C343" s="615" t="s">
        <v>522</v>
      </c>
      <c r="D343" s="616" t="s">
        <v>2243</v>
      </c>
      <c r="E343" s="615" t="s">
        <v>3128</v>
      </c>
      <c r="F343" s="616" t="s">
        <v>3129</v>
      </c>
      <c r="G343" s="615" t="s">
        <v>3079</v>
      </c>
      <c r="H343" s="615" t="s">
        <v>3080</v>
      </c>
      <c r="I343" s="617">
        <v>11.013333333333334</v>
      </c>
      <c r="J343" s="617">
        <v>280</v>
      </c>
      <c r="K343" s="618">
        <v>3083.8</v>
      </c>
    </row>
    <row r="344" spans="1:11" ht="14.4" customHeight="1" x14ac:dyDescent="0.3">
      <c r="A344" s="613" t="s">
        <v>517</v>
      </c>
      <c r="B344" s="614" t="s">
        <v>2242</v>
      </c>
      <c r="C344" s="615" t="s">
        <v>522</v>
      </c>
      <c r="D344" s="616" t="s">
        <v>2243</v>
      </c>
      <c r="E344" s="615" t="s">
        <v>3128</v>
      </c>
      <c r="F344" s="616" t="s">
        <v>3129</v>
      </c>
      <c r="G344" s="615" t="s">
        <v>3081</v>
      </c>
      <c r="H344" s="615" t="s">
        <v>3082</v>
      </c>
      <c r="I344" s="617">
        <v>11.01</v>
      </c>
      <c r="J344" s="617">
        <v>100</v>
      </c>
      <c r="K344" s="618">
        <v>1101</v>
      </c>
    </row>
    <row r="345" spans="1:11" ht="14.4" customHeight="1" x14ac:dyDescent="0.3">
      <c r="A345" s="613" t="s">
        <v>517</v>
      </c>
      <c r="B345" s="614" t="s">
        <v>2242</v>
      </c>
      <c r="C345" s="615" t="s">
        <v>522</v>
      </c>
      <c r="D345" s="616" t="s">
        <v>2243</v>
      </c>
      <c r="E345" s="615" t="s">
        <v>3128</v>
      </c>
      <c r="F345" s="616" t="s">
        <v>3129</v>
      </c>
      <c r="G345" s="615" t="s">
        <v>3083</v>
      </c>
      <c r="H345" s="615" t="s">
        <v>3084</v>
      </c>
      <c r="I345" s="617">
        <v>11.01</v>
      </c>
      <c r="J345" s="617">
        <v>40</v>
      </c>
      <c r="K345" s="618">
        <v>440.4</v>
      </c>
    </row>
    <row r="346" spans="1:11" ht="14.4" customHeight="1" x14ac:dyDescent="0.3">
      <c r="A346" s="613" t="s">
        <v>517</v>
      </c>
      <c r="B346" s="614" t="s">
        <v>2242</v>
      </c>
      <c r="C346" s="615" t="s">
        <v>522</v>
      </c>
      <c r="D346" s="616" t="s">
        <v>2243</v>
      </c>
      <c r="E346" s="615" t="s">
        <v>3128</v>
      </c>
      <c r="F346" s="616" t="s">
        <v>3129</v>
      </c>
      <c r="G346" s="615" t="s">
        <v>3085</v>
      </c>
      <c r="H346" s="615" t="s">
        <v>3086</v>
      </c>
      <c r="I346" s="617">
        <v>0.77500000000000013</v>
      </c>
      <c r="J346" s="617">
        <v>4000</v>
      </c>
      <c r="K346" s="618">
        <v>3100</v>
      </c>
    </row>
    <row r="347" spans="1:11" ht="14.4" customHeight="1" x14ac:dyDescent="0.3">
      <c r="A347" s="613" t="s">
        <v>517</v>
      </c>
      <c r="B347" s="614" t="s">
        <v>2242</v>
      </c>
      <c r="C347" s="615" t="s">
        <v>522</v>
      </c>
      <c r="D347" s="616" t="s">
        <v>2243</v>
      </c>
      <c r="E347" s="615" t="s">
        <v>3128</v>
      </c>
      <c r="F347" s="616" t="s">
        <v>3129</v>
      </c>
      <c r="G347" s="615" t="s">
        <v>3087</v>
      </c>
      <c r="H347" s="615" t="s">
        <v>3088</v>
      </c>
      <c r="I347" s="617">
        <v>0.77</v>
      </c>
      <c r="J347" s="617">
        <v>60000</v>
      </c>
      <c r="K347" s="618">
        <v>46200</v>
      </c>
    </row>
    <row r="348" spans="1:11" ht="14.4" customHeight="1" x14ac:dyDescent="0.3">
      <c r="A348" s="613" t="s">
        <v>517</v>
      </c>
      <c r="B348" s="614" t="s">
        <v>2242</v>
      </c>
      <c r="C348" s="615" t="s">
        <v>522</v>
      </c>
      <c r="D348" s="616" t="s">
        <v>2243</v>
      </c>
      <c r="E348" s="615" t="s">
        <v>3128</v>
      </c>
      <c r="F348" s="616" t="s">
        <v>3129</v>
      </c>
      <c r="G348" s="615" t="s">
        <v>3089</v>
      </c>
      <c r="H348" s="615" t="s">
        <v>3090</v>
      </c>
      <c r="I348" s="617">
        <v>0.71</v>
      </c>
      <c r="J348" s="617">
        <v>30000</v>
      </c>
      <c r="K348" s="618">
        <v>21300</v>
      </c>
    </row>
    <row r="349" spans="1:11" ht="14.4" customHeight="1" x14ac:dyDescent="0.3">
      <c r="A349" s="613" t="s">
        <v>517</v>
      </c>
      <c r="B349" s="614" t="s">
        <v>2242</v>
      </c>
      <c r="C349" s="615" t="s">
        <v>522</v>
      </c>
      <c r="D349" s="616" t="s">
        <v>2243</v>
      </c>
      <c r="E349" s="615" t="s">
        <v>3128</v>
      </c>
      <c r="F349" s="616" t="s">
        <v>3129</v>
      </c>
      <c r="G349" s="615" t="s">
        <v>3089</v>
      </c>
      <c r="H349" s="615" t="s">
        <v>3091</v>
      </c>
      <c r="I349" s="617">
        <v>0.71</v>
      </c>
      <c r="J349" s="617">
        <v>81000</v>
      </c>
      <c r="K349" s="618">
        <v>57510</v>
      </c>
    </row>
    <row r="350" spans="1:11" ht="14.4" customHeight="1" x14ac:dyDescent="0.3">
      <c r="A350" s="613" t="s">
        <v>517</v>
      </c>
      <c r="B350" s="614" t="s">
        <v>2242</v>
      </c>
      <c r="C350" s="615" t="s">
        <v>522</v>
      </c>
      <c r="D350" s="616" t="s">
        <v>2243</v>
      </c>
      <c r="E350" s="615" t="s">
        <v>3128</v>
      </c>
      <c r="F350" s="616" t="s">
        <v>3129</v>
      </c>
      <c r="G350" s="615" t="s">
        <v>3092</v>
      </c>
      <c r="H350" s="615" t="s">
        <v>3093</v>
      </c>
      <c r="I350" s="617">
        <v>0.71</v>
      </c>
      <c r="J350" s="617">
        <v>2000</v>
      </c>
      <c r="K350" s="618">
        <v>1420</v>
      </c>
    </row>
    <row r="351" spans="1:11" ht="14.4" customHeight="1" x14ac:dyDescent="0.3">
      <c r="A351" s="613" t="s">
        <v>517</v>
      </c>
      <c r="B351" s="614" t="s">
        <v>2242</v>
      </c>
      <c r="C351" s="615" t="s">
        <v>522</v>
      </c>
      <c r="D351" s="616" t="s">
        <v>2243</v>
      </c>
      <c r="E351" s="615" t="s">
        <v>3128</v>
      </c>
      <c r="F351" s="616" t="s">
        <v>3129</v>
      </c>
      <c r="G351" s="615" t="s">
        <v>3092</v>
      </c>
      <c r="H351" s="615" t="s">
        <v>3094</v>
      </c>
      <c r="I351" s="617">
        <v>0.71199999999999997</v>
      </c>
      <c r="J351" s="617">
        <v>5000</v>
      </c>
      <c r="K351" s="618">
        <v>3560</v>
      </c>
    </row>
    <row r="352" spans="1:11" ht="14.4" customHeight="1" x14ac:dyDescent="0.3">
      <c r="A352" s="613" t="s">
        <v>517</v>
      </c>
      <c r="B352" s="614" t="s">
        <v>2242</v>
      </c>
      <c r="C352" s="615" t="s">
        <v>522</v>
      </c>
      <c r="D352" s="616" t="s">
        <v>2243</v>
      </c>
      <c r="E352" s="615" t="s">
        <v>3138</v>
      </c>
      <c r="F352" s="616" t="s">
        <v>3139</v>
      </c>
      <c r="G352" s="615" t="s">
        <v>3095</v>
      </c>
      <c r="H352" s="615" t="s">
        <v>3096</v>
      </c>
      <c r="I352" s="617">
        <v>139.44000000000003</v>
      </c>
      <c r="J352" s="617">
        <v>130</v>
      </c>
      <c r="K352" s="618">
        <v>18127.130000000005</v>
      </c>
    </row>
    <row r="353" spans="1:11" ht="14.4" customHeight="1" x14ac:dyDescent="0.3">
      <c r="A353" s="613" t="s">
        <v>517</v>
      </c>
      <c r="B353" s="614" t="s">
        <v>2242</v>
      </c>
      <c r="C353" s="615" t="s">
        <v>522</v>
      </c>
      <c r="D353" s="616" t="s">
        <v>2243</v>
      </c>
      <c r="E353" s="615" t="s">
        <v>3138</v>
      </c>
      <c r="F353" s="616" t="s">
        <v>3139</v>
      </c>
      <c r="G353" s="615" t="s">
        <v>3097</v>
      </c>
      <c r="H353" s="615" t="s">
        <v>3098</v>
      </c>
      <c r="I353" s="617">
        <v>139.4361538461539</v>
      </c>
      <c r="J353" s="617">
        <v>130</v>
      </c>
      <c r="K353" s="618">
        <v>18126.700000000004</v>
      </c>
    </row>
    <row r="354" spans="1:11" ht="14.4" customHeight="1" x14ac:dyDescent="0.3">
      <c r="A354" s="613" t="s">
        <v>517</v>
      </c>
      <c r="B354" s="614" t="s">
        <v>2242</v>
      </c>
      <c r="C354" s="615" t="s">
        <v>522</v>
      </c>
      <c r="D354" s="616" t="s">
        <v>2243</v>
      </c>
      <c r="E354" s="615" t="s">
        <v>3138</v>
      </c>
      <c r="F354" s="616" t="s">
        <v>3139</v>
      </c>
      <c r="G354" s="615" t="s">
        <v>3099</v>
      </c>
      <c r="H354" s="615" t="s">
        <v>3100</v>
      </c>
      <c r="I354" s="617">
        <v>152.46</v>
      </c>
      <c r="J354" s="617">
        <v>32</v>
      </c>
      <c r="K354" s="618">
        <v>4878.72</v>
      </c>
    </row>
    <row r="355" spans="1:11" ht="14.4" customHeight="1" x14ac:dyDescent="0.3">
      <c r="A355" s="613" t="s">
        <v>517</v>
      </c>
      <c r="B355" s="614" t="s">
        <v>2242</v>
      </c>
      <c r="C355" s="615" t="s">
        <v>522</v>
      </c>
      <c r="D355" s="616" t="s">
        <v>2243</v>
      </c>
      <c r="E355" s="615" t="s">
        <v>3138</v>
      </c>
      <c r="F355" s="616" t="s">
        <v>3139</v>
      </c>
      <c r="G355" s="615" t="s">
        <v>3101</v>
      </c>
      <c r="H355" s="615" t="s">
        <v>3102</v>
      </c>
      <c r="I355" s="617">
        <v>2746.7</v>
      </c>
      <c r="J355" s="617">
        <v>7</v>
      </c>
      <c r="K355" s="618">
        <v>19226.900000000001</v>
      </c>
    </row>
    <row r="356" spans="1:11" ht="14.4" customHeight="1" x14ac:dyDescent="0.3">
      <c r="A356" s="613" t="s">
        <v>517</v>
      </c>
      <c r="B356" s="614" t="s">
        <v>2242</v>
      </c>
      <c r="C356" s="615" t="s">
        <v>522</v>
      </c>
      <c r="D356" s="616" t="s">
        <v>2243</v>
      </c>
      <c r="E356" s="615" t="s">
        <v>3138</v>
      </c>
      <c r="F356" s="616" t="s">
        <v>3139</v>
      </c>
      <c r="G356" s="615" t="s">
        <v>3103</v>
      </c>
      <c r="H356" s="615" t="s">
        <v>3104</v>
      </c>
      <c r="I356" s="617">
        <v>6352.5</v>
      </c>
      <c r="J356" s="617">
        <v>15</v>
      </c>
      <c r="K356" s="618">
        <v>95287.5</v>
      </c>
    </row>
    <row r="357" spans="1:11" ht="14.4" customHeight="1" x14ac:dyDescent="0.3">
      <c r="A357" s="613" t="s">
        <v>517</v>
      </c>
      <c r="B357" s="614" t="s">
        <v>2242</v>
      </c>
      <c r="C357" s="615" t="s">
        <v>522</v>
      </c>
      <c r="D357" s="616" t="s">
        <v>2243</v>
      </c>
      <c r="E357" s="615" t="s">
        <v>3138</v>
      </c>
      <c r="F357" s="616" t="s">
        <v>3139</v>
      </c>
      <c r="G357" s="615" t="s">
        <v>3105</v>
      </c>
      <c r="H357" s="615" t="s">
        <v>3106</v>
      </c>
      <c r="I357" s="617">
        <v>8470</v>
      </c>
      <c r="J357" s="617">
        <v>16</v>
      </c>
      <c r="K357" s="618">
        <v>135520</v>
      </c>
    </row>
    <row r="358" spans="1:11" ht="14.4" customHeight="1" x14ac:dyDescent="0.3">
      <c r="A358" s="613" t="s">
        <v>517</v>
      </c>
      <c r="B358" s="614" t="s">
        <v>2242</v>
      </c>
      <c r="C358" s="615" t="s">
        <v>522</v>
      </c>
      <c r="D358" s="616" t="s">
        <v>2243</v>
      </c>
      <c r="E358" s="615" t="s">
        <v>3138</v>
      </c>
      <c r="F358" s="616" t="s">
        <v>3139</v>
      </c>
      <c r="G358" s="615" t="s">
        <v>3107</v>
      </c>
      <c r="H358" s="615" t="s">
        <v>3108</v>
      </c>
      <c r="I358" s="617">
        <v>363</v>
      </c>
      <c r="J358" s="617">
        <v>30</v>
      </c>
      <c r="K358" s="618">
        <v>10890</v>
      </c>
    </row>
    <row r="359" spans="1:11" ht="14.4" customHeight="1" x14ac:dyDescent="0.3">
      <c r="A359" s="613" t="s">
        <v>517</v>
      </c>
      <c r="B359" s="614" t="s">
        <v>2242</v>
      </c>
      <c r="C359" s="615" t="s">
        <v>522</v>
      </c>
      <c r="D359" s="616" t="s">
        <v>2243</v>
      </c>
      <c r="E359" s="615" t="s">
        <v>3138</v>
      </c>
      <c r="F359" s="616" t="s">
        <v>3139</v>
      </c>
      <c r="G359" s="615" t="s">
        <v>3109</v>
      </c>
      <c r="H359" s="615" t="s">
        <v>3110</v>
      </c>
      <c r="I359" s="617">
        <v>786.5</v>
      </c>
      <c r="J359" s="617">
        <v>3</v>
      </c>
      <c r="K359" s="618">
        <v>2359.5</v>
      </c>
    </row>
    <row r="360" spans="1:11" ht="14.4" customHeight="1" x14ac:dyDescent="0.3">
      <c r="A360" s="613" t="s">
        <v>517</v>
      </c>
      <c r="B360" s="614" t="s">
        <v>2242</v>
      </c>
      <c r="C360" s="615" t="s">
        <v>522</v>
      </c>
      <c r="D360" s="616" t="s">
        <v>2243</v>
      </c>
      <c r="E360" s="615" t="s">
        <v>3138</v>
      </c>
      <c r="F360" s="616" t="s">
        <v>3139</v>
      </c>
      <c r="G360" s="615" t="s">
        <v>3111</v>
      </c>
      <c r="H360" s="615" t="s">
        <v>3112</v>
      </c>
      <c r="I360" s="617">
        <v>3630</v>
      </c>
      <c r="J360" s="617">
        <v>2</v>
      </c>
      <c r="K360" s="618">
        <v>7260</v>
      </c>
    </row>
    <row r="361" spans="1:11" ht="14.4" customHeight="1" x14ac:dyDescent="0.3">
      <c r="A361" s="613" t="s">
        <v>517</v>
      </c>
      <c r="B361" s="614" t="s">
        <v>2242</v>
      </c>
      <c r="C361" s="615" t="s">
        <v>522</v>
      </c>
      <c r="D361" s="616" t="s">
        <v>2243</v>
      </c>
      <c r="E361" s="615" t="s">
        <v>3138</v>
      </c>
      <c r="F361" s="616" t="s">
        <v>3139</v>
      </c>
      <c r="G361" s="615" t="s">
        <v>3113</v>
      </c>
      <c r="H361" s="615" t="s">
        <v>3114</v>
      </c>
      <c r="I361" s="617">
        <v>3630</v>
      </c>
      <c r="J361" s="617">
        <v>2</v>
      </c>
      <c r="K361" s="618">
        <v>7260</v>
      </c>
    </row>
    <row r="362" spans="1:11" ht="14.4" customHeight="1" x14ac:dyDescent="0.3">
      <c r="A362" s="613" t="s">
        <v>517</v>
      </c>
      <c r="B362" s="614" t="s">
        <v>2242</v>
      </c>
      <c r="C362" s="615" t="s">
        <v>522</v>
      </c>
      <c r="D362" s="616" t="s">
        <v>2243</v>
      </c>
      <c r="E362" s="615" t="s">
        <v>3138</v>
      </c>
      <c r="F362" s="616" t="s">
        <v>3139</v>
      </c>
      <c r="G362" s="615" t="s">
        <v>3115</v>
      </c>
      <c r="H362" s="615" t="s">
        <v>3116</v>
      </c>
      <c r="I362" s="617">
        <v>1548.8</v>
      </c>
      <c r="J362" s="617">
        <v>5</v>
      </c>
      <c r="K362" s="618">
        <v>7744</v>
      </c>
    </row>
    <row r="363" spans="1:11" ht="14.4" customHeight="1" thickBot="1" x14ac:dyDescent="0.35">
      <c r="A363" s="619" t="s">
        <v>517</v>
      </c>
      <c r="B363" s="620" t="s">
        <v>2242</v>
      </c>
      <c r="C363" s="621" t="s">
        <v>522</v>
      </c>
      <c r="D363" s="622" t="s">
        <v>2243</v>
      </c>
      <c r="E363" s="621" t="s">
        <v>3138</v>
      </c>
      <c r="F363" s="622" t="s">
        <v>3139</v>
      </c>
      <c r="G363" s="621" t="s">
        <v>3117</v>
      </c>
      <c r="H363" s="621" t="s">
        <v>3118</v>
      </c>
      <c r="I363" s="623">
        <v>847</v>
      </c>
      <c r="J363" s="623">
        <v>11</v>
      </c>
      <c r="K363" s="624">
        <v>9317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</row>
    <row r="2" spans="1:34" ht="15" thickBot="1" x14ac:dyDescent="0.35">
      <c r="A2" s="361" t="s">
        <v>305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</row>
    <row r="3" spans="1:34" x14ac:dyDescent="0.3">
      <c r="A3" s="380" t="s">
        <v>246</v>
      </c>
      <c r="B3" s="507" t="s">
        <v>227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408</v>
      </c>
      <c r="I3" s="383">
        <v>409</v>
      </c>
      <c r="J3" s="383">
        <v>410</v>
      </c>
      <c r="K3" s="383">
        <v>415</v>
      </c>
      <c r="L3" s="383">
        <v>416</v>
      </c>
      <c r="M3" s="383">
        <v>418</v>
      </c>
      <c r="N3" s="383">
        <v>419</v>
      </c>
      <c r="O3" s="383">
        <v>420</v>
      </c>
      <c r="P3" s="383">
        <v>421</v>
      </c>
      <c r="Q3" s="383">
        <v>522</v>
      </c>
      <c r="R3" s="383">
        <v>523</v>
      </c>
      <c r="S3" s="383">
        <v>524</v>
      </c>
      <c r="T3" s="383">
        <v>525</v>
      </c>
      <c r="U3" s="383">
        <v>526</v>
      </c>
      <c r="V3" s="383">
        <v>527</v>
      </c>
      <c r="W3" s="383">
        <v>528</v>
      </c>
      <c r="X3" s="383">
        <v>629</v>
      </c>
      <c r="Y3" s="383">
        <v>630</v>
      </c>
      <c r="Z3" s="383">
        <v>636</v>
      </c>
      <c r="AA3" s="383">
        <v>637</v>
      </c>
      <c r="AB3" s="383">
        <v>640</v>
      </c>
      <c r="AC3" s="383">
        <v>642</v>
      </c>
      <c r="AD3" s="383">
        <v>743</v>
      </c>
      <c r="AE3" s="364">
        <v>745</v>
      </c>
      <c r="AF3" s="364">
        <v>746</v>
      </c>
      <c r="AG3" s="673">
        <v>930</v>
      </c>
      <c r="AH3" s="689"/>
    </row>
    <row r="4" spans="1:34" ht="36.6" outlineLevel="1" thickBot="1" x14ac:dyDescent="0.35">
      <c r="A4" s="381">
        <v>2014</v>
      </c>
      <c r="B4" s="508"/>
      <c r="C4" s="365" t="s">
        <v>228</v>
      </c>
      <c r="D4" s="366" t="s">
        <v>229</v>
      </c>
      <c r="E4" s="366" t="s">
        <v>230</v>
      </c>
      <c r="F4" s="384" t="s">
        <v>258</v>
      </c>
      <c r="G4" s="384" t="s">
        <v>259</v>
      </c>
      <c r="H4" s="384" t="s">
        <v>260</v>
      </c>
      <c r="I4" s="384" t="s">
        <v>261</v>
      </c>
      <c r="J4" s="384" t="s">
        <v>262</v>
      </c>
      <c r="K4" s="384" t="s">
        <v>263</v>
      </c>
      <c r="L4" s="384" t="s">
        <v>264</v>
      </c>
      <c r="M4" s="384" t="s">
        <v>265</v>
      </c>
      <c r="N4" s="384" t="s">
        <v>266</v>
      </c>
      <c r="O4" s="384" t="s">
        <v>267</v>
      </c>
      <c r="P4" s="384" t="s">
        <v>268</v>
      </c>
      <c r="Q4" s="384" t="s">
        <v>269</v>
      </c>
      <c r="R4" s="384" t="s">
        <v>270</v>
      </c>
      <c r="S4" s="384" t="s">
        <v>271</v>
      </c>
      <c r="T4" s="384" t="s">
        <v>272</v>
      </c>
      <c r="U4" s="384" t="s">
        <v>273</v>
      </c>
      <c r="V4" s="384" t="s">
        <v>274</v>
      </c>
      <c r="W4" s="384" t="s">
        <v>283</v>
      </c>
      <c r="X4" s="384" t="s">
        <v>275</v>
      </c>
      <c r="Y4" s="384" t="s">
        <v>284</v>
      </c>
      <c r="Z4" s="384" t="s">
        <v>276</v>
      </c>
      <c r="AA4" s="384" t="s">
        <v>277</v>
      </c>
      <c r="AB4" s="384" t="s">
        <v>278</v>
      </c>
      <c r="AC4" s="384" t="s">
        <v>279</v>
      </c>
      <c r="AD4" s="384" t="s">
        <v>280</v>
      </c>
      <c r="AE4" s="366" t="s">
        <v>281</v>
      </c>
      <c r="AF4" s="366" t="s">
        <v>282</v>
      </c>
      <c r="AG4" s="674" t="s">
        <v>248</v>
      </c>
      <c r="AH4" s="689"/>
    </row>
    <row r="5" spans="1:34" x14ac:dyDescent="0.3">
      <c r="A5" s="367" t="s">
        <v>231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675"/>
      <c r="AH5" s="689"/>
    </row>
    <row r="6" spans="1:34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53.1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7.6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40.5</v>
      </c>
      <c r="G6" s="408">
        <f xml:space="preserve">
TRUNC(IF($A$4&lt;=12,SUMIFS('ON Data'!L:L,'ON Data'!$D:$D,$A$4,'ON Data'!$E:$E,1),SUMIFS('ON Data'!L:L,'ON Data'!$E:$E,1)/'ON Data'!$D$3),1)</f>
        <v>0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2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2</v>
      </c>
      <c r="AD6" s="408">
        <f xml:space="preserve">
TRUNC(IF($A$4&lt;=12,SUMIFS('ON Data'!AI:AI,'ON Data'!$D:$D,$A$4,'ON Data'!$E:$E,1),SUMIFS('ON Data'!AI:AI,'ON Data'!$E:$E,1)/'ON Data'!$D$3),1)</f>
        <v>0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676">
        <f xml:space="preserve">
TRUNC(IF($A$4&lt;=12,SUMIFS('ON Data'!AM:AM,'ON Data'!$D:$D,$A$4,'ON Data'!$E:$E,1),SUMIFS('ON Data'!AM:AM,'ON Data'!$E:$E,1)/'ON Data'!$D$3),1)</f>
        <v>1</v>
      </c>
      <c r="AH6" s="689"/>
    </row>
    <row r="7" spans="1:34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676"/>
      <c r="AH7" s="689"/>
    </row>
    <row r="8" spans="1:34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676"/>
      <c r="AH8" s="689"/>
    </row>
    <row r="9" spans="1:34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677"/>
      <c r="AH9" s="689"/>
    </row>
    <row r="10" spans="1:34" x14ac:dyDescent="0.3">
      <c r="A10" s="370" t="s">
        <v>232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678"/>
      <c r="AH10" s="689"/>
    </row>
    <row r="11" spans="1:34" x14ac:dyDescent="0.3">
      <c r="A11" s="371" t="s">
        <v>233</v>
      </c>
      <c r="B11" s="388">
        <f xml:space="preserve">
IF($A$4&lt;=12,SUMIFS('ON Data'!F:F,'ON Data'!$D:$D,$A$4,'ON Data'!$E:$E,2),SUMIFS('ON Data'!F:F,'ON Data'!$E:$E,2))</f>
        <v>80608.44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13227.6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59002.85</v>
      </c>
      <c r="G11" s="390">
        <f xml:space="preserve">
IF($A$4&lt;=12,SUMIFS('ON Data'!L:L,'ON Data'!$D:$D,$A$4,'ON Data'!$E:$E,2),SUMIFS('ON Data'!L:L,'ON Data'!$E:$E,2))</f>
        <v>0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3270.5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3363.5</v>
      </c>
      <c r="AD11" s="390">
        <f xml:space="preserve">
IF($A$4&lt;=12,SUMIFS('ON Data'!AI:AI,'ON Data'!$D:$D,$A$4,'ON Data'!$E:$E,2),SUMIFS('ON Data'!AI:AI,'ON Data'!$E:$E,2))</f>
        <v>0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679">
        <f xml:space="preserve">
IF($A$4&lt;=12,SUMIFS('ON Data'!AM:AM,'ON Data'!$D:$D,$A$4,'ON Data'!$E:$E,2),SUMIFS('ON Data'!AM:AM,'ON Data'!$E:$E,2))</f>
        <v>1744</v>
      </c>
      <c r="AH11" s="689"/>
    </row>
    <row r="12" spans="1:34" x14ac:dyDescent="0.3">
      <c r="A12" s="371" t="s">
        <v>234</v>
      </c>
      <c r="B12" s="388">
        <f xml:space="preserve">
IF($A$4&lt;=12,SUMIFS('ON Data'!F:F,'ON Data'!$D:$D,$A$4,'ON Data'!$E:$E,3),SUMIFS('ON Data'!F:F,'ON Data'!$E:$E,3))</f>
        <v>1458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268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1190</v>
      </c>
      <c r="G12" s="390">
        <f xml:space="preserve">
IF($A$4&lt;=12,SUMIFS('ON Data'!L:L,'ON Data'!$D:$D,$A$4,'ON Data'!$E:$E,3),SUMIFS('ON Data'!L:L,'ON Data'!$E:$E,3))</f>
        <v>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679">
        <f xml:space="preserve">
IF($A$4&lt;=12,SUMIFS('ON Data'!AM:AM,'ON Data'!$D:$D,$A$4,'ON Data'!$E:$E,3),SUMIFS('ON Data'!AM:AM,'ON Data'!$E:$E,3))</f>
        <v>0</v>
      </c>
      <c r="AH12" s="689"/>
    </row>
    <row r="13" spans="1:34" x14ac:dyDescent="0.3">
      <c r="A13" s="371" t="s">
        <v>241</v>
      </c>
      <c r="B13" s="388">
        <f xml:space="preserve">
IF($A$4&lt;=12,SUMIFS('ON Data'!F:F,'ON Data'!$D:$D,$A$4,'ON Data'!$E:$E,4),SUMIFS('ON Data'!F:F,'ON Data'!$E:$E,4))</f>
        <v>5533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1003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4083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225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222</v>
      </c>
      <c r="AD13" s="390">
        <f xml:space="preserve">
IF($A$4&lt;=12,SUMIFS('ON Data'!AI:AI,'ON Data'!$D:$D,$A$4,'ON Data'!$E:$E,4),SUMIFS('ON Data'!AI:AI,'ON Data'!$E:$E,4))</f>
        <v>0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679">
        <f xml:space="preserve">
IF($A$4&lt;=12,SUMIFS('ON Data'!AM:AM,'ON Data'!$D:$D,$A$4,'ON Data'!$E:$E,4),SUMIFS('ON Data'!AM:AM,'ON Data'!$E:$E,4))</f>
        <v>0</v>
      </c>
      <c r="AH13" s="689"/>
    </row>
    <row r="14" spans="1:34" ht="15" thickBot="1" x14ac:dyDescent="0.35">
      <c r="A14" s="372" t="s">
        <v>235</v>
      </c>
      <c r="B14" s="391">
        <f xml:space="preserve">
IF($A$4&lt;=12,SUMIFS('ON Data'!F:F,'ON Data'!$D:$D,$A$4,'ON Data'!$E:$E,5),SUMIFS('ON Data'!F:F,'ON Data'!$E:$E,5))</f>
        <v>296</v>
      </c>
      <c r="C14" s="392">
        <f xml:space="preserve">
IF($A$4&lt;=12,SUMIFS('ON Data'!G:G,'ON Data'!$D:$D,$A$4,'ON Data'!$E:$E,5),SUMIFS('ON Data'!G:G,'ON Data'!$E:$E,5))</f>
        <v>296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680">
        <f xml:space="preserve">
IF($A$4&lt;=12,SUMIFS('ON Data'!AM:AM,'ON Data'!$D:$D,$A$4,'ON Data'!$E:$E,5),SUMIFS('ON Data'!AM:AM,'ON Data'!$E:$E,5))</f>
        <v>0</v>
      </c>
      <c r="AH14" s="689"/>
    </row>
    <row r="15" spans="1:34" x14ac:dyDescent="0.3">
      <c r="A15" s="271" t="s">
        <v>245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681"/>
      <c r="AH15" s="689"/>
    </row>
    <row r="16" spans="1:34" x14ac:dyDescent="0.3">
      <c r="A16" s="373" t="s">
        <v>236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679">
        <f xml:space="preserve">
IF($A$4&lt;=12,SUMIFS('ON Data'!AM:AM,'ON Data'!$D:$D,$A$4,'ON Data'!$E:$E,7),SUMIFS('ON Data'!AM:AM,'ON Data'!$E:$E,7))</f>
        <v>0</v>
      </c>
      <c r="AH16" s="689"/>
    </row>
    <row r="17" spans="1:34" x14ac:dyDescent="0.3">
      <c r="A17" s="373" t="s">
        <v>237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679">
        <f xml:space="preserve">
IF($A$4&lt;=12,SUMIFS('ON Data'!AM:AM,'ON Data'!$D:$D,$A$4,'ON Data'!$E:$E,8),SUMIFS('ON Data'!AM:AM,'ON Data'!$E:$E,8))</f>
        <v>0</v>
      </c>
      <c r="AH17" s="689"/>
    </row>
    <row r="18" spans="1:34" x14ac:dyDescent="0.3">
      <c r="A18" s="373" t="s">
        <v>238</v>
      </c>
      <c r="B18" s="388">
        <f xml:space="preserve">
B19-B16-B17</f>
        <v>1707541</v>
      </c>
      <c r="C18" s="389">
        <f t="shared" ref="C18" si="0" xml:space="preserve">
C19-C16-C17</f>
        <v>0</v>
      </c>
      <c r="D18" s="390">
        <f t="shared" ref="D18:AG18" si="1" xml:space="preserve">
D19-D16-D17</f>
        <v>652493</v>
      </c>
      <c r="E18" s="390">
        <f t="shared" si="1"/>
        <v>0</v>
      </c>
      <c r="F18" s="390">
        <f t="shared" si="1"/>
        <v>975306</v>
      </c>
      <c r="G18" s="390">
        <f t="shared" si="1"/>
        <v>0</v>
      </c>
      <c r="H18" s="390">
        <f t="shared" si="1"/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32516</v>
      </c>
      <c r="AA18" s="390">
        <f t="shared" si="1"/>
        <v>0</v>
      </c>
      <c r="AB18" s="390">
        <f t="shared" si="1"/>
        <v>0</v>
      </c>
      <c r="AC18" s="390">
        <f t="shared" si="1"/>
        <v>29304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679">
        <f t="shared" si="1"/>
        <v>17922</v>
      </c>
      <c r="AH18" s="689"/>
    </row>
    <row r="19" spans="1:34" ht="15" thickBot="1" x14ac:dyDescent="0.35">
      <c r="A19" s="374" t="s">
        <v>239</v>
      </c>
      <c r="B19" s="397">
        <f xml:space="preserve">
IF($A$4&lt;=12,SUMIFS('ON Data'!F:F,'ON Data'!$D:$D,$A$4,'ON Data'!$E:$E,9),SUMIFS('ON Data'!F:F,'ON Data'!$E:$E,9))</f>
        <v>1707541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652493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975306</v>
      </c>
      <c r="G19" s="399">
        <f xml:space="preserve">
IF($A$4&lt;=12,SUMIFS('ON Data'!L:L,'ON Data'!$D:$D,$A$4,'ON Data'!$E:$E,9),SUMIFS('ON Data'!L:L,'ON Data'!$E:$E,9))</f>
        <v>0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32516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29304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682">
        <f xml:space="preserve">
IF($A$4&lt;=12,SUMIFS('ON Data'!AM:AM,'ON Data'!$D:$D,$A$4,'ON Data'!$E:$E,9),SUMIFS('ON Data'!AM:AM,'ON Data'!$E:$E,9))</f>
        <v>17922</v>
      </c>
      <c r="AH19" s="689"/>
    </row>
    <row r="20" spans="1:34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22494059</v>
      </c>
      <c r="C20" s="401">
        <f xml:space="preserve">
IF($A$4&lt;=12,SUMIFS('ON Data'!G:G,'ON Data'!$D:$D,$A$4,'ON Data'!$E:$E,6),SUMIFS('ON Data'!G:G,'ON Data'!$E:$E,6))</f>
        <v>109200</v>
      </c>
      <c r="D20" s="402">
        <f xml:space="preserve">
IF($A$4&lt;=12,SUMIFS('ON Data'!H:H,'ON Data'!$D:$D,$A$4,'ON Data'!$E:$E,6),SUMIFS('ON Data'!H:H,'ON Data'!$E:$E,6))</f>
        <v>6460661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14669506</v>
      </c>
      <c r="G20" s="402">
        <f xml:space="preserve">
IF($A$4&lt;=12,SUMIFS('ON Data'!L:L,'ON Data'!$D:$D,$A$4,'ON Data'!$E:$E,6),SUMIFS('ON Data'!L:L,'ON Data'!$E:$E,6))</f>
        <v>0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514024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474970</v>
      </c>
      <c r="AD20" s="402">
        <f xml:space="preserve">
IF($A$4&lt;=12,SUMIFS('ON Data'!AI:AI,'ON Data'!$D:$D,$A$4,'ON Data'!$E:$E,6),SUMIFS('ON Data'!AI:AI,'ON Data'!$E:$E,6))</f>
        <v>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683">
        <f xml:space="preserve">
IF($A$4&lt;=12,SUMIFS('ON Data'!AM:AM,'ON Data'!$D:$D,$A$4,'ON Data'!$E:$E,6),SUMIFS('ON Data'!AM:AM,'ON Data'!$E:$E,6))</f>
        <v>265698</v>
      </c>
      <c r="AH20" s="689"/>
    </row>
    <row r="21" spans="1:34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679">
        <f xml:space="preserve">
IF($A$4&lt;=12,SUMIFS('ON Data'!AM:AM,'ON Data'!$D:$D,$A$4,'ON Data'!$E:$E,12),SUMIFS('ON Data'!AM:AM,'ON Data'!$E:$E,12))</f>
        <v>0</v>
      </c>
      <c r="AH21" s="689"/>
    </row>
    <row r="22" spans="1:34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A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 t="str">
        <f t="shared" si="2"/>
        <v/>
      </c>
      <c r="O22" s="447" t="str">
        <f t="shared" si="2"/>
        <v/>
      </c>
      <c r="P22" s="447" t="str">
        <f t="shared" si="2"/>
        <v/>
      </c>
      <c r="Q22" s="447" t="str">
        <f t="shared" si="2"/>
        <v/>
      </c>
      <c r="R22" s="447" t="str">
        <f t="shared" si="2"/>
        <v/>
      </c>
      <c r="S22" s="447" t="str">
        <f t="shared" si="2"/>
        <v/>
      </c>
      <c r="T22" s="447" t="str">
        <f t="shared" si="2"/>
        <v/>
      </c>
      <c r="U22" s="447" t="str">
        <f t="shared" si="2"/>
        <v/>
      </c>
      <c r="V22" s="447" t="str">
        <f t="shared" si="2"/>
        <v/>
      </c>
      <c r="W22" s="447" t="str">
        <f t="shared" si="2"/>
        <v/>
      </c>
      <c r="X22" s="447" t="str">
        <f t="shared" si="2"/>
        <v/>
      </c>
      <c r="Y22" s="447" t="str">
        <f t="shared" si="2"/>
        <v/>
      </c>
      <c r="Z22" s="447" t="str">
        <f t="shared" si="2"/>
        <v/>
      </c>
      <c r="AA22" s="447" t="str">
        <f t="shared" si="2"/>
        <v/>
      </c>
      <c r="AB22" s="447" t="str">
        <f t="shared" si="2"/>
        <v/>
      </c>
      <c r="AC22" s="447" t="str">
        <f t="shared" si="2"/>
        <v/>
      </c>
      <c r="AD22" s="447" t="str">
        <f t="shared" si="2"/>
        <v/>
      </c>
      <c r="AE22" s="447" t="str">
        <f t="shared" si="2"/>
        <v/>
      </c>
      <c r="AF22" s="447" t="str">
        <f t="shared" si="2"/>
        <v/>
      </c>
      <c r="AG22" s="684" t="str">
        <f t="shared" si="2"/>
        <v/>
      </c>
      <c r="AH22" s="689"/>
    </row>
    <row r="23" spans="1:34" ht="15" hidden="1" outlineLevel="1" thickBot="1" x14ac:dyDescent="0.35">
      <c r="A23" s="376" t="s">
        <v>56</v>
      </c>
      <c r="B23" s="391">
        <f xml:space="preserve">
IF(B21="","",B20-B21)</f>
        <v>22494059</v>
      </c>
      <c r="C23" s="392">
        <f t="shared" ref="C23:AG23" si="3" xml:space="preserve">
IF(C21="","",C20-C21)</f>
        <v>109200</v>
      </c>
      <c r="D23" s="393">
        <f t="shared" si="3"/>
        <v>6460661</v>
      </c>
      <c r="E23" s="393">
        <f t="shared" si="3"/>
        <v>0</v>
      </c>
      <c r="F23" s="393">
        <f t="shared" si="3"/>
        <v>14669506</v>
      </c>
      <c r="G23" s="393">
        <f t="shared" si="3"/>
        <v>0</v>
      </c>
      <c r="H23" s="393">
        <f t="shared" si="3"/>
        <v>0</v>
      </c>
      <c r="I23" s="393">
        <f t="shared" si="3"/>
        <v>0</v>
      </c>
      <c r="J23" s="393">
        <f t="shared" si="3"/>
        <v>0</v>
      </c>
      <c r="K23" s="393">
        <f t="shared" si="3"/>
        <v>0</v>
      </c>
      <c r="L23" s="393">
        <f t="shared" si="3"/>
        <v>0</v>
      </c>
      <c r="M23" s="393">
        <f t="shared" si="3"/>
        <v>0</v>
      </c>
      <c r="N23" s="393">
        <f t="shared" si="3"/>
        <v>0</v>
      </c>
      <c r="O23" s="393">
        <f t="shared" si="3"/>
        <v>0</v>
      </c>
      <c r="P23" s="393">
        <f t="shared" si="3"/>
        <v>0</v>
      </c>
      <c r="Q23" s="393">
        <f t="shared" si="3"/>
        <v>0</v>
      </c>
      <c r="R23" s="393">
        <f t="shared" si="3"/>
        <v>0</v>
      </c>
      <c r="S23" s="393">
        <f t="shared" si="3"/>
        <v>0</v>
      </c>
      <c r="T23" s="393">
        <f t="shared" si="3"/>
        <v>0</v>
      </c>
      <c r="U23" s="393">
        <f t="shared" si="3"/>
        <v>0</v>
      </c>
      <c r="V23" s="393">
        <f t="shared" si="3"/>
        <v>0</v>
      </c>
      <c r="W23" s="393">
        <f t="shared" si="3"/>
        <v>0</v>
      </c>
      <c r="X23" s="393">
        <f t="shared" si="3"/>
        <v>0</v>
      </c>
      <c r="Y23" s="393">
        <f t="shared" si="3"/>
        <v>0</v>
      </c>
      <c r="Z23" s="393">
        <f t="shared" si="3"/>
        <v>514024</v>
      </c>
      <c r="AA23" s="393">
        <f t="shared" si="3"/>
        <v>0</v>
      </c>
      <c r="AB23" s="393">
        <f t="shared" si="3"/>
        <v>0</v>
      </c>
      <c r="AC23" s="393">
        <f t="shared" si="3"/>
        <v>474970</v>
      </c>
      <c r="AD23" s="393">
        <f t="shared" si="3"/>
        <v>0</v>
      </c>
      <c r="AE23" s="393">
        <f t="shared" si="3"/>
        <v>0</v>
      </c>
      <c r="AF23" s="393">
        <f t="shared" si="3"/>
        <v>0</v>
      </c>
      <c r="AG23" s="680">
        <f t="shared" si="3"/>
        <v>265698</v>
      </c>
      <c r="AH23" s="689"/>
    </row>
    <row r="24" spans="1:34" x14ac:dyDescent="0.3">
      <c r="A24" s="370" t="s">
        <v>240</v>
      </c>
      <c r="B24" s="417" t="s">
        <v>3</v>
      </c>
      <c r="C24" s="690" t="s">
        <v>251</v>
      </c>
      <c r="D24" s="664"/>
      <c r="E24" s="665"/>
      <c r="F24" s="665" t="s">
        <v>252</v>
      </c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85" t="s">
        <v>253</v>
      </c>
      <c r="AH24" s="689"/>
    </row>
    <row r="25" spans="1:34" x14ac:dyDescent="0.3">
      <c r="A25" s="371" t="s">
        <v>81</v>
      </c>
      <c r="B25" s="388">
        <f xml:space="preserve">
SUM(C25:AG25)</f>
        <v>39370</v>
      </c>
      <c r="C25" s="691">
        <f xml:space="preserve">
IF($A$4&lt;=12,SUMIFS('ON Data'!H:H,'ON Data'!$D:$D,$A$4,'ON Data'!$E:$E,10),SUMIFS('ON Data'!H:H,'ON Data'!$E:$E,10))</f>
        <v>30400</v>
      </c>
      <c r="D25" s="666"/>
      <c r="E25" s="667"/>
      <c r="F25" s="667">
        <f xml:space="preserve">
IF($A$4&lt;=12,SUMIFS('ON Data'!K:K,'ON Data'!$D:$D,$A$4,'ON Data'!$E:$E,10),SUMIFS('ON Data'!K:K,'ON Data'!$E:$E,10))</f>
        <v>8970</v>
      </c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86">
        <f xml:space="preserve">
IF($A$4&lt;=12,SUMIFS('ON Data'!AM:AM,'ON Data'!$D:$D,$A$4,'ON Data'!$E:$E,10),SUMIFS('ON Data'!AM:AM,'ON Data'!$E:$E,10))</f>
        <v>0</v>
      </c>
      <c r="AH25" s="689"/>
    </row>
    <row r="26" spans="1:34" x14ac:dyDescent="0.3">
      <c r="A26" s="377" t="s">
        <v>250</v>
      </c>
      <c r="B26" s="397">
        <f xml:space="preserve">
SUM(C26:AG26)</f>
        <v>38378.083333333328</v>
      </c>
      <c r="C26" s="691">
        <f xml:space="preserve">
IF($A$4&lt;=12,SUMIFS('ON Data'!H:H,'ON Data'!$D:$D,$A$4,'ON Data'!$E:$E,11),SUMIFS('ON Data'!H:H,'ON Data'!$E:$E,11))</f>
        <v>29211.416666666664</v>
      </c>
      <c r="D26" s="666"/>
      <c r="E26" s="667"/>
      <c r="F26" s="668">
        <f xml:space="preserve">
IF($A$4&lt;=12,SUMIFS('ON Data'!K:K,'ON Data'!$D:$D,$A$4,'ON Data'!$E:$E,11),SUMIFS('ON Data'!K:K,'ON Data'!$E:$E,11))</f>
        <v>9166.6666666666661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86">
        <f xml:space="preserve">
IF($A$4&lt;=12,SUMIFS('ON Data'!AM:AM,'ON Data'!$D:$D,$A$4,'ON Data'!$E:$E,11),SUMIFS('ON Data'!AM:AM,'ON Data'!$E:$E,11))</f>
        <v>0</v>
      </c>
      <c r="AH26" s="689"/>
    </row>
    <row r="27" spans="1:34" x14ac:dyDescent="0.3">
      <c r="A27" s="377" t="s">
        <v>83</v>
      </c>
      <c r="B27" s="418">
        <f xml:space="preserve">
IF(B26=0,0,B25/B26)</f>
        <v>1.0258459146604944</v>
      </c>
      <c r="C27" s="692">
        <f xml:space="preserve">
IF(C26=0,0,C25/C26)</f>
        <v>1.0406890000199696</v>
      </c>
      <c r="D27" s="669"/>
      <c r="E27" s="670"/>
      <c r="F27" s="670">
        <f xml:space="preserve">
IF(F26=0,0,F25/F26)</f>
        <v>0.97854545454545461</v>
      </c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87">
        <f xml:space="preserve">
IF(AG26=0,0,AG25/AG26)</f>
        <v>0</v>
      </c>
      <c r="AH27" s="689"/>
    </row>
    <row r="28" spans="1:34" ht="15" thickBot="1" x14ac:dyDescent="0.35">
      <c r="A28" s="377" t="s">
        <v>249</v>
      </c>
      <c r="B28" s="397">
        <f xml:space="preserve">
SUM(C28:AG28)</f>
        <v>-991.9166666666697</v>
      </c>
      <c r="C28" s="693">
        <f xml:space="preserve">
C26-C25</f>
        <v>-1188.5833333333358</v>
      </c>
      <c r="D28" s="671"/>
      <c r="E28" s="672"/>
      <c r="F28" s="672">
        <f xml:space="preserve">
F26-F25</f>
        <v>196.66666666666606</v>
      </c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88">
        <f xml:space="preserve">
AG26-AG25</f>
        <v>0</v>
      </c>
      <c r="AH28" s="689"/>
    </row>
    <row r="29" spans="1:34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8"/>
      <c r="AF29" s="378"/>
      <c r="AG29" s="378"/>
    </row>
    <row r="30" spans="1:34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</row>
    <row r="31" spans="1:34" x14ac:dyDescent="0.3">
      <c r="A31" s="211" t="s">
        <v>247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59"/>
    </row>
    <row r="32" spans="1:34" ht="14.4" customHeight="1" x14ac:dyDescent="0.3">
      <c r="A32" s="414" t="s">
        <v>244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</row>
    <row r="33" spans="1:1" x14ac:dyDescent="0.3">
      <c r="A33" s="416" t="s">
        <v>254</v>
      </c>
    </row>
    <row r="34" spans="1:1" x14ac:dyDescent="0.3">
      <c r="A34" s="416" t="s">
        <v>255</v>
      </c>
    </row>
    <row r="35" spans="1:1" x14ac:dyDescent="0.3">
      <c r="A35" s="416" t="s">
        <v>256</v>
      </c>
    </row>
    <row r="36" spans="1:1" x14ac:dyDescent="0.3">
      <c r="A36" s="416" t="s">
        <v>257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1" priority="4" operator="greaterThan">
      <formula>1</formula>
    </cfRule>
  </conditionalFormatting>
  <conditionalFormatting sqref="C28 AG28 F28">
    <cfRule type="cellIs" dxfId="20" priority="3" operator="lessThan">
      <formula>0</formula>
    </cfRule>
  </conditionalFormatting>
  <conditionalFormatting sqref="B22:AG22">
    <cfRule type="cellIs" dxfId="19" priority="2" operator="greaterThan">
      <formula>1</formula>
    </cfRule>
  </conditionalFormatting>
  <conditionalFormatting sqref="B23:AG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5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0" x14ac:dyDescent="0.3">
      <c r="A1" s="357" t="s">
        <v>3141</v>
      </c>
    </row>
    <row r="2" spans="1:40" x14ac:dyDescent="0.3">
      <c r="A2" s="361" t="s">
        <v>305</v>
      </c>
    </row>
    <row r="3" spans="1:40" x14ac:dyDescent="0.3">
      <c r="A3" s="357" t="s">
        <v>214</v>
      </c>
      <c r="B3" s="382">
        <v>2014</v>
      </c>
      <c r="D3" s="358">
        <f>MAX(D5:D1048576)</f>
        <v>11</v>
      </c>
      <c r="F3" s="358">
        <f>SUMIF($E5:$E1048576,"&lt;10",F5:F1048576)</f>
        <v>24290080.290000003</v>
      </c>
      <c r="G3" s="358">
        <f t="shared" ref="G3:AN3" si="0">SUMIF($E5:$E1048576,"&lt;10",G5:G1048576)</f>
        <v>109496</v>
      </c>
      <c r="H3" s="358">
        <f t="shared" si="0"/>
        <v>7127736.1999999993</v>
      </c>
      <c r="I3" s="358">
        <f t="shared" si="0"/>
        <v>0</v>
      </c>
      <c r="J3" s="358">
        <f t="shared" si="0"/>
        <v>0</v>
      </c>
      <c r="K3" s="358">
        <f t="shared" si="0"/>
        <v>15709534.1</v>
      </c>
      <c r="L3" s="358">
        <f t="shared" si="0"/>
        <v>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550057.5</v>
      </c>
      <c r="AF3" s="358">
        <f t="shared" si="0"/>
        <v>0</v>
      </c>
      <c r="AG3" s="358">
        <f t="shared" si="0"/>
        <v>0</v>
      </c>
      <c r="AH3" s="358">
        <f t="shared" si="0"/>
        <v>507881.5</v>
      </c>
      <c r="AI3" s="358">
        <f t="shared" si="0"/>
        <v>0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285375</v>
      </c>
      <c r="AN3" s="358">
        <f t="shared" si="0"/>
        <v>0</v>
      </c>
    </row>
    <row r="4" spans="1:40" x14ac:dyDescent="0.3">
      <c r="A4" s="357" t="s">
        <v>215</v>
      </c>
      <c r="B4" s="382">
        <v>1</v>
      </c>
      <c r="C4" s="359" t="s">
        <v>5</v>
      </c>
      <c r="D4" s="360" t="s">
        <v>55</v>
      </c>
      <c r="E4" s="360" t="s">
        <v>209</v>
      </c>
      <c r="F4" s="360" t="s">
        <v>3</v>
      </c>
      <c r="G4" s="360" t="s">
        <v>210</v>
      </c>
      <c r="H4" s="360" t="s">
        <v>211</v>
      </c>
      <c r="I4" s="360" t="s">
        <v>212</v>
      </c>
      <c r="J4" s="360" t="s">
        <v>213</v>
      </c>
      <c r="K4" s="360">
        <v>305</v>
      </c>
      <c r="L4" s="360">
        <v>306</v>
      </c>
      <c r="M4" s="360">
        <v>408</v>
      </c>
      <c r="N4" s="360">
        <v>409</v>
      </c>
      <c r="O4" s="360">
        <v>410</v>
      </c>
      <c r="P4" s="360">
        <v>415</v>
      </c>
      <c r="Q4" s="360">
        <v>416</v>
      </c>
      <c r="R4" s="360">
        <v>418</v>
      </c>
      <c r="S4" s="360">
        <v>419</v>
      </c>
      <c r="T4" s="360">
        <v>420</v>
      </c>
      <c r="U4" s="360">
        <v>421</v>
      </c>
      <c r="V4" s="360">
        <v>522</v>
      </c>
      <c r="W4" s="360">
        <v>523</v>
      </c>
      <c r="X4" s="360">
        <v>524</v>
      </c>
      <c r="Y4" s="360">
        <v>525</v>
      </c>
      <c r="Z4" s="360">
        <v>526</v>
      </c>
      <c r="AA4" s="360">
        <v>527</v>
      </c>
      <c r="AB4" s="360">
        <v>528</v>
      </c>
      <c r="AC4" s="360">
        <v>629</v>
      </c>
      <c r="AD4" s="360">
        <v>630</v>
      </c>
      <c r="AE4" s="360">
        <v>636</v>
      </c>
      <c r="AF4" s="360">
        <v>637</v>
      </c>
      <c r="AG4" s="360">
        <v>640</v>
      </c>
      <c r="AH4" s="360">
        <v>642</v>
      </c>
      <c r="AI4" s="360">
        <v>743</v>
      </c>
      <c r="AJ4" s="360">
        <v>745</v>
      </c>
      <c r="AK4" s="360">
        <v>746</v>
      </c>
      <c r="AL4" s="360">
        <v>747</v>
      </c>
      <c r="AM4" s="360">
        <v>930</v>
      </c>
      <c r="AN4" s="360">
        <v>940</v>
      </c>
    </row>
    <row r="5" spans="1:40" x14ac:dyDescent="0.3">
      <c r="A5" s="357" t="s">
        <v>216</v>
      </c>
      <c r="B5" s="382">
        <v>2</v>
      </c>
      <c r="C5" s="357">
        <v>59</v>
      </c>
      <c r="D5" s="357">
        <v>1</v>
      </c>
      <c r="E5" s="357">
        <v>1</v>
      </c>
      <c r="F5" s="357">
        <v>53.1</v>
      </c>
      <c r="G5" s="357">
        <v>0</v>
      </c>
      <c r="H5" s="357">
        <v>7.6</v>
      </c>
      <c r="I5" s="357">
        <v>0</v>
      </c>
      <c r="J5" s="357">
        <v>0</v>
      </c>
      <c r="K5" s="357">
        <v>40.5</v>
      </c>
      <c r="L5" s="357">
        <v>0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2</v>
      </c>
      <c r="AF5" s="357">
        <v>0</v>
      </c>
      <c r="AG5" s="357">
        <v>0</v>
      </c>
      <c r="AH5" s="357">
        <v>2</v>
      </c>
      <c r="AI5" s="357">
        <v>0</v>
      </c>
      <c r="AJ5" s="357">
        <v>0</v>
      </c>
      <c r="AK5" s="357">
        <v>0</v>
      </c>
      <c r="AL5" s="357">
        <v>0</v>
      </c>
      <c r="AM5" s="357">
        <v>1</v>
      </c>
      <c r="AN5" s="357">
        <v>0</v>
      </c>
    </row>
    <row r="6" spans="1:40" x14ac:dyDescent="0.3">
      <c r="A6" s="357" t="s">
        <v>217</v>
      </c>
      <c r="B6" s="382">
        <v>3</v>
      </c>
      <c r="C6" s="357">
        <v>59</v>
      </c>
      <c r="D6" s="357">
        <v>1</v>
      </c>
      <c r="E6" s="357">
        <v>2</v>
      </c>
      <c r="F6" s="357">
        <v>7880.25</v>
      </c>
      <c r="G6" s="357">
        <v>0</v>
      </c>
      <c r="H6" s="357">
        <v>1264</v>
      </c>
      <c r="I6" s="357">
        <v>0</v>
      </c>
      <c r="J6" s="357">
        <v>0</v>
      </c>
      <c r="K6" s="357">
        <v>5789.5</v>
      </c>
      <c r="L6" s="357">
        <v>0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325.5</v>
      </c>
      <c r="AF6" s="357">
        <v>0</v>
      </c>
      <c r="AG6" s="357">
        <v>0</v>
      </c>
      <c r="AH6" s="357">
        <v>333.25</v>
      </c>
      <c r="AI6" s="357">
        <v>0</v>
      </c>
      <c r="AJ6" s="357">
        <v>0</v>
      </c>
      <c r="AK6" s="357">
        <v>0</v>
      </c>
      <c r="AL6" s="357">
        <v>0</v>
      </c>
      <c r="AM6" s="357">
        <v>168</v>
      </c>
      <c r="AN6" s="357">
        <v>0</v>
      </c>
    </row>
    <row r="7" spans="1:40" x14ac:dyDescent="0.3">
      <c r="A7" s="357" t="s">
        <v>218</v>
      </c>
      <c r="B7" s="382">
        <v>4</v>
      </c>
      <c r="C7" s="357">
        <v>59</v>
      </c>
      <c r="D7" s="357">
        <v>1</v>
      </c>
      <c r="E7" s="357">
        <v>3</v>
      </c>
      <c r="F7" s="357">
        <v>84</v>
      </c>
      <c r="G7" s="357">
        <v>0</v>
      </c>
      <c r="H7" s="357">
        <v>9</v>
      </c>
      <c r="I7" s="357">
        <v>0</v>
      </c>
      <c r="J7" s="357">
        <v>0</v>
      </c>
      <c r="K7" s="357">
        <v>75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</row>
    <row r="8" spans="1:40" x14ac:dyDescent="0.3">
      <c r="A8" s="357" t="s">
        <v>219</v>
      </c>
      <c r="B8" s="382">
        <v>5</v>
      </c>
      <c r="C8" s="357">
        <v>59</v>
      </c>
      <c r="D8" s="357">
        <v>1</v>
      </c>
      <c r="E8" s="357">
        <v>4</v>
      </c>
      <c r="F8" s="357">
        <v>254</v>
      </c>
      <c r="G8" s="357">
        <v>0</v>
      </c>
      <c r="H8" s="357">
        <v>86</v>
      </c>
      <c r="I8" s="357">
        <v>0</v>
      </c>
      <c r="J8" s="357">
        <v>0</v>
      </c>
      <c r="K8" s="357">
        <v>168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0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</row>
    <row r="9" spans="1:40" x14ac:dyDescent="0.3">
      <c r="A9" s="357" t="s">
        <v>220</v>
      </c>
      <c r="B9" s="382">
        <v>6</v>
      </c>
      <c r="C9" s="357">
        <v>59</v>
      </c>
      <c r="D9" s="357">
        <v>1</v>
      </c>
      <c r="E9" s="357">
        <v>5</v>
      </c>
      <c r="F9" s="357">
        <v>32</v>
      </c>
      <c r="G9" s="357">
        <v>32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</row>
    <row r="10" spans="1:40" x14ac:dyDescent="0.3">
      <c r="A10" s="357" t="s">
        <v>221</v>
      </c>
      <c r="B10" s="382">
        <v>7</v>
      </c>
      <c r="C10" s="357">
        <v>59</v>
      </c>
      <c r="D10" s="357">
        <v>1</v>
      </c>
      <c r="E10" s="357">
        <v>6</v>
      </c>
      <c r="F10" s="357">
        <v>1848711</v>
      </c>
      <c r="G10" s="357">
        <v>11800</v>
      </c>
      <c r="H10" s="357">
        <v>517084</v>
      </c>
      <c r="I10" s="357">
        <v>0</v>
      </c>
      <c r="J10" s="357">
        <v>0</v>
      </c>
      <c r="K10" s="357">
        <v>1220553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39847</v>
      </c>
      <c r="AF10" s="357">
        <v>0</v>
      </c>
      <c r="AG10" s="357">
        <v>0</v>
      </c>
      <c r="AH10" s="357">
        <v>36264</v>
      </c>
      <c r="AI10" s="357">
        <v>0</v>
      </c>
      <c r="AJ10" s="357">
        <v>0</v>
      </c>
      <c r="AK10" s="357">
        <v>0</v>
      </c>
      <c r="AL10" s="357">
        <v>0</v>
      </c>
      <c r="AM10" s="357">
        <v>23163</v>
      </c>
      <c r="AN10" s="357">
        <v>0</v>
      </c>
    </row>
    <row r="11" spans="1:40" x14ac:dyDescent="0.3">
      <c r="A11" s="357" t="s">
        <v>222</v>
      </c>
      <c r="B11" s="382">
        <v>8</v>
      </c>
      <c r="C11" s="357">
        <v>59</v>
      </c>
      <c r="D11" s="357">
        <v>1</v>
      </c>
      <c r="E11" s="357">
        <v>9</v>
      </c>
      <c r="F11" s="357">
        <v>7408</v>
      </c>
      <c r="G11" s="357">
        <v>0</v>
      </c>
      <c r="H11" s="357">
        <v>0</v>
      </c>
      <c r="I11" s="357">
        <v>0</v>
      </c>
      <c r="J11" s="357">
        <v>0</v>
      </c>
      <c r="K11" s="357">
        <v>7408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</row>
    <row r="12" spans="1:40" x14ac:dyDescent="0.3">
      <c r="A12" s="357" t="s">
        <v>223</v>
      </c>
      <c r="B12" s="382">
        <v>9</v>
      </c>
      <c r="C12" s="357">
        <v>59</v>
      </c>
      <c r="D12" s="357">
        <v>1</v>
      </c>
      <c r="E12" s="357">
        <v>10</v>
      </c>
      <c r="F12" s="357">
        <v>7970</v>
      </c>
      <c r="G12" s="357">
        <v>0</v>
      </c>
      <c r="H12" s="357">
        <v>0</v>
      </c>
      <c r="I12" s="357">
        <v>0</v>
      </c>
      <c r="J12" s="357">
        <v>0</v>
      </c>
      <c r="K12" s="357">
        <v>7970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</row>
    <row r="13" spans="1:40" x14ac:dyDescent="0.3">
      <c r="A13" s="357" t="s">
        <v>224</v>
      </c>
      <c r="B13" s="382">
        <v>10</v>
      </c>
      <c r="C13" s="357">
        <v>59</v>
      </c>
      <c r="D13" s="357">
        <v>1</v>
      </c>
      <c r="E13" s="357">
        <v>11</v>
      </c>
      <c r="F13" s="357">
        <v>3488.916666666667</v>
      </c>
      <c r="G13" s="357">
        <v>0</v>
      </c>
      <c r="H13" s="357">
        <v>2655.5833333333335</v>
      </c>
      <c r="I13" s="357">
        <v>0</v>
      </c>
      <c r="J13" s="357">
        <v>0</v>
      </c>
      <c r="K13" s="357">
        <v>833.33333333333337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7">
        <v>0</v>
      </c>
    </row>
    <row r="14" spans="1:40" x14ac:dyDescent="0.3">
      <c r="A14" s="357" t="s">
        <v>225</v>
      </c>
      <c r="B14" s="382">
        <v>11</v>
      </c>
      <c r="C14" s="357">
        <v>59</v>
      </c>
      <c r="D14" s="357">
        <v>2</v>
      </c>
      <c r="E14" s="357">
        <v>1</v>
      </c>
      <c r="F14" s="357">
        <v>53.1</v>
      </c>
      <c r="G14" s="357">
        <v>0</v>
      </c>
      <c r="H14" s="357">
        <v>7.6</v>
      </c>
      <c r="I14" s="357">
        <v>0</v>
      </c>
      <c r="J14" s="357">
        <v>0</v>
      </c>
      <c r="K14" s="357">
        <v>40.5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2</v>
      </c>
      <c r="AF14" s="357">
        <v>0</v>
      </c>
      <c r="AG14" s="357">
        <v>0</v>
      </c>
      <c r="AH14" s="357">
        <v>2</v>
      </c>
      <c r="AI14" s="357">
        <v>0</v>
      </c>
      <c r="AJ14" s="357">
        <v>0</v>
      </c>
      <c r="AK14" s="357">
        <v>0</v>
      </c>
      <c r="AL14" s="357">
        <v>0</v>
      </c>
      <c r="AM14" s="357">
        <v>1</v>
      </c>
      <c r="AN14" s="357">
        <v>0</v>
      </c>
    </row>
    <row r="15" spans="1:40" x14ac:dyDescent="0.3">
      <c r="A15" s="357" t="s">
        <v>226</v>
      </c>
      <c r="B15" s="382">
        <v>12</v>
      </c>
      <c r="C15" s="357">
        <v>59</v>
      </c>
      <c r="D15" s="357">
        <v>2</v>
      </c>
      <c r="E15" s="357">
        <v>2</v>
      </c>
      <c r="F15" s="357">
        <v>6796.88</v>
      </c>
      <c r="G15" s="357">
        <v>0</v>
      </c>
      <c r="H15" s="357">
        <v>1065</v>
      </c>
      <c r="I15" s="357">
        <v>0</v>
      </c>
      <c r="J15" s="357">
        <v>0</v>
      </c>
      <c r="K15" s="357">
        <v>4990.63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271.25</v>
      </c>
      <c r="AF15" s="357">
        <v>0</v>
      </c>
      <c r="AG15" s="357">
        <v>0</v>
      </c>
      <c r="AH15" s="357">
        <v>310</v>
      </c>
      <c r="AI15" s="357">
        <v>0</v>
      </c>
      <c r="AJ15" s="357">
        <v>0</v>
      </c>
      <c r="AK15" s="357">
        <v>0</v>
      </c>
      <c r="AL15" s="357">
        <v>0</v>
      </c>
      <c r="AM15" s="357">
        <v>160</v>
      </c>
      <c r="AN15" s="357">
        <v>0</v>
      </c>
    </row>
    <row r="16" spans="1:40" x14ac:dyDescent="0.3">
      <c r="A16" s="357" t="s">
        <v>214</v>
      </c>
      <c r="B16" s="382">
        <v>2014</v>
      </c>
      <c r="C16" s="357">
        <v>59</v>
      </c>
      <c r="D16" s="357">
        <v>2</v>
      </c>
      <c r="E16" s="357">
        <v>3</v>
      </c>
      <c r="F16" s="357">
        <v>217</v>
      </c>
      <c r="G16" s="357">
        <v>0</v>
      </c>
      <c r="H16" s="357">
        <v>6</v>
      </c>
      <c r="I16" s="357">
        <v>0</v>
      </c>
      <c r="J16" s="357">
        <v>0</v>
      </c>
      <c r="K16" s="357">
        <v>211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3:40" x14ac:dyDescent="0.3">
      <c r="C17" s="357">
        <v>59</v>
      </c>
      <c r="D17" s="357">
        <v>2</v>
      </c>
      <c r="E17" s="357">
        <v>4</v>
      </c>
      <c r="F17" s="357">
        <v>651</v>
      </c>
      <c r="G17" s="357">
        <v>0</v>
      </c>
      <c r="H17" s="357">
        <v>127</v>
      </c>
      <c r="I17" s="357">
        <v>0</v>
      </c>
      <c r="J17" s="357">
        <v>0</v>
      </c>
      <c r="K17" s="357">
        <v>499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10</v>
      </c>
      <c r="AF17" s="357">
        <v>0</v>
      </c>
      <c r="AG17" s="357">
        <v>0</v>
      </c>
      <c r="AH17" s="357">
        <v>15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</row>
    <row r="18" spans="3:40" x14ac:dyDescent="0.3">
      <c r="C18" s="357">
        <v>59</v>
      </c>
      <c r="D18" s="357">
        <v>2</v>
      </c>
      <c r="E18" s="357">
        <v>5</v>
      </c>
      <c r="F18" s="357">
        <v>24</v>
      </c>
      <c r="G18" s="357">
        <v>24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0</v>
      </c>
      <c r="AI18" s="357">
        <v>0</v>
      </c>
      <c r="AJ18" s="357">
        <v>0</v>
      </c>
      <c r="AK18" s="357">
        <v>0</v>
      </c>
      <c r="AL18" s="357">
        <v>0</v>
      </c>
      <c r="AM18" s="357">
        <v>0</v>
      </c>
      <c r="AN18" s="357">
        <v>0</v>
      </c>
    </row>
    <row r="19" spans="3:40" x14ac:dyDescent="0.3">
      <c r="C19" s="357">
        <v>59</v>
      </c>
      <c r="D19" s="357">
        <v>2</v>
      </c>
      <c r="E19" s="357">
        <v>6</v>
      </c>
      <c r="F19" s="357">
        <v>1920455</v>
      </c>
      <c r="G19" s="357">
        <v>8900</v>
      </c>
      <c r="H19" s="357">
        <v>539521</v>
      </c>
      <c r="I19" s="357">
        <v>0</v>
      </c>
      <c r="J19" s="357">
        <v>0</v>
      </c>
      <c r="K19" s="357">
        <v>1268577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42187</v>
      </c>
      <c r="AF19" s="357">
        <v>0</v>
      </c>
      <c r="AG19" s="357">
        <v>0</v>
      </c>
      <c r="AH19" s="357">
        <v>38870</v>
      </c>
      <c r="AI19" s="357">
        <v>0</v>
      </c>
      <c r="AJ19" s="357">
        <v>0</v>
      </c>
      <c r="AK19" s="357">
        <v>0</v>
      </c>
      <c r="AL19" s="357">
        <v>0</v>
      </c>
      <c r="AM19" s="357">
        <v>22400</v>
      </c>
      <c r="AN19" s="357">
        <v>0</v>
      </c>
    </row>
    <row r="20" spans="3:40" x14ac:dyDescent="0.3">
      <c r="C20" s="357">
        <v>59</v>
      </c>
      <c r="D20" s="357">
        <v>2</v>
      </c>
      <c r="E20" s="357">
        <v>10</v>
      </c>
      <c r="F20" s="357">
        <v>2800</v>
      </c>
      <c r="G20" s="357">
        <v>0</v>
      </c>
      <c r="H20" s="357">
        <v>2800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</row>
    <row r="21" spans="3:40" x14ac:dyDescent="0.3">
      <c r="C21" s="357">
        <v>59</v>
      </c>
      <c r="D21" s="357">
        <v>2</v>
      </c>
      <c r="E21" s="357">
        <v>11</v>
      </c>
      <c r="F21" s="357">
        <v>3488.916666666667</v>
      </c>
      <c r="G21" s="357">
        <v>0</v>
      </c>
      <c r="H21" s="357">
        <v>2655.5833333333335</v>
      </c>
      <c r="I21" s="357">
        <v>0</v>
      </c>
      <c r="J21" s="357">
        <v>0</v>
      </c>
      <c r="K21" s="357">
        <v>833.33333333333337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0</v>
      </c>
      <c r="AI21" s="357">
        <v>0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</row>
    <row r="22" spans="3:40" x14ac:dyDescent="0.3">
      <c r="C22" s="357">
        <v>59</v>
      </c>
      <c r="D22" s="357">
        <v>3</v>
      </c>
      <c r="E22" s="357">
        <v>1</v>
      </c>
      <c r="F22" s="357">
        <v>56.6</v>
      </c>
      <c r="G22" s="357">
        <v>0</v>
      </c>
      <c r="H22" s="357">
        <v>7.6</v>
      </c>
      <c r="I22" s="357">
        <v>0</v>
      </c>
      <c r="J22" s="357">
        <v>0</v>
      </c>
      <c r="K22" s="357">
        <v>44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2</v>
      </c>
      <c r="AF22" s="357">
        <v>0</v>
      </c>
      <c r="AG22" s="357">
        <v>0</v>
      </c>
      <c r="AH22" s="357">
        <v>2</v>
      </c>
      <c r="AI22" s="357">
        <v>0</v>
      </c>
      <c r="AJ22" s="357">
        <v>0</v>
      </c>
      <c r="AK22" s="357">
        <v>0</v>
      </c>
      <c r="AL22" s="357">
        <v>0</v>
      </c>
      <c r="AM22" s="357">
        <v>1</v>
      </c>
      <c r="AN22" s="357">
        <v>0</v>
      </c>
    </row>
    <row r="23" spans="3:40" x14ac:dyDescent="0.3">
      <c r="C23" s="357">
        <v>59</v>
      </c>
      <c r="D23" s="357">
        <v>3</v>
      </c>
      <c r="E23" s="357">
        <v>2</v>
      </c>
      <c r="F23" s="357">
        <v>7268.53</v>
      </c>
      <c r="G23" s="357">
        <v>0</v>
      </c>
      <c r="H23" s="357">
        <v>1266.4000000000001</v>
      </c>
      <c r="I23" s="357">
        <v>0</v>
      </c>
      <c r="J23" s="357">
        <v>0</v>
      </c>
      <c r="K23" s="357">
        <v>5291.63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255.75</v>
      </c>
      <c r="AF23" s="357">
        <v>0</v>
      </c>
      <c r="AG23" s="357">
        <v>0</v>
      </c>
      <c r="AH23" s="357">
        <v>286.75</v>
      </c>
      <c r="AI23" s="357">
        <v>0</v>
      </c>
      <c r="AJ23" s="357">
        <v>0</v>
      </c>
      <c r="AK23" s="357">
        <v>0</v>
      </c>
      <c r="AL23" s="357">
        <v>0</v>
      </c>
      <c r="AM23" s="357">
        <v>168</v>
      </c>
      <c r="AN23" s="357">
        <v>0</v>
      </c>
    </row>
    <row r="24" spans="3:40" x14ac:dyDescent="0.3">
      <c r="C24" s="357">
        <v>59</v>
      </c>
      <c r="D24" s="357">
        <v>3</v>
      </c>
      <c r="E24" s="357">
        <v>3</v>
      </c>
      <c r="F24" s="357">
        <v>62</v>
      </c>
      <c r="G24" s="357">
        <v>0</v>
      </c>
      <c r="H24" s="357">
        <v>5</v>
      </c>
      <c r="I24" s="357">
        <v>0</v>
      </c>
      <c r="J24" s="357">
        <v>0</v>
      </c>
      <c r="K24" s="357">
        <v>57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</row>
    <row r="25" spans="3:40" x14ac:dyDescent="0.3">
      <c r="C25" s="357">
        <v>59</v>
      </c>
      <c r="D25" s="357">
        <v>3</v>
      </c>
      <c r="E25" s="357">
        <v>4</v>
      </c>
      <c r="F25" s="357">
        <v>743</v>
      </c>
      <c r="G25" s="357">
        <v>0</v>
      </c>
      <c r="H25" s="357">
        <v>91</v>
      </c>
      <c r="I25" s="357">
        <v>0</v>
      </c>
      <c r="J25" s="357">
        <v>0</v>
      </c>
      <c r="K25" s="357">
        <v>602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30</v>
      </c>
      <c r="AF25" s="357">
        <v>0</v>
      </c>
      <c r="AG25" s="357">
        <v>0</v>
      </c>
      <c r="AH25" s="357">
        <v>20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</row>
    <row r="26" spans="3:40" x14ac:dyDescent="0.3">
      <c r="C26" s="357">
        <v>59</v>
      </c>
      <c r="D26" s="357">
        <v>3</v>
      </c>
      <c r="E26" s="357">
        <v>5</v>
      </c>
      <c r="F26" s="357">
        <v>24</v>
      </c>
      <c r="G26" s="357">
        <v>24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0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  <c r="AL26" s="357">
        <v>0</v>
      </c>
      <c r="AM26" s="357">
        <v>0</v>
      </c>
      <c r="AN26" s="357">
        <v>0</v>
      </c>
    </row>
    <row r="27" spans="3:40" x14ac:dyDescent="0.3">
      <c r="C27" s="357">
        <v>59</v>
      </c>
      <c r="D27" s="357">
        <v>3</v>
      </c>
      <c r="E27" s="357">
        <v>6</v>
      </c>
      <c r="F27" s="357">
        <v>1942672</v>
      </c>
      <c r="G27" s="357">
        <v>8400</v>
      </c>
      <c r="H27" s="357">
        <v>512547</v>
      </c>
      <c r="I27" s="357">
        <v>0</v>
      </c>
      <c r="J27" s="357">
        <v>0</v>
      </c>
      <c r="K27" s="357">
        <v>1311554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47296</v>
      </c>
      <c r="AF27" s="357">
        <v>0</v>
      </c>
      <c r="AG27" s="357">
        <v>0</v>
      </c>
      <c r="AH27" s="357">
        <v>40475</v>
      </c>
      <c r="AI27" s="357">
        <v>0</v>
      </c>
      <c r="AJ27" s="357">
        <v>0</v>
      </c>
      <c r="AK27" s="357">
        <v>0</v>
      </c>
      <c r="AL27" s="357">
        <v>0</v>
      </c>
      <c r="AM27" s="357">
        <v>22400</v>
      </c>
      <c r="AN27" s="357">
        <v>0</v>
      </c>
    </row>
    <row r="28" spans="3:40" x14ac:dyDescent="0.3">
      <c r="C28" s="357">
        <v>59</v>
      </c>
      <c r="D28" s="357">
        <v>3</v>
      </c>
      <c r="E28" s="357">
        <v>9</v>
      </c>
      <c r="F28" s="357">
        <v>10112</v>
      </c>
      <c r="G28" s="357">
        <v>0</v>
      </c>
      <c r="H28" s="357">
        <v>0</v>
      </c>
      <c r="I28" s="357">
        <v>0</v>
      </c>
      <c r="J28" s="357">
        <v>0</v>
      </c>
      <c r="K28" s="357">
        <v>10112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</row>
    <row r="29" spans="3:40" x14ac:dyDescent="0.3">
      <c r="C29" s="357">
        <v>59</v>
      </c>
      <c r="D29" s="357">
        <v>3</v>
      </c>
      <c r="E29" s="357">
        <v>11</v>
      </c>
      <c r="F29" s="357">
        <v>3488.916666666667</v>
      </c>
      <c r="G29" s="357">
        <v>0</v>
      </c>
      <c r="H29" s="357">
        <v>2655.5833333333335</v>
      </c>
      <c r="I29" s="357">
        <v>0</v>
      </c>
      <c r="J29" s="357">
        <v>0</v>
      </c>
      <c r="K29" s="357">
        <v>833.33333333333337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</row>
    <row r="30" spans="3:40" x14ac:dyDescent="0.3">
      <c r="C30" s="357">
        <v>59</v>
      </c>
      <c r="D30" s="357">
        <v>4</v>
      </c>
      <c r="E30" s="357">
        <v>1</v>
      </c>
      <c r="F30" s="357">
        <v>57.1</v>
      </c>
      <c r="G30" s="357">
        <v>0</v>
      </c>
      <c r="H30" s="357">
        <v>7.6</v>
      </c>
      <c r="I30" s="357">
        <v>0</v>
      </c>
      <c r="J30" s="357">
        <v>0</v>
      </c>
      <c r="K30" s="357">
        <v>44.5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2</v>
      </c>
      <c r="AF30" s="357">
        <v>0</v>
      </c>
      <c r="AG30" s="357">
        <v>0</v>
      </c>
      <c r="AH30" s="357">
        <v>2</v>
      </c>
      <c r="AI30" s="357">
        <v>0</v>
      </c>
      <c r="AJ30" s="357">
        <v>0</v>
      </c>
      <c r="AK30" s="357">
        <v>0</v>
      </c>
      <c r="AL30" s="357">
        <v>0</v>
      </c>
      <c r="AM30" s="357">
        <v>1</v>
      </c>
      <c r="AN30" s="357">
        <v>0</v>
      </c>
    </row>
    <row r="31" spans="3:40" x14ac:dyDescent="0.3">
      <c r="C31" s="357">
        <v>59</v>
      </c>
      <c r="D31" s="357">
        <v>4</v>
      </c>
      <c r="E31" s="357">
        <v>2</v>
      </c>
      <c r="F31" s="357">
        <v>7805.6</v>
      </c>
      <c r="G31" s="357">
        <v>0</v>
      </c>
      <c r="H31" s="357">
        <v>1337.6</v>
      </c>
      <c r="I31" s="357">
        <v>0</v>
      </c>
      <c r="J31" s="357">
        <v>0</v>
      </c>
      <c r="K31" s="357">
        <v>5687.75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302.25</v>
      </c>
      <c r="AF31" s="357">
        <v>0</v>
      </c>
      <c r="AG31" s="357">
        <v>0</v>
      </c>
      <c r="AH31" s="357">
        <v>310</v>
      </c>
      <c r="AI31" s="357">
        <v>0</v>
      </c>
      <c r="AJ31" s="357">
        <v>0</v>
      </c>
      <c r="AK31" s="357">
        <v>0</v>
      </c>
      <c r="AL31" s="357">
        <v>0</v>
      </c>
      <c r="AM31" s="357">
        <v>168</v>
      </c>
      <c r="AN31" s="357">
        <v>0</v>
      </c>
    </row>
    <row r="32" spans="3:40" x14ac:dyDescent="0.3">
      <c r="C32" s="357">
        <v>59</v>
      </c>
      <c r="D32" s="357">
        <v>4</v>
      </c>
      <c r="E32" s="357">
        <v>3</v>
      </c>
      <c r="F32" s="357">
        <v>91</v>
      </c>
      <c r="G32" s="357">
        <v>0</v>
      </c>
      <c r="H32" s="357">
        <v>6</v>
      </c>
      <c r="I32" s="357">
        <v>0</v>
      </c>
      <c r="J32" s="357">
        <v>0</v>
      </c>
      <c r="K32" s="357">
        <v>85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</row>
    <row r="33" spans="3:40" x14ac:dyDescent="0.3">
      <c r="C33" s="357">
        <v>59</v>
      </c>
      <c r="D33" s="357">
        <v>4</v>
      </c>
      <c r="E33" s="357">
        <v>4</v>
      </c>
      <c r="F33" s="357">
        <v>554</v>
      </c>
      <c r="G33" s="357">
        <v>0</v>
      </c>
      <c r="H33" s="357">
        <v>85</v>
      </c>
      <c r="I33" s="357">
        <v>0</v>
      </c>
      <c r="J33" s="357">
        <v>0</v>
      </c>
      <c r="K33" s="357">
        <v>414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25</v>
      </c>
      <c r="AF33" s="357">
        <v>0</v>
      </c>
      <c r="AG33" s="357">
        <v>0</v>
      </c>
      <c r="AH33" s="357">
        <v>30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</row>
    <row r="34" spans="3:40" x14ac:dyDescent="0.3">
      <c r="C34" s="357">
        <v>59</v>
      </c>
      <c r="D34" s="357">
        <v>4</v>
      </c>
      <c r="E34" s="357">
        <v>5</v>
      </c>
      <c r="F34" s="357">
        <v>56</v>
      </c>
      <c r="G34" s="357">
        <v>56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0</v>
      </c>
      <c r="AG34" s="357">
        <v>0</v>
      </c>
      <c r="AH34" s="357">
        <v>0</v>
      </c>
      <c r="AI34" s="357">
        <v>0</v>
      </c>
      <c r="AJ34" s="357">
        <v>0</v>
      </c>
      <c r="AK34" s="357">
        <v>0</v>
      </c>
      <c r="AL34" s="357">
        <v>0</v>
      </c>
      <c r="AM34" s="357">
        <v>0</v>
      </c>
      <c r="AN34" s="357">
        <v>0</v>
      </c>
    </row>
    <row r="35" spans="3:40" x14ac:dyDescent="0.3">
      <c r="C35" s="357">
        <v>59</v>
      </c>
      <c r="D35" s="357">
        <v>4</v>
      </c>
      <c r="E35" s="357">
        <v>6</v>
      </c>
      <c r="F35" s="357">
        <v>1947349</v>
      </c>
      <c r="G35" s="357">
        <v>20450</v>
      </c>
      <c r="H35" s="357">
        <v>519559</v>
      </c>
      <c r="I35" s="357">
        <v>0</v>
      </c>
      <c r="J35" s="357">
        <v>0</v>
      </c>
      <c r="K35" s="357">
        <v>1297776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43700</v>
      </c>
      <c r="AF35" s="357">
        <v>0</v>
      </c>
      <c r="AG35" s="357">
        <v>0</v>
      </c>
      <c r="AH35" s="357">
        <v>43379</v>
      </c>
      <c r="AI35" s="357">
        <v>0</v>
      </c>
      <c r="AJ35" s="357">
        <v>0</v>
      </c>
      <c r="AK35" s="357">
        <v>0</v>
      </c>
      <c r="AL35" s="357">
        <v>0</v>
      </c>
      <c r="AM35" s="357">
        <v>22485</v>
      </c>
      <c r="AN35" s="357">
        <v>0</v>
      </c>
    </row>
    <row r="36" spans="3:40" x14ac:dyDescent="0.3">
      <c r="C36" s="357">
        <v>59</v>
      </c>
      <c r="D36" s="357">
        <v>4</v>
      </c>
      <c r="E36" s="357">
        <v>9</v>
      </c>
      <c r="F36" s="357">
        <v>10112</v>
      </c>
      <c r="G36" s="357">
        <v>0</v>
      </c>
      <c r="H36" s="357">
        <v>0</v>
      </c>
      <c r="I36" s="357">
        <v>0</v>
      </c>
      <c r="J36" s="357">
        <v>0</v>
      </c>
      <c r="K36" s="357">
        <v>10112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</row>
    <row r="37" spans="3:40" x14ac:dyDescent="0.3">
      <c r="C37" s="357">
        <v>59</v>
      </c>
      <c r="D37" s="357">
        <v>4</v>
      </c>
      <c r="E37" s="357">
        <v>11</v>
      </c>
      <c r="F37" s="357">
        <v>3488.916666666667</v>
      </c>
      <c r="G37" s="357">
        <v>0</v>
      </c>
      <c r="H37" s="357">
        <v>2655.5833333333335</v>
      </c>
      <c r="I37" s="357">
        <v>0</v>
      </c>
      <c r="J37" s="357">
        <v>0</v>
      </c>
      <c r="K37" s="357">
        <v>833.33333333333337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0</v>
      </c>
      <c r="AG37" s="357">
        <v>0</v>
      </c>
      <c r="AH37" s="357">
        <v>0</v>
      </c>
      <c r="AI37" s="357">
        <v>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</row>
    <row r="38" spans="3:40" x14ac:dyDescent="0.3">
      <c r="C38" s="357">
        <v>59</v>
      </c>
      <c r="D38" s="357">
        <v>5</v>
      </c>
      <c r="E38" s="357">
        <v>1</v>
      </c>
      <c r="F38" s="357">
        <v>53.6</v>
      </c>
      <c r="G38" s="357">
        <v>0</v>
      </c>
      <c r="H38" s="357">
        <v>7.6</v>
      </c>
      <c r="I38" s="357">
        <v>0</v>
      </c>
      <c r="J38" s="357">
        <v>0</v>
      </c>
      <c r="K38" s="357">
        <v>41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2</v>
      </c>
      <c r="AF38" s="357">
        <v>0</v>
      </c>
      <c r="AG38" s="357">
        <v>0</v>
      </c>
      <c r="AH38" s="357">
        <v>2</v>
      </c>
      <c r="AI38" s="357">
        <v>0</v>
      </c>
      <c r="AJ38" s="357">
        <v>0</v>
      </c>
      <c r="AK38" s="357">
        <v>0</v>
      </c>
      <c r="AL38" s="357">
        <v>0</v>
      </c>
      <c r="AM38" s="357">
        <v>1</v>
      </c>
      <c r="AN38" s="357">
        <v>0</v>
      </c>
    </row>
    <row r="39" spans="3:40" x14ac:dyDescent="0.3">
      <c r="C39" s="357">
        <v>59</v>
      </c>
      <c r="D39" s="357">
        <v>5</v>
      </c>
      <c r="E39" s="357">
        <v>2</v>
      </c>
      <c r="F39" s="357">
        <v>7967.98</v>
      </c>
      <c r="G39" s="357">
        <v>0</v>
      </c>
      <c r="H39" s="357">
        <v>1329.6</v>
      </c>
      <c r="I39" s="357">
        <v>0</v>
      </c>
      <c r="J39" s="357">
        <v>0</v>
      </c>
      <c r="K39" s="357">
        <v>5780.38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341</v>
      </c>
      <c r="AF39" s="357">
        <v>0</v>
      </c>
      <c r="AG39" s="357">
        <v>0</v>
      </c>
      <c r="AH39" s="357">
        <v>341</v>
      </c>
      <c r="AI39" s="357">
        <v>0</v>
      </c>
      <c r="AJ39" s="357">
        <v>0</v>
      </c>
      <c r="AK39" s="357">
        <v>0</v>
      </c>
      <c r="AL39" s="357">
        <v>0</v>
      </c>
      <c r="AM39" s="357">
        <v>176</v>
      </c>
      <c r="AN39" s="357">
        <v>0</v>
      </c>
    </row>
    <row r="40" spans="3:40" x14ac:dyDescent="0.3">
      <c r="C40" s="357">
        <v>59</v>
      </c>
      <c r="D40" s="357">
        <v>5</v>
      </c>
      <c r="E40" s="357">
        <v>3</v>
      </c>
      <c r="F40" s="357">
        <v>191</v>
      </c>
      <c r="G40" s="357">
        <v>0</v>
      </c>
      <c r="H40" s="357">
        <v>24</v>
      </c>
      <c r="I40" s="357">
        <v>0</v>
      </c>
      <c r="J40" s="357">
        <v>0</v>
      </c>
      <c r="K40" s="357">
        <v>167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</row>
    <row r="41" spans="3:40" x14ac:dyDescent="0.3">
      <c r="C41" s="357">
        <v>59</v>
      </c>
      <c r="D41" s="357">
        <v>5</v>
      </c>
      <c r="E41" s="357">
        <v>4</v>
      </c>
      <c r="F41" s="357">
        <v>598</v>
      </c>
      <c r="G41" s="357">
        <v>0</v>
      </c>
      <c r="H41" s="357">
        <v>103</v>
      </c>
      <c r="I41" s="357">
        <v>0</v>
      </c>
      <c r="J41" s="357">
        <v>0</v>
      </c>
      <c r="K41" s="357">
        <v>444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24</v>
      </c>
      <c r="AF41" s="357">
        <v>0</v>
      </c>
      <c r="AG41" s="357">
        <v>0</v>
      </c>
      <c r="AH41" s="357">
        <v>27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</row>
    <row r="42" spans="3:40" x14ac:dyDescent="0.3">
      <c r="C42" s="357">
        <v>59</v>
      </c>
      <c r="D42" s="357">
        <v>5</v>
      </c>
      <c r="E42" s="357">
        <v>5</v>
      </c>
      <c r="F42" s="357">
        <v>36</v>
      </c>
      <c r="G42" s="357">
        <v>36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0</v>
      </c>
      <c r="AG42" s="357">
        <v>0</v>
      </c>
      <c r="AH42" s="357">
        <v>0</v>
      </c>
      <c r="AI42" s="357">
        <v>0</v>
      </c>
      <c r="AJ42" s="357">
        <v>0</v>
      </c>
      <c r="AK42" s="357">
        <v>0</v>
      </c>
      <c r="AL42" s="357">
        <v>0</v>
      </c>
      <c r="AM42" s="357">
        <v>0</v>
      </c>
      <c r="AN42" s="357">
        <v>0</v>
      </c>
    </row>
    <row r="43" spans="3:40" x14ac:dyDescent="0.3">
      <c r="C43" s="357">
        <v>59</v>
      </c>
      <c r="D43" s="357">
        <v>5</v>
      </c>
      <c r="E43" s="357">
        <v>6</v>
      </c>
      <c r="F43" s="357">
        <v>1968287</v>
      </c>
      <c r="G43" s="357">
        <v>13350</v>
      </c>
      <c r="H43" s="357">
        <v>543311</v>
      </c>
      <c r="I43" s="357">
        <v>0</v>
      </c>
      <c r="J43" s="357">
        <v>0</v>
      </c>
      <c r="K43" s="357">
        <v>1301155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45482</v>
      </c>
      <c r="AF43" s="357">
        <v>0</v>
      </c>
      <c r="AG43" s="357">
        <v>0</v>
      </c>
      <c r="AH43" s="357">
        <v>42589</v>
      </c>
      <c r="AI43" s="357">
        <v>0</v>
      </c>
      <c r="AJ43" s="357">
        <v>0</v>
      </c>
      <c r="AK43" s="357">
        <v>0</v>
      </c>
      <c r="AL43" s="357">
        <v>0</v>
      </c>
      <c r="AM43" s="357">
        <v>22400</v>
      </c>
      <c r="AN43" s="357">
        <v>0</v>
      </c>
    </row>
    <row r="44" spans="3:40" x14ac:dyDescent="0.3">
      <c r="C44" s="357">
        <v>59</v>
      </c>
      <c r="D44" s="357">
        <v>5</v>
      </c>
      <c r="E44" s="357">
        <v>9</v>
      </c>
      <c r="F44" s="357">
        <v>19576</v>
      </c>
      <c r="G44" s="357">
        <v>0</v>
      </c>
      <c r="H44" s="357">
        <v>0</v>
      </c>
      <c r="I44" s="357">
        <v>0</v>
      </c>
      <c r="J44" s="357">
        <v>0</v>
      </c>
      <c r="K44" s="357">
        <v>19576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0</v>
      </c>
      <c r="AI44" s="357">
        <v>0</v>
      </c>
      <c r="AJ44" s="357">
        <v>0</v>
      </c>
      <c r="AK44" s="357">
        <v>0</v>
      </c>
      <c r="AL44" s="357">
        <v>0</v>
      </c>
      <c r="AM44" s="357">
        <v>0</v>
      </c>
      <c r="AN44" s="357">
        <v>0</v>
      </c>
    </row>
    <row r="45" spans="3:40" x14ac:dyDescent="0.3">
      <c r="C45" s="357">
        <v>59</v>
      </c>
      <c r="D45" s="357">
        <v>5</v>
      </c>
      <c r="E45" s="357">
        <v>10</v>
      </c>
      <c r="F45" s="357">
        <v>500</v>
      </c>
      <c r="G45" s="357">
        <v>0</v>
      </c>
      <c r="H45" s="357">
        <v>0</v>
      </c>
      <c r="I45" s="357">
        <v>0</v>
      </c>
      <c r="J45" s="357">
        <v>0</v>
      </c>
      <c r="K45" s="357">
        <v>500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0</v>
      </c>
      <c r="AG45" s="357">
        <v>0</v>
      </c>
      <c r="AH45" s="357">
        <v>0</v>
      </c>
      <c r="AI45" s="357">
        <v>0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</row>
    <row r="46" spans="3:40" x14ac:dyDescent="0.3">
      <c r="C46" s="357">
        <v>59</v>
      </c>
      <c r="D46" s="357">
        <v>5</v>
      </c>
      <c r="E46" s="357">
        <v>11</v>
      </c>
      <c r="F46" s="357">
        <v>3488.916666666667</v>
      </c>
      <c r="G46" s="357">
        <v>0</v>
      </c>
      <c r="H46" s="357">
        <v>2655.5833333333335</v>
      </c>
      <c r="I46" s="357">
        <v>0</v>
      </c>
      <c r="J46" s="357">
        <v>0</v>
      </c>
      <c r="K46" s="357">
        <v>833.33333333333337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0</v>
      </c>
      <c r="AG46" s="357">
        <v>0</v>
      </c>
      <c r="AH46" s="357">
        <v>0</v>
      </c>
      <c r="AI46" s="357">
        <v>0</v>
      </c>
      <c r="AJ46" s="357">
        <v>0</v>
      </c>
      <c r="AK46" s="357">
        <v>0</v>
      </c>
      <c r="AL46" s="357">
        <v>0</v>
      </c>
      <c r="AM46" s="357">
        <v>0</v>
      </c>
      <c r="AN46" s="357">
        <v>0</v>
      </c>
    </row>
    <row r="47" spans="3:40" x14ac:dyDescent="0.3">
      <c r="C47" s="357">
        <v>59</v>
      </c>
      <c r="D47" s="357">
        <v>6</v>
      </c>
      <c r="E47" s="357">
        <v>1</v>
      </c>
      <c r="F47" s="357">
        <v>51.6</v>
      </c>
      <c r="G47" s="357">
        <v>0</v>
      </c>
      <c r="H47" s="357">
        <v>7.6</v>
      </c>
      <c r="I47" s="357">
        <v>0</v>
      </c>
      <c r="J47" s="357">
        <v>0</v>
      </c>
      <c r="K47" s="357">
        <v>39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2</v>
      </c>
      <c r="AF47" s="357">
        <v>0</v>
      </c>
      <c r="AG47" s="357">
        <v>0</v>
      </c>
      <c r="AH47" s="357">
        <v>2</v>
      </c>
      <c r="AI47" s="357">
        <v>0</v>
      </c>
      <c r="AJ47" s="357">
        <v>0</v>
      </c>
      <c r="AK47" s="357">
        <v>0</v>
      </c>
      <c r="AL47" s="357">
        <v>0</v>
      </c>
      <c r="AM47" s="357">
        <v>1</v>
      </c>
      <c r="AN47" s="357">
        <v>0</v>
      </c>
    </row>
    <row r="48" spans="3:40" x14ac:dyDescent="0.3">
      <c r="C48" s="357">
        <v>59</v>
      </c>
      <c r="D48" s="357">
        <v>6</v>
      </c>
      <c r="E48" s="357">
        <v>2</v>
      </c>
      <c r="F48" s="357">
        <v>7025.08</v>
      </c>
      <c r="G48" s="357">
        <v>0</v>
      </c>
      <c r="H48" s="357">
        <v>1139.2</v>
      </c>
      <c r="I48" s="357">
        <v>0</v>
      </c>
      <c r="J48" s="357">
        <v>0</v>
      </c>
      <c r="K48" s="357">
        <v>5153.63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325.5</v>
      </c>
      <c r="AF48" s="357">
        <v>0</v>
      </c>
      <c r="AG48" s="357">
        <v>0</v>
      </c>
      <c r="AH48" s="357">
        <v>286.75</v>
      </c>
      <c r="AI48" s="357">
        <v>0</v>
      </c>
      <c r="AJ48" s="357">
        <v>0</v>
      </c>
      <c r="AK48" s="357">
        <v>0</v>
      </c>
      <c r="AL48" s="357">
        <v>0</v>
      </c>
      <c r="AM48" s="357">
        <v>120</v>
      </c>
      <c r="AN48" s="357">
        <v>0</v>
      </c>
    </row>
    <row r="49" spans="3:40" x14ac:dyDescent="0.3">
      <c r="C49" s="357">
        <v>59</v>
      </c>
      <c r="D49" s="357">
        <v>6</v>
      </c>
      <c r="E49" s="357">
        <v>3</v>
      </c>
      <c r="F49" s="357">
        <v>111</v>
      </c>
      <c r="G49" s="357">
        <v>0</v>
      </c>
      <c r="H49" s="357">
        <v>21</v>
      </c>
      <c r="I49" s="357">
        <v>0</v>
      </c>
      <c r="J49" s="357">
        <v>0</v>
      </c>
      <c r="K49" s="357">
        <v>90</v>
      </c>
      <c r="L49" s="357">
        <v>0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</row>
    <row r="50" spans="3:40" x14ac:dyDescent="0.3">
      <c r="C50" s="357">
        <v>59</v>
      </c>
      <c r="D50" s="357">
        <v>6</v>
      </c>
      <c r="E50" s="357">
        <v>4</v>
      </c>
      <c r="F50" s="357">
        <v>610</v>
      </c>
      <c r="G50" s="357">
        <v>0</v>
      </c>
      <c r="H50" s="357">
        <v>95</v>
      </c>
      <c r="I50" s="357">
        <v>0</v>
      </c>
      <c r="J50" s="357">
        <v>0</v>
      </c>
      <c r="K50" s="357">
        <v>485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357">
        <v>0</v>
      </c>
      <c r="U50" s="357">
        <v>0</v>
      </c>
      <c r="V50" s="357">
        <v>0</v>
      </c>
      <c r="W50" s="357">
        <v>0</v>
      </c>
      <c r="X50" s="357">
        <v>0</v>
      </c>
      <c r="Y50" s="357">
        <v>0</v>
      </c>
      <c r="Z50" s="357">
        <v>0</v>
      </c>
      <c r="AA50" s="357">
        <v>0</v>
      </c>
      <c r="AB50" s="357">
        <v>0</v>
      </c>
      <c r="AC50" s="357">
        <v>0</v>
      </c>
      <c r="AD50" s="357">
        <v>0</v>
      </c>
      <c r="AE50" s="357">
        <v>10</v>
      </c>
      <c r="AF50" s="357">
        <v>0</v>
      </c>
      <c r="AG50" s="357">
        <v>0</v>
      </c>
      <c r="AH50" s="357">
        <v>20</v>
      </c>
      <c r="AI50" s="357">
        <v>0</v>
      </c>
      <c r="AJ50" s="357">
        <v>0</v>
      </c>
      <c r="AK50" s="357">
        <v>0</v>
      </c>
      <c r="AL50" s="357">
        <v>0</v>
      </c>
      <c r="AM50" s="357">
        <v>0</v>
      </c>
      <c r="AN50" s="357">
        <v>0</v>
      </c>
    </row>
    <row r="51" spans="3:40" x14ac:dyDescent="0.3">
      <c r="C51" s="357">
        <v>59</v>
      </c>
      <c r="D51" s="357">
        <v>6</v>
      </c>
      <c r="E51" s="357">
        <v>5</v>
      </c>
      <c r="F51" s="357">
        <v>28</v>
      </c>
      <c r="G51" s="357">
        <v>28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357">
        <v>0</v>
      </c>
      <c r="U51" s="357">
        <v>0</v>
      </c>
      <c r="V51" s="357">
        <v>0</v>
      </c>
      <c r="W51" s="357">
        <v>0</v>
      </c>
      <c r="X51" s="357">
        <v>0</v>
      </c>
      <c r="Y51" s="357">
        <v>0</v>
      </c>
      <c r="Z51" s="357">
        <v>0</v>
      </c>
      <c r="AA51" s="357">
        <v>0</v>
      </c>
      <c r="AB51" s="357">
        <v>0</v>
      </c>
      <c r="AC51" s="357">
        <v>0</v>
      </c>
      <c r="AD51" s="357">
        <v>0</v>
      </c>
      <c r="AE51" s="357">
        <v>0</v>
      </c>
      <c r="AF51" s="357">
        <v>0</v>
      </c>
      <c r="AG51" s="357">
        <v>0</v>
      </c>
      <c r="AH51" s="357">
        <v>0</v>
      </c>
      <c r="AI51" s="357">
        <v>0</v>
      </c>
      <c r="AJ51" s="357">
        <v>0</v>
      </c>
      <c r="AK51" s="357">
        <v>0</v>
      </c>
      <c r="AL51" s="357">
        <v>0</v>
      </c>
      <c r="AM51" s="357">
        <v>0</v>
      </c>
      <c r="AN51" s="357">
        <v>0</v>
      </c>
    </row>
    <row r="52" spans="3:40" x14ac:dyDescent="0.3">
      <c r="C52" s="357">
        <v>59</v>
      </c>
      <c r="D52" s="357">
        <v>6</v>
      </c>
      <c r="E52" s="357">
        <v>6</v>
      </c>
      <c r="F52" s="357">
        <v>1908074</v>
      </c>
      <c r="G52" s="357">
        <v>10050</v>
      </c>
      <c r="H52" s="357">
        <v>530539</v>
      </c>
      <c r="I52" s="357">
        <v>0</v>
      </c>
      <c r="J52" s="357">
        <v>0</v>
      </c>
      <c r="K52" s="357">
        <v>1264397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357">
        <v>0</v>
      </c>
      <c r="U52" s="357">
        <v>0</v>
      </c>
      <c r="V52" s="357">
        <v>0</v>
      </c>
      <c r="W52" s="357">
        <v>0</v>
      </c>
      <c r="X52" s="357">
        <v>0</v>
      </c>
      <c r="Y52" s="357">
        <v>0</v>
      </c>
      <c r="Z52" s="357">
        <v>0</v>
      </c>
      <c r="AA52" s="357">
        <v>0</v>
      </c>
      <c r="AB52" s="357">
        <v>0</v>
      </c>
      <c r="AC52" s="357">
        <v>0</v>
      </c>
      <c r="AD52" s="357">
        <v>0</v>
      </c>
      <c r="AE52" s="357">
        <v>40794</v>
      </c>
      <c r="AF52" s="357">
        <v>0</v>
      </c>
      <c r="AG52" s="357">
        <v>0</v>
      </c>
      <c r="AH52" s="357">
        <v>39674</v>
      </c>
      <c r="AI52" s="357">
        <v>0</v>
      </c>
      <c r="AJ52" s="357">
        <v>0</v>
      </c>
      <c r="AK52" s="357">
        <v>0</v>
      </c>
      <c r="AL52" s="357">
        <v>0</v>
      </c>
      <c r="AM52" s="357">
        <v>22620</v>
      </c>
      <c r="AN52" s="357">
        <v>0</v>
      </c>
    </row>
    <row r="53" spans="3:40" x14ac:dyDescent="0.3">
      <c r="C53" s="357">
        <v>59</v>
      </c>
      <c r="D53" s="357">
        <v>6</v>
      </c>
      <c r="E53" s="357">
        <v>11</v>
      </c>
      <c r="F53" s="357">
        <v>3488.916666666667</v>
      </c>
      <c r="G53" s="357">
        <v>0</v>
      </c>
      <c r="H53" s="357">
        <v>2655.5833333333335</v>
      </c>
      <c r="I53" s="357">
        <v>0</v>
      </c>
      <c r="J53" s="357">
        <v>0</v>
      </c>
      <c r="K53" s="357">
        <v>833.33333333333337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357">
        <v>0</v>
      </c>
      <c r="U53" s="357">
        <v>0</v>
      </c>
      <c r="V53" s="357">
        <v>0</v>
      </c>
      <c r="W53" s="357">
        <v>0</v>
      </c>
      <c r="X53" s="357">
        <v>0</v>
      </c>
      <c r="Y53" s="357">
        <v>0</v>
      </c>
      <c r="Z53" s="357">
        <v>0</v>
      </c>
      <c r="AA53" s="357">
        <v>0</v>
      </c>
      <c r="AB53" s="357">
        <v>0</v>
      </c>
      <c r="AC53" s="357">
        <v>0</v>
      </c>
      <c r="AD53" s="357">
        <v>0</v>
      </c>
      <c r="AE53" s="357">
        <v>0</v>
      </c>
      <c r="AF53" s="357">
        <v>0</v>
      </c>
      <c r="AG53" s="357">
        <v>0</v>
      </c>
      <c r="AH53" s="357">
        <v>0</v>
      </c>
      <c r="AI53" s="357">
        <v>0</v>
      </c>
      <c r="AJ53" s="357">
        <v>0</v>
      </c>
      <c r="AK53" s="357">
        <v>0</v>
      </c>
      <c r="AL53" s="357">
        <v>0</v>
      </c>
      <c r="AM53" s="357">
        <v>0</v>
      </c>
      <c r="AN53" s="357">
        <v>0</v>
      </c>
    </row>
    <row r="54" spans="3:40" x14ac:dyDescent="0.3">
      <c r="C54" s="357">
        <v>59</v>
      </c>
      <c r="D54" s="357">
        <v>7</v>
      </c>
      <c r="E54" s="357">
        <v>1</v>
      </c>
      <c r="F54" s="357">
        <v>51.85</v>
      </c>
      <c r="G54" s="357">
        <v>0</v>
      </c>
      <c r="H54" s="357">
        <v>7.6</v>
      </c>
      <c r="I54" s="357">
        <v>0</v>
      </c>
      <c r="J54" s="357">
        <v>0</v>
      </c>
      <c r="K54" s="357">
        <v>39.25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357">
        <v>0</v>
      </c>
      <c r="U54" s="357">
        <v>0</v>
      </c>
      <c r="V54" s="357">
        <v>0</v>
      </c>
      <c r="W54" s="357">
        <v>0</v>
      </c>
      <c r="X54" s="357">
        <v>0</v>
      </c>
      <c r="Y54" s="357">
        <v>0</v>
      </c>
      <c r="Z54" s="357">
        <v>0</v>
      </c>
      <c r="AA54" s="357">
        <v>0</v>
      </c>
      <c r="AB54" s="357">
        <v>0</v>
      </c>
      <c r="AC54" s="357">
        <v>0</v>
      </c>
      <c r="AD54" s="357">
        <v>0</v>
      </c>
      <c r="AE54" s="357">
        <v>2</v>
      </c>
      <c r="AF54" s="357">
        <v>0</v>
      </c>
      <c r="AG54" s="357">
        <v>0</v>
      </c>
      <c r="AH54" s="357">
        <v>2</v>
      </c>
      <c r="AI54" s="357">
        <v>0</v>
      </c>
      <c r="AJ54" s="357">
        <v>0</v>
      </c>
      <c r="AK54" s="357">
        <v>0</v>
      </c>
      <c r="AL54" s="357">
        <v>0</v>
      </c>
      <c r="AM54" s="357">
        <v>1</v>
      </c>
      <c r="AN54" s="357">
        <v>0</v>
      </c>
    </row>
    <row r="55" spans="3:40" x14ac:dyDescent="0.3">
      <c r="C55" s="357">
        <v>59</v>
      </c>
      <c r="D55" s="357">
        <v>7</v>
      </c>
      <c r="E55" s="357">
        <v>2</v>
      </c>
      <c r="F55" s="357">
        <v>6716.32</v>
      </c>
      <c r="G55" s="357">
        <v>0</v>
      </c>
      <c r="H55" s="357">
        <v>1064.2</v>
      </c>
      <c r="I55" s="357">
        <v>0</v>
      </c>
      <c r="J55" s="357">
        <v>0</v>
      </c>
      <c r="K55" s="357">
        <v>4973.63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357">
        <v>0</v>
      </c>
      <c r="U55" s="357">
        <v>0</v>
      </c>
      <c r="V55" s="357">
        <v>0</v>
      </c>
      <c r="W55" s="357">
        <v>0</v>
      </c>
      <c r="X55" s="357">
        <v>0</v>
      </c>
      <c r="Y55" s="357">
        <v>0</v>
      </c>
      <c r="Z55" s="357">
        <v>0</v>
      </c>
      <c r="AA55" s="357">
        <v>0</v>
      </c>
      <c r="AB55" s="357">
        <v>0</v>
      </c>
      <c r="AC55" s="357">
        <v>0</v>
      </c>
      <c r="AD55" s="357">
        <v>0</v>
      </c>
      <c r="AE55" s="357">
        <v>255.75</v>
      </c>
      <c r="AF55" s="357">
        <v>0</v>
      </c>
      <c r="AG55" s="357">
        <v>0</v>
      </c>
      <c r="AH55" s="357">
        <v>286.75</v>
      </c>
      <c r="AI55" s="357">
        <v>0</v>
      </c>
      <c r="AJ55" s="357">
        <v>0</v>
      </c>
      <c r="AK55" s="357">
        <v>0</v>
      </c>
      <c r="AL55" s="357">
        <v>0</v>
      </c>
      <c r="AM55" s="357">
        <v>136</v>
      </c>
      <c r="AN55" s="357">
        <v>0</v>
      </c>
    </row>
    <row r="56" spans="3:40" x14ac:dyDescent="0.3">
      <c r="C56" s="357">
        <v>59</v>
      </c>
      <c r="D56" s="357">
        <v>7</v>
      </c>
      <c r="E56" s="357">
        <v>3</v>
      </c>
      <c r="F56" s="357">
        <v>55</v>
      </c>
      <c r="G56" s="357">
        <v>0</v>
      </c>
      <c r="H56" s="357">
        <v>31</v>
      </c>
      <c r="I56" s="357">
        <v>0</v>
      </c>
      <c r="J56" s="357">
        <v>0</v>
      </c>
      <c r="K56" s="357">
        <v>24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357">
        <v>0</v>
      </c>
      <c r="U56" s="357">
        <v>0</v>
      </c>
      <c r="V56" s="357">
        <v>0</v>
      </c>
      <c r="W56" s="357">
        <v>0</v>
      </c>
      <c r="X56" s="357">
        <v>0</v>
      </c>
      <c r="Y56" s="357">
        <v>0</v>
      </c>
      <c r="Z56" s="357">
        <v>0</v>
      </c>
      <c r="AA56" s="357">
        <v>0</v>
      </c>
      <c r="AB56" s="357">
        <v>0</v>
      </c>
      <c r="AC56" s="357">
        <v>0</v>
      </c>
      <c r="AD56" s="357">
        <v>0</v>
      </c>
      <c r="AE56" s="357">
        <v>0</v>
      </c>
      <c r="AF56" s="357">
        <v>0</v>
      </c>
      <c r="AG56" s="357">
        <v>0</v>
      </c>
      <c r="AH56" s="357">
        <v>0</v>
      </c>
      <c r="AI56" s="357">
        <v>0</v>
      </c>
      <c r="AJ56" s="357">
        <v>0</v>
      </c>
      <c r="AK56" s="357">
        <v>0</v>
      </c>
      <c r="AL56" s="357">
        <v>0</v>
      </c>
      <c r="AM56" s="357">
        <v>0</v>
      </c>
      <c r="AN56" s="357">
        <v>0</v>
      </c>
    </row>
    <row r="57" spans="3:40" x14ac:dyDescent="0.3">
      <c r="C57" s="357">
        <v>59</v>
      </c>
      <c r="D57" s="357">
        <v>7</v>
      </c>
      <c r="E57" s="357">
        <v>4</v>
      </c>
      <c r="F57" s="357">
        <v>78</v>
      </c>
      <c r="G57" s="357">
        <v>0</v>
      </c>
      <c r="H57" s="357">
        <v>78</v>
      </c>
      <c r="I57" s="357">
        <v>0</v>
      </c>
      <c r="J57" s="357">
        <v>0</v>
      </c>
      <c r="K57" s="357">
        <v>0</v>
      </c>
      <c r="L57" s="357">
        <v>0</v>
      </c>
      <c r="M57" s="357">
        <v>0</v>
      </c>
      <c r="N57" s="357">
        <v>0</v>
      </c>
      <c r="O57" s="357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v>0</v>
      </c>
      <c r="U57" s="357">
        <v>0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7">
        <v>0</v>
      </c>
      <c r="AB57" s="357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7">
        <v>0</v>
      </c>
      <c r="AI57" s="357">
        <v>0</v>
      </c>
      <c r="AJ57" s="357">
        <v>0</v>
      </c>
      <c r="AK57" s="357">
        <v>0</v>
      </c>
      <c r="AL57" s="357">
        <v>0</v>
      </c>
      <c r="AM57" s="357">
        <v>0</v>
      </c>
      <c r="AN57" s="357">
        <v>0</v>
      </c>
    </row>
    <row r="58" spans="3:40" x14ac:dyDescent="0.3">
      <c r="C58" s="357">
        <v>59</v>
      </c>
      <c r="D58" s="357">
        <v>7</v>
      </c>
      <c r="E58" s="357">
        <v>5</v>
      </c>
      <c r="F58" s="357">
        <v>17</v>
      </c>
      <c r="G58" s="357">
        <v>17</v>
      </c>
      <c r="H58" s="357">
        <v>0</v>
      </c>
      <c r="I58" s="357">
        <v>0</v>
      </c>
      <c r="J58" s="357">
        <v>0</v>
      </c>
      <c r="K58" s="357">
        <v>0</v>
      </c>
      <c r="L58" s="357">
        <v>0</v>
      </c>
      <c r="M58" s="357">
        <v>0</v>
      </c>
      <c r="N58" s="357">
        <v>0</v>
      </c>
      <c r="O58" s="357">
        <v>0</v>
      </c>
      <c r="P58" s="357">
        <v>0</v>
      </c>
      <c r="Q58" s="357">
        <v>0</v>
      </c>
      <c r="R58" s="357">
        <v>0</v>
      </c>
      <c r="S58" s="357">
        <v>0</v>
      </c>
      <c r="T58" s="357">
        <v>0</v>
      </c>
      <c r="U58" s="357">
        <v>0</v>
      </c>
      <c r="V58" s="357">
        <v>0</v>
      </c>
      <c r="W58" s="357">
        <v>0</v>
      </c>
      <c r="X58" s="357">
        <v>0</v>
      </c>
      <c r="Y58" s="357">
        <v>0</v>
      </c>
      <c r="Z58" s="357">
        <v>0</v>
      </c>
      <c r="AA58" s="357">
        <v>0</v>
      </c>
      <c r="AB58" s="357">
        <v>0</v>
      </c>
      <c r="AC58" s="357">
        <v>0</v>
      </c>
      <c r="AD58" s="357">
        <v>0</v>
      </c>
      <c r="AE58" s="357">
        <v>0</v>
      </c>
      <c r="AF58" s="357">
        <v>0</v>
      </c>
      <c r="AG58" s="357">
        <v>0</v>
      </c>
      <c r="AH58" s="357">
        <v>0</v>
      </c>
      <c r="AI58" s="357">
        <v>0</v>
      </c>
      <c r="AJ58" s="357">
        <v>0</v>
      </c>
      <c r="AK58" s="357">
        <v>0</v>
      </c>
      <c r="AL58" s="357">
        <v>0</v>
      </c>
      <c r="AM58" s="357">
        <v>0</v>
      </c>
      <c r="AN58" s="357">
        <v>0</v>
      </c>
    </row>
    <row r="59" spans="3:40" x14ac:dyDescent="0.3">
      <c r="C59" s="357">
        <v>59</v>
      </c>
      <c r="D59" s="357">
        <v>7</v>
      </c>
      <c r="E59" s="357">
        <v>6</v>
      </c>
      <c r="F59" s="357">
        <v>2507412</v>
      </c>
      <c r="G59" s="357">
        <v>6550</v>
      </c>
      <c r="H59" s="357">
        <v>829911</v>
      </c>
      <c r="I59" s="357">
        <v>0</v>
      </c>
      <c r="J59" s="357">
        <v>0</v>
      </c>
      <c r="K59" s="357">
        <v>1535272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357">
        <v>0</v>
      </c>
      <c r="U59" s="357">
        <v>0</v>
      </c>
      <c r="V59" s="357">
        <v>0</v>
      </c>
      <c r="W59" s="357">
        <v>0</v>
      </c>
      <c r="X59" s="357">
        <v>0</v>
      </c>
      <c r="Y59" s="357">
        <v>0</v>
      </c>
      <c r="Z59" s="357">
        <v>0</v>
      </c>
      <c r="AA59" s="357">
        <v>0</v>
      </c>
      <c r="AB59" s="357">
        <v>0</v>
      </c>
      <c r="AC59" s="357">
        <v>0</v>
      </c>
      <c r="AD59" s="357">
        <v>0</v>
      </c>
      <c r="AE59" s="357">
        <v>55343</v>
      </c>
      <c r="AF59" s="357">
        <v>0</v>
      </c>
      <c r="AG59" s="357">
        <v>0</v>
      </c>
      <c r="AH59" s="357">
        <v>49243</v>
      </c>
      <c r="AI59" s="357">
        <v>0</v>
      </c>
      <c r="AJ59" s="357">
        <v>0</v>
      </c>
      <c r="AK59" s="357">
        <v>0</v>
      </c>
      <c r="AL59" s="357">
        <v>0</v>
      </c>
      <c r="AM59" s="357">
        <v>31093</v>
      </c>
      <c r="AN59" s="357">
        <v>0</v>
      </c>
    </row>
    <row r="60" spans="3:40" x14ac:dyDescent="0.3">
      <c r="C60" s="357">
        <v>59</v>
      </c>
      <c r="D60" s="357">
        <v>7</v>
      </c>
      <c r="E60" s="357">
        <v>9</v>
      </c>
      <c r="F60" s="357">
        <v>771030</v>
      </c>
      <c r="G60" s="357">
        <v>0</v>
      </c>
      <c r="H60" s="357">
        <v>305029</v>
      </c>
      <c r="I60" s="357">
        <v>0</v>
      </c>
      <c r="J60" s="357">
        <v>0</v>
      </c>
      <c r="K60" s="357">
        <v>428598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357">
        <v>0</v>
      </c>
      <c r="U60" s="357">
        <v>0</v>
      </c>
      <c r="V60" s="357">
        <v>0</v>
      </c>
      <c r="W60" s="357">
        <v>0</v>
      </c>
      <c r="X60" s="357">
        <v>0</v>
      </c>
      <c r="Y60" s="357">
        <v>0</v>
      </c>
      <c r="Z60" s="357">
        <v>0</v>
      </c>
      <c r="AA60" s="357">
        <v>0</v>
      </c>
      <c r="AB60" s="357">
        <v>0</v>
      </c>
      <c r="AC60" s="357">
        <v>0</v>
      </c>
      <c r="AD60" s="357">
        <v>0</v>
      </c>
      <c r="AE60" s="357">
        <v>15395</v>
      </c>
      <c r="AF60" s="357">
        <v>0</v>
      </c>
      <c r="AG60" s="357">
        <v>0</v>
      </c>
      <c r="AH60" s="357">
        <v>13656</v>
      </c>
      <c r="AI60" s="357">
        <v>0</v>
      </c>
      <c r="AJ60" s="357">
        <v>0</v>
      </c>
      <c r="AK60" s="357">
        <v>0</v>
      </c>
      <c r="AL60" s="357">
        <v>0</v>
      </c>
      <c r="AM60" s="357">
        <v>8352</v>
      </c>
      <c r="AN60" s="357">
        <v>0</v>
      </c>
    </row>
    <row r="61" spans="3:40" x14ac:dyDescent="0.3">
      <c r="C61" s="357">
        <v>59</v>
      </c>
      <c r="D61" s="357">
        <v>7</v>
      </c>
      <c r="E61" s="357">
        <v>10</v>
      </c>
      <c r="F61" s="357">
        <v>2900</v>
      </c>
      <c r="G61" s="357">
        <v>0</v>
      </c>
      <c r="H61" s="357">
        <v>2900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357">
        <v>0</v>
      </c>
      <c r="U61" s="357">
        <v>0</v>
      </c>
      <c r="V61" s="357">
        <v>0</v>
      </c>
      <c r="W61" s="357">
        <v>0</v>
      </c>
      <c r="X61" s="357">
        <v>0</v>
      </c>
      <c r="Y61" s="357">
        <v>0</v>
      </c>
      <c r="Z61" s="357">
        <v>0</v>
      </c>
      <c r="AA61" s="357">
        <v>0</v>
      </c>
      <c r="AB61" s="357">
        <v>0</v>
      </c>
      <c r="AC61" s="357">
        <v>0</v>
      </c>
      <c r="AD61" s="357">
        <v>0</v>
      </c>
      <c r="AE61" s="357">
        <v>0</v>
      </c>
      <c r="AF61" s="357">
        <v>0</v>
      </c>
      <c r="AG61" s="357">
        <v>0</v>
      </c>
      <c r="AH61" s="357">
        <v>0</v>
      </c>
      <c r="AI61" s="357">
        <v>0</v>
      </c>
      <c r="AJ61" s="357">
        <v>0</v>
      </c>
      <c r="AK61" s="357">
        <v>0</v>
      </c>
      <c r="AL61" s="357">
        <v>0</v>
      </c>
      <c r="AM61" s="357">
        <v>0</v>
      </c>
      <c r="AN61" s="357">
        <v>0</v>
      </c>
    </row>
    <row r="62" spans="3:40" x14ac:dyDescent="0.3">
      <c r="C62" s="357">
        <v>59</v>
      </c>
      <c r="D62" s="357">
        <v>7</v>
      </c>
      <c r="E62" s="357">
        <v>11</v>
      </c>
      <c r="F62" s="357">
        <v>3488.916666666667</v>
      </c>
      <c r="G62" s="357">
        <v>0</v>
      </c>
      <c r="H62" s="357">
        <v>2655.5833333333335</v>
      </c>
      <c r="I62" s="357">
        <v>0</v>
      </c>
      <c r="J62" s="357">
        <v>0</v>
      </c>
      <c r="K62" s="357">
        <v>833.33333333333337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7">
        <v>0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7">
        <v>0</v>
      </c>
      <c r="AI62" s="357">
        <v>0</v>
      </c>
      <c r="AJ62" s="357">
        <v>0</v>
      </c>
      <c r="AK62" s="357">
        <v>0</v>
      </c>
      <c r="AL62" s="357">
        <v>0</v>
      </c>
      <c r="AM62" s="357">
        <v>0</v>
      </c>
      <c r="AN62" s="357">
        <v>0</v>
      </c>
    </row>
    <row r="63" spans="3:40" x14ac:dyDescent="0.3">
      <c r="C63" s="357">
        <v>59</v>
      </c>
      <c r="D63" s="357">
        <v>8</v>
      </c>
      <c r="E63" s="357">
        <v>1</v>
      </c>
      <c r="F63" s="357">
        <v>52.35</v>
      </c>
      <c r="G63" s="357">
        <v>0</v>
      </c>
      <c r="H63" s="357">
        <v>7.6</v>
      </c>
      <c r="I63" s="357">
        <v>0</v>
      </c>
      <c r="J63" s="357">
        <v>0</v>
      </c>
      <c r="K63" s="357">
        <v>39.75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357">
        <v>0</v>
      </c>
      <c r="U63" s="357">
        <v>0</v>
      </c>
      <c r="V63" s="357">
        <v>0</v>
      </c>
      <c r="W63" s="357">
        <v>0</v>
      </c>
      <c r="X63" s="357">
        <v>0</v>
      </c>
      <c r="Y63" s="357">
        <v>0</v>
      </c>
      <c r="Z63" s="357">
        <v>0</v>
      </c>
      <c r="AA63" s="357">
        <v>0</v>
      </c>
      <c r="AB63" s="357">
        <v>0</v>
      </c>
      <c r="AC63" s="357">
        <v>0</v>
      </c>
      <c r="AD63" s="357">
        <v>0</v>
      </c>
      <c r="AE63" s="357">
        <v>2</v>
      </c>
      <c r="AF63" s="357">
        <v>0</v>
      </c>
      <c r="AG63" s="357">
        <v>0</v>
      </c>
      <c r="AH63" s="357">
        <v>2</v>
      </c>
      <c r="AI63" s="357">
        <v>0</v>
      </c>
      <c r="AJ63" s="357">
        <v>0</v>
      </c>
      <c r="AK63" s="357">
        <v>0</v>
      </c>
      <c r="AL63" s="357">
        <v>0</v>
      </c>
      <c r="AM63" s="357">
        <v>1</v>
      </c>
      <c r="AN63" s="357">
        <v>0</v>
      </c>
    </row>
    <row r="64" spans="3:40" x14ac:dyDescent="0.3">
      <c r="C64" s="357">
        <v>59</v>
      </c>
      <c r="D64" s="357">
        <v>8</v>
      </c>
      <c r="E64" s="357">
        <v>2</v>
      </c>
      <c r="F64" s="357">
        <v>6427.73</v>
      </c>
      <c r="G64" s="357">
        <v>0</v>
      </c>
      <c r="H64" s="357">
        <v>985.6</v>
      </c>
      <c r="I64" s="357">
        <v>0</v>
      </c>
      <c r="J64" s="357">
        <v>0</v>
      </c>
      <c r="K64" s="357">
        <v>4817.88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57">
        <v>0</v>
      </c>
      <c r="U64" s="357">
        <v>0</v>
      </c>
      <c r="V64" s="357">
        <v>0</v>
      </c>
      <c r="W64" s="357">
        <v>0</v>
      </c>
      <c r="X64" s="357">
        <v>0</v>
      </c>
      <c r="Y64" s="357">
        <v>0</v>
      </c>
      <c r="Z64" s="357">
        <v>0</v>
      </c>
      <c r="AA64" s="357">
        <v>0</v>
      </c>
      <c r="AB64" s="357">
        <v>0</v>
      </c>
      <c r="AC64" s="357">
        <v>0</v>
      </c>
      <c r="AD64" s="357">
        <v>0</v>
      </c>
      <c r="AE64" s="357">
        <v>248</v>
      </c>
      <c r="AF64" s="357">
        <v>0</v>
      </c>
      <c r="AG64" s="357">
        <v>0</v>
      </c>
      <c r="AH64" s="357">
        <v>240.25</v>
      </c>
      <c r="AI64" s="357">
        <v>0</v>
      </c>
      <c r="AJ64" s="357">
        <v>0</v>
      </c>
      <c r="AK64" s="357">
        <v>0</v>
      </c>
      <c r="AL64" s="357">
        <v>0</v>
      </c>
      <c r="AM64" s="357">
        <v>136</v>
      </c>
      <c r="AN64" s="357">
        <v>0</v>
      </c>
    </row>
    <row r="65" spans="3:40" x14ac:dyDescent="0.3">
      <c r="C65" s="357">
        <v>59</v>
      </c>
      <c r="D65" s="357">
        <v>8</v>
      </c>
      <c r="E65" s="357">
        <v>3</v>
      </c>
      <c r="F65" s="357">
        <v>87</v>
      </c>
      <c r="G65" s="357">
        <v>0</v>
      </c>
      <c r="H65" s="357">
        <v>52</v>
      </c>
      <c r="I65" s="357">
        <v>0</v>
      </c>
      <c r="J65" s="357">
        <v>0</v>
      </c>
      <c r="K65" s="357">
        <v>35</v>
      </c>
      <c r="L65" s="357">
        <v>0</v>
      </c>
      <c r="M65" s="357">
        <v>0</v>
      </c>
      <c r="N65" s="357">
        <v>0</v>
      </c>
      <c r="O65" s="357">
        <v>0</v>
      </c>
      <c r="P65" s="357">
        <v>0</v>
      </c>
      <c r="Q65" s="357">
        <v>0</v>
      </c>
      <c r="R65" s="357">
        <v>0</v>
      </c>
      <c r="S65" s="357">
        <v>0</v>
      </c>
      <c r="T65" s="357">
        <v>0</v>
      </c>
      <c r="U65" s="357">
        <v>0</v>
      </c>
      <c r="V65" s="357">
        <v>0</v>
      </c>
      <c r="W65" s="357">
        <v>0</v>
      </c>
      <c r="X65" s="357">
        <v>0</v>
      </c>
      <c r="Y65" s="357">
        <v>0</v>
      </c>
      <c r="Z65" s="357">
        <v>0</v>
      </c>
      <c r="AA65" s="357">
        <v>0</v>
      </c>
      <c r="AB65" s="357">
        <v>0</v>
      </c>
      <c r="AC65" s="357">
        <v>0</v>
      </c>
      <c r="AD65" s="357">
        <v>0</v>
      </c>
      <c r="AE65" s="357">
        <v>0</v>
      </c>
      <c r="AF65" s="357">
        <v>0</v>
      </c>
      <c r="AG65" s="357">
        <v>0</v>
      </c>
      <c r="AH65" s="357">
        <v>0</v>
      </c>
      <c r="AI65" s="357">
        <v>0</v>
      </c>
      <c r="AJ65" s="357">
        <v>0</v>
      </c>
      <c r="AK65" s="357">
        <v>0</v>
      </c>
      <c r="AL65" s="357">
        <v>0</v>
      </c>
      <c r="AM65" s="357">
        <v>0</v>
      </c>
      <c r="AN65" s="357">
        <v>0</v>
      </c>
    </row>
    <row r="66" spans="3:40" x14ac:dyDescent="0.3">
      <c r="C66" s="357">
        <v>59</v>
      </c>
      <c r="D66" s="357">
        <v>8</v>
      </c>
      <c r="E66" s="357">
        <v>4</v>
      </c>
      <c r="F66" s="357">
        <v>250</v>
      </c>
      <c r="G66" s="357">
        <v>0</v>
      </c>
      <c r="H66" s="357">
        <v>96</v>
      </c>
      <c r="I66" s="357">
        <v>0</v>
      </c>
      <c r="J66" s="357">
        <v>0</v>
      </c>
      <c r="K66" s="357">
        <v>35</v>
      </c>
      <c r="L66" s="357">
        <v>0</v>
      </c>
      <c r="M66" s="357">
        <v>0</v>
      </c>
      <c r="N66" s="357">
        <v>0</v>
      </c>
      <c r="O66" s="357">
        <v>0</v>
      </c>
      <c r="P66" s="357">
        <v>0</v>
      </c>
      <c r="Q66" s="357">
        <v>0</v>
      </c>
      <c r="R66" s="357">
        <v>0</v>
      </c>
      <c r="S66" s="357">
        <v>0</v>
      </c>
      <c r="T66" s="357">
        <v>0</v>
      </c>
      <c r="U66" s="357">
        <v>0</v>
      </c>
      <c r="V66" s="357">
        <v>0</v>
      </c>
      <c r="W66" s="357">
        <v>0</v>
      </c>
      <c r="X66" s="357">
        <v>0</v>
      </c>
      <c r="Y66" s="357">
        <v>0</v>
      </c>
      <c r="Z66" s="357">
        <v>0</v>
      </c>
      <c r="AA66" s="357">
        <v>0</v>
      </c>
      <c r="AB66" s="357">
        <v>0</v>
      </c>
      <c r="AC66" s="357">
        <v>0</v>
      </c>
      <c r="AD66" s="357">
        <v>0</v>
      </c>
      <c r="AE66" s="357">
        <v>59</v>
      </c>
      <c r="AF66" s="357">
        <v>0</v>
      </c>
      <c r="AG66" s="357">
        <v>0</v>
      </c>
      <c r="AH66" s="357">
        <v>60</v>
      </c>
      <c r="AI66" s="357">
        <v>0</v>
      </c>
      <c r="AJ66" s="357">
        <v>0</v>
      </c>
      <c r="AK66" s="357">
        <v>0</v>
      </c>
      <c r="AL66" s="357">
        <v>0</v>
      </c>
      <c r="AM66" s="357">
        <v>0</v>
      </c>
      <c r="AN66" s="357">
        <v>0</v>
      </c>
    </row>
    <row r="67" spans="3:40" x14ac:dyDescent="0.3">
      <c r="C67" s="357">
        <v>59</v>
      </c>
      <c r="D67" s="357">
        <v>8</v>
      </c>
      <c r="E67" s="357">
        <v>5</v>
      </c>
      <c r="F67" s="357">
        <v>36</v>
      </c>
      <c r="G67" s="357">
        <v>36</v>
      </c>
      <c r="H67" s="357">
        <v>0</v>
      </c>
      <c r="I67" s="357">
        <v>0</v>
      </c>
      <c r="J67" s="357">
        <v>0</v>
      </c>
      <c r="K67" s="357">
        <v>0</v>
      </c>
      <c r="L67" s="357">
        <v>0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357">
        <v>0</v>
      </c>
      <c r="U67" s="357">
        <v>0</v>
      </c>
      <c r="V67" s="357">
        <v>0</v>
      </c>
      <c r="W67" s="357">
        <v>0</v>
      </c>
      <c r="X67" s="357">
        <v>0</v>
      </c>
      <c r="Y67" s="357">
        <v>0</v>
      </c>
      <c r="Z67" s="357">
        <v>0</v>
      </c>
      <c r="AA67" s="357">
        <v>0</v>
      </c>
      <c r="AB67" s="357">
        <v>0</v>
      </c>
      <c r="AC67" s="357">
        <v>0</v>
      </c>
      <c r="AD67" s="357">
        <v>0</v>
      </c>
      <c r="AE67" s="357">
        <v>0</v>
      </c>
      <c r="AF67" s="357">
        <v>0</v>
      </c>
      <c r="AG67" s="357">
        <v>0</v>
      </c>
      <c r="AH67" s="357">
        <v>0</v>
      </c>
      <c r="AI67" s="357">
        <v>0</v>
      </c>
      <c r="AJ67" s="357">
        <v>0</v>
      </c>
      <c r="AK67" s="357">
        <v>0</v>
      </c>
      <c r="AL67" s="357">
        <v>0</v>
      </c>
      <c r="AM67" s="357">
        <v>0</v>
      </c>
      <c r="AN67" s="357">
        <v>0</v>
      </c>
    </row>
    <row r="68" spans="3:40" x14ac:dyDescent="0.3">
      <c r="C68" s="357">
        <v>59</v>
      </c>
      <c r="D68" s="357">
        <v>8</v>
      </c>
      <c r="E68" s="357">
        <v>6</v>
      </c>
      <c r="F68" s="357">
        <v>1801362</v>
      </c>
      <c r="G68" s="357">
        <v>13450</v>
      </c>
      <c r="H68" s="357">
        <v>526652</v>
      </c>
      <c r="I68" s="357">
        <v>0</v>
      </c>
      <c r="J68" s="357">
        <v>0</v>
      </c>
      <c r="K68" s="357">
        <v>1140805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357">
        <v>0</v>
      </c>
      <c r="U68" s="357">
        <v>0</v>
      </c>
      <c r="V68" s="357">
        <v>0</v>
      </c>
      <c r="W68" s="357">
        <v>0</v>
      </c>
      <c r="X68" s="357">
        <v>0</v>
      </c>
      <c r="Y68" s="357">
        <v>0</v>
      </c>
      <c r="Z68" s="357">
        <v>0</v>
      </c>
      <c r="AA68" s="357">
        <v>0</v>
      </c>
      <c r="AB68" s="357">
        <v>0</v>
      </c>
      <c r="AC68" s="357">
        <v>0</v>
      </c>
      <c r="AD68" s="357">
        <v>0</v>
      </c>
      <c r="AE68" s="357">
        <v>50020</v>
      </c>
      <c r="AF68" s="357">
        <v>0</v>
      </c>
      <c r="AG68" s="357">
        <v>0</v>
      </c>
      <c r="AH68" s="357">
        <v>48178</v>
      </c>
      <c r="AI68" s="357">
        <v>0</v>
      </c>
      <c r="AJ68" s="357">
        <v>0</v>
      </c>
      <c r="AK68" s="357">
        <v>0</v>
      </c>
      <c r="AL68" s="357">
        <v>0</v>
      </c>
      <c r="AM68" s="357">
        <v>22257</v>
      </c>
      <c r="AN68" s="357">
        <v>0</v>
      </c>
    </row>
    <row r="69" spans="3:40" x14ac:dyDescent="0.3">
      <c r="C69" s="357">
        <v>59</v>
      </c>
      <c r="D69" s="357">
        <v>8</v>
      </c>
      <c r="E69" s="357">
        <v>10</v>
      </c>
      <c r="F69" s="357">
        <v>2900</v>
      </c>
      <c r="G69" s="357">
        <v>0</v>
      </c>
      <c r="H69" s="357">
        <v>2900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357">
        <v>0</v>
      </c>
      <c r="U69" s="357">
        <v>0</v>
      </c>
      <c r="V69" s="357">
        <v>0</v>
      </c>
      <c r="W69" s="357">
        <v>0</v>
      </c>
      <c r="X69" s="357">
        <v>0</v>
      </c>
      <c r="Y69" s="357">
        <v>0</v>
      </c>
      <c r="Z69" s="357">
        <v>0</v>
      </c>
      <c r="AA69" s="357">
        <v>0</v>
      </c>
      <c r="AB69" s="357">
        <v>0</v>
      </c>
      <c r="AC69" s="357">
        <v>0</v>
      </c>
      <c r="AD69" s="357">
        <v>0</v>
      </c>
      <c r="AE69" s="357">
        <v>0</v>
      </c>
      <c r="AF69" s="357">
        <v>0</v>
      </c>
      <c r="AG69" s="357">
        <v>0</v>
      </c>
      <c r="AH69" s="357">
        <v>0</v>
      </c>
      <c r="AI69" s="357">
        <v>0</v>
      </c>
      <c r="AJ69" s="357">
        <v>0</v>
      </c>
      <c r="AK69" s="357">
        <v>0</v>
      </c>
      <c r="AL69" s="357">
        <v>0</v>
      </c>
      <c r="AM69" s="357">
        <v>0</v>
      </c>
      <c r="AN69" s="357">
        <v>0</v>
      </c>
    </row>
    <row r="70" spans="3:40" x14ac:dyDescent="0.3">
      <c r="C70" s="357">
        <v>59</v>
      </c>
      <c r="D70" s="357">
        <v>8</v>
      </c>
      <c r="E70" s="357">
        <v>11</v>
      </c>
      <c r="F70" s="357">
        <v>3488.916666666667</v>
      </c>
      <c r="G70" s="357">
        <v>0</v>
      </c>
      <c r="H70" s="357">
        <v>2655.5833333333335</v>
      </c>
      <c r="I70" s="357">
        <v>0</v>
      </c>
      <c r="J70" s="357">
        <v>0</v>
      </c>
      <c r="K70" s="357">
        <v>833.33333333333337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57">
        <v>0</v>
      </c>
      <c r="U70" s="357">
        <v>0</v>
      </c>
      <c r="V70" s="357">
        <v>0</v>
      </c>
      <c r="W70" s="357">
        <v>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57">
        <v>0</v>
      </c>
      <c r="AD70" s="357">
        <v>0</v>
      </c>
      <c r="AE70" s="357">
        <v>0</v>
      </c>
      <c r="AF70" s="357">
        <v>0</v>
      </c>
      <c r="AG70" s="357">
        <v>0</v>
      </c>
      <c r="AH70" s="357">
        <v>0</v>
      </c>
      <c r="AI70" s="357">
        <v>0</v>
      </c>
      <c r="AJ70" s="357">
        <v>0</v>
      </c>
      <c r="AK70" s="357">
        <v>0</v>
      </c>
      <c r="AL70" s="357">
        <v>0</v>
      </c>
      <c r="AM70" s="357">
        <v>0</v>
      </c>
      <c r="AN70" s="357">
        <v>0</v>
      </c>
    </row>
    <row r="71" spans="3:40" x14ac:dyDescent="0.3">
      <c r="C71" s="357">
        <v>59</v>
      </c>
      <c r="D71" s="357">
        <v>9</v>
      </c>
      <c r="E71" s="357">
        <v>1</v>
      </c>
      <c r="F71" s="357">
        <v>51.85</v>
      </c>
      <c r="G71" s="357">
        <v>0</v>
      </c>
      <c r="H71" s="357">
        <v>7.6</v>
      </c>
      <c r="I71" s="357">
        <v>0</v>
      </c>
      <c r="J71" s="357">
        <v>0</v>
      </c>
      <c r="K71" s="357">
        <v>39.25</v>
      </c>
      <c r="L71" s="357">
        <v>0</v>
      </c>
      <c r="M71" s="357">
        <v>0</v>
      </c>
      <c r="N71" s="357">
        <v>0</v>
      </c>
      <c r="O71" s="357">
        <v>0</v>
      </c>
      <c r="P71" s="357">
        <v>0</v>
      </c>
      <c r="Q71" s="357">
        <v>0</v>
      </c>
      <c r="R71" s="357">
        <v>0</v>
      </c>
      <c r="S71" s="357">
        <v>0</v>
      </c>
      <c r="T71" s="357">
        <v>0</v>
      </c>
      <c r="U71" s="357">
        <v>0</v>
      </c>
      <c r="V71" s="357">
        <v>0</v>
      </c>
      <c r="W71" s="357">
        <v>0</v>
      </c>
      <c r="X71" s="357">
        <v>0</v>
      </c>
      <c r="Y71" s="357">
        <v>0</v>
      </c>
      <c r="Z71" s="357">
        <v>0</v>
      </c>
      <c r="AA71" s="357">
        <v>0</v>
      </c>
      <c r="AB71" s="357">
        <v>0</v>
      </c>
      <c r="AC71" s="357">
        <v>0</v>
      </c>
      <c r="AD71" s="357">
        <v>0</v>
      </c>
      <c r="AE71" s="357">
        <v>2</v>
      </c>
      <c r="AF71" s="357">
        <v>0</v>
      </c>
      <c r="AG71" s="357">
        <v>0</v>
      </c>
      <c r="AH71" s="357">
        <v>2</v>
      </c>
      <c r="AI71" s="357">
        <v>0</v>
      </c>
      <c r="AJ71" s="357">
        <v>0</v>
      </c>
      <c r="AK71" s="357">
        <v>0</v>
      </c>
      <c r="AL71" s="357">
        <v>0</v>
      </c>
      <c r="AM71" s="357">
        <v>1</v>
      </c>
      <c r="AN71" s="357">
        <v>0</v>
      </c>
    </row>
    <row r="72" spans="3:40" x14ac:dyDescent="0.3">
      <c r="C72" s="357">
        <v>59</v>
      </c>
      <c r="D72" s="357">
        <v>9</v>
      </c>
      <c r="E72" s="357">
        <v>2</v>
      </c>
      <c r="F72" s="357">
        <v>7671.23</v>
      </c>
      <c r="G72" s="357">
        <v>0</v>
      </c>
      <c r="H72" s="357">
        <v>1265.5999999999999</v>
      </c>
      <c r="I72" s="357">
        <v>0</v>
      </c>
      <c r="J72" s="357">
        <v>0</v>
      </c>
      <c r="K72" s="357">
        <v>5586.38</v>
      </c>
      <c r="L72" s="357">
        <v>0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57">
        <v>0</v>
      </c>
      <c r="U72" s="357">
        <v>0</v>
      </c>
      <c r="V72" s="357">
        <v>0</v>
      </c>
      <c r="W72" s="357">
        <v>0</v>
      </c>
      <c r="X72" s="357">
        <v>0</v>
      </c>
      <c r="Y72" s="357">
        <v>0</v>
      </c>
      <c r="Z72" s="357">
        <v>0</v>
      </c>
      <c r="AA72" s="357">
        <v>0</v>
      </c>
      <c r="AB72" s="357">
        <v>0</v>
      </c>
      <c r="AC72" s="357">
        <v>0</v>
      </c>
      <c r="AD72" s="357">
        <v>0</v>
      </c>
      <c r="AE72" s="357">
        <v>341</v>
      </c>
      <c r="AF72" s="357">
        <v>0</v>
      </c>
      <c r="AG72" s="357">
        <v>0</v>
      </c>
      <c r="AH72" s="357">
        <v>302.25</v>
      </c>
      <c r="AI72" s="357">
        <v>0</v>
      </c>
      <c r="AJ72" s="357">
        <v>0</v>
      </c>
      <c r="AK72" s="357">
        <v>0</v>
      </c>
      <c r="AL72" s="357">
        <v>0</v>
      </c>
      <c r="AM72" s="357">
        <v>176</v>
      </c>
      <c r="AN72" s="357">
        <v>0</v>
      </c>
    </row>
    <row r="73" spans="3:40" x14ac:dyDescent="0.3">
      <c r="C73" s="357">
        <v>59</v>
      </c>
      <c r="D73" s="357">
        <v>9</v>
      </c>
      <c r="E73" s="357">
        <v>3</v>
      </c>
      <c r="F73" s="357">
        <v>164</v>
      </c>
      <c r="G73" s="357">
        <v>0</v>
      </c>
      <c r="H73" s="357">
        <v>44</v>
      </c>
      <c r="I73" s="357">
        <v>0</v>
      </c>
      <c r="J73" s="357">
        <v>0</v>
      </c>
      <c r="K73" s="357">
        <v>120</v>
      </c>
      <c r="L73" s="357">
        <v>0</v>
      </c>
      <c r="M73" s="357">
        <v>0</v>
      </c>
      <c r="N73" s="357">
        <v>0</v>
      </c>
      <c r="O73" s="357">
        <v>0</v>
      </c>
      <c r="P73" s="357">
        <v>0</v>
      </c>
      <c r="Q73" s="357">
        <v>0</v>
      </c>
      <c r="R73" s="357">
        <v>0</v>
      </c>
      <c r="S73" s="357">
        <v>0</v>
      </c>
      <c r="T73" s="357">
        <v>0</v>
      </c>
      <c r="U73" s="357">
        <v>0</v>
      </c>
      <c r="V73" s="357">
        <v>0</v>
      </c>
      <c r="W73" s="357">
        <v>0</v>
      </c>
      <c r="X73" s="357">
        <v>0</v>
      </c>
      <c r="Y73" s="357">
        <v>0</v>
      </c>
      <c r="Z73" s="357">
        <v>0</v>
      </c>
      <c r="AA73" s="357">
        <v>0</v>
      </c>
      <c r="AB73" s="357">
        <v>0</v>
      </c>
      <c r="AC73" s="357">
        <v>0</v>
      </c>
      <c r="AD73" s="357">
        <v>0</v>
      </c>
      <c r="AE73" s="357">
        <v>0</v>
      </c>
      <c r="AF73" s="357">
        <v>0</v>
      </c>
      <c r="AG73" s="357">
        <v>0</v>
      </c>
      <c r="AH73" s="357">
        <v>0</v>
      </c>
      <c r="AI73" s="357">
        <v>0</v>
      </c>
      <c r="AJ73" s="357">
        <v>0</v>
      </c>
      <c r="AK73" s="357">
        <v>0</v>
      </c>
      <c r="AL73" s="357">
        <v>0</v>
      </c>
      <c r="AM73" s="357">
        <v>0</v>
      </c>
      <c r="AN73" s="357">
        <v>0</v>
      </c>
    </row>
    <row r="74" spans="3:40" x14ac:dyDescent="0.3">
      <c r="C74" s="357">
        <v>59</v>
      </c>
      <c r="D74" s="357">
        <v>9</v>
      </c>
      <c r="E74" s="357">
        <v>4</v>
      </c>
      <c r="F74" s="357">
        <v>326</v>
      </c>
      <c r="G74" s="357">
        <v>0</v>
      </c>
      <c r="H74" s="357">
        <v>86</v>
      </c>
      <c r="I74" s="357">
        <v>0</v>
      </c>
      <c r="J74" s="357">
        <v>0</v>
      </c>
      <c r="K74" s="357">
        <v>240</v>
      </c>
      <c r="L74" s="357">
        <v>0</v>
      </c>
      <c r="M74" s="357">
        <v>0</v>
      </c>
      <c r="N74" s="357">
        <v>0</v>
      </c>
      <c r="O74" s="357">
        <v>0</v>
      </c>
      <c r="P74" s="357">
        <v>0</v>
      </c>
      <c r="Q74" s="357">
        <v>0</v>
      </c>
      <c r="R74" s="357">
        <v>0</v>
      </c>
      <c r="S74" s="357">
        <v>0</v>
      </c>
      <c r="T74" s="357">
        <v>0</v>
      </c>
      <c r="U74" s="357">
        <v>0</v>
      </c>
      <c r="V74" s="357">
        <v>0</v>
      </c>
      <c r="W74" s="357">
        <v>0</v>
      </c>
      <c r="X74" s="357">
        <v>0</v>
      </c>
      <c r="Y74" s="357">
        <v>0</v>
      </c>
      <c r="Z74" s="357">
        <v>0</v>
      </c>
      <c r="AA74" s="357">
        <v>0</v>
      </c>
      <c r="AB74" s="357">
        <v>0</v>
      </c>
      <c r="AC74" s="357">
        <v>0</v>
      </c>
      <c r="AD74" s="357">
        <v>0</v>
      </c>
      <c r="AE74" s="357">
        <v>0</v>
      </c>
      <c r="AF74" s="357">
        <v>0</v>
      </c>
      <c r="AG74" s="357">
        <v>0</v>
      </c>
      <c r="AH74" s="357">
        <v>0</v>
      </c>
      <c r="AI74" s="357">
        <v>0</v>
      </c>
      <c r="AJ74" s="357">
        <v>0</v>
      </c>
      <c r="AK74" s="357">
        <v>0</v>
      </c>
      <c r="AL74" s="357">
        <v>0</v>
      </c>
      <c r="AM74" s="357">
        <v>0</v>
      </c>
      <c r="AN74" s="357">
        <v>0</v>
      </c>
    </row>
    <row r="75" spans="3:40" x14ac:dyDescent="0.3">
      <c r="C75" s="357">
        <v>59</v>
      </c>
      <c r="D75" s="357">
        <v>9</v>
      </c>
      <c r="E75" s="357">
        <v>5</v>
      </c>
      <c r="F75" s="357">
        <v>31</v>
      </c>
      <c r="G75" s="357">
        <v>31</v>
      </c>
      <c r="H75" s="357">
        <v>0</v>
      </c>
      <c r="I75" s="357">
        <v>0</v>
      </c>
      <c r="J75" s="357">
        <v>0</v>
      </c>
      <c r="K75" s="357">
        <v>0</v>
      </c>
      <c r="L75" s="357">
        <v>0</v>
      </c>
      <c r="M75" s="357">
        <v>0</v>
      </c>
      <c r="N75" s="357">
        <v>0</v>
      </c>
      <c r="O75" s="357">
        <v>0</v>
      </c>
      <c r="P75" s="357">
        <v>0</v>
      </c>
      <c r="Q75" s="357">
        <v>0</v>
      </c>
      <c r="R75" s="357">
        <v>0</v>
      </c>
      <c r="S75" s="357">
        <v>0</v>
      </c>
      <c r="T75" s="357">
        <v>0</v>
      </c>
      <c r="U75" s="357">
        <v>0</v>
      </c>
      <c r="V75" s="357">
        <v>0</v>
      </c>
      <c r="W75" s="357">
        <v>0</v>
      </c>
      <c r="X75" s="357">
        <v>0</v>
      </c>
      <c r="Y75" s="357">
        <v>0</v>
      </c>
      <c r="Z75" s="357">
        <v>0</v>
      </c>
      <c r="AA75" s="357">
        <v>0</v>
      </c>
      <c r="AB75" s="357">
        <v>0</v>
      </c>
      <c r="AC75" s="357">
        <v>0</v>
      </c>
      <c r="AD75" s="357">
        <v>0</v>
      </c>
      <c r="AE75" s="357">
        <v>0</v>
      </c>
      <c r="AF75" s="357">
        <v>0</v>
      </c>
      <c r="AG75" s="357">
        <v>0</v>
      </c>
      <c r="AH75" s="357">
        <v>0</v>
      </c>
      <c r="AI75" s="357">
        <v>0</v>
      </c>
      <c r="AJ75" s="357">
        <v>0</v>
      </c>
      <c r="AK75" s="357">
        <v>0</v>
      </c>
      <c r="AL75" s="357">
        <v>0</v>
      </c>
      <c r="AM75" s="357">
        <v>0</v>
      </c>
      <c r="AN75" s="357">
        <v>0</v>
      </c>
    </row>
    <row r="76" spans="3:40" x14ac:dyDescent="0.3">
      <c r="C76" s="357">
        <v>59</v>
      </c>
      <c r="D76" s="357">
        <v>9</v>
      </c>
      <c r="E76" s="357">
        <v>6</v>
      </c>
      <c r="F76" s="357">
        <v>1870472</v>
      </c>
      <c r="G76" s="357">
        <v>11450</v>
      </c>
      <c r="H76" s="357">
        <v>540718</v>
      </c>
      <c r="I76" s="357">
        <v>0</v>
      </c>
      <c r="J76" s="357">
        <v>0</v>
      </c>
      <c r="K76" s="357">
        <v>1218737</v>
      </c>
      <c r="L76" s="357">
        <v>0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0</v>
      </c>
      <c r="T76" s="357">
        <v>0</v>
      </c>
      <c r="U76" s="357">
        <v>0</v>
      </c>
      <c r="V76" s="357">
        <v>0</v>
      </c>
      <c r="W76" s="357">
        <v>0</v>
      </c>
      <c r="X76" s="357">
        <v>0</v>
      </c>
      <c r="Y76" s="357">
        <v>0</v>
      </c>
      <c r="Z76" s="357">
        <v>0</v>
      </c>
      <c r="AA76" s="357">
        <v>0</v>
      </c>
      <c r="AB76" s="357">
        <v>0</v>
      </c>
      <c r="AC76" s="357">
        <v>0</v>
      </c>
      <c r="AD76" s="357">
        <v>0</v>
      </c>
      <c r="AE76" s="357">
        <v>39440</v>
      </c>
      <c r="AF76" s="357">
        <v>0</v>
      </c>
      <c r="AG76" s="357">
        <v>0</v>
      </c>
      <c r="AH76" s="357">
        <v>37727</v>
      </c>
      <c r="AI76" s="357">
        <v>0</v>
      </c>
      <c r="AJ76" s="357">
        <v>0</v>
      </c>
      <c r="AK76" s="357">
        <v>0</v>
      </c>
      <c r="AL76" s="357">
        <v>0</v>
      </c>
      <c r="AM76" s="357">
        <v>22400</v>
      </c>
      <c r="AN76" s="357">
        <v>0</v>
      </c>
    </row>
    <row r="77" spans="3:40" x14ac:dyDescent="0.3">
      <c r="C77" s="357">
        <v>59</v>
      </c>
      <c r="D77" s="357">
        <v>9</v>
      </c>
      <c r="E77" s="357">
        <v>9</v>
      </c>
      <c r="F77" s="357">
        <v>7683</v>
      </c>
      <c r="G77" s="357">
        <v>0</v>
      </c>
      <c r="H77" s="357">
        <v>7683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0</v>
      </c>
      <c r="T77" s="357">
        <v>0</v>
      </c>
      <c r="U77" s="357">
        <v>0</v>
      </c>
      <c r="V77" s="357">
        <v>0</v>
      </c>
      <c r="W77" s="357">
        <v>0</v>
      </c>
      <c r="X77" s="357">
        <v>0</v>
      </c>
      <c r="Y77" s="357">
        <v>0</v>
      </c>
      <c r="Z77" s="357">
        <v>0</v>
      </c>
      <c r="AA77" s="357">
        <v>0</v>
      </c>
      <c r="AB77" s="357">
        <v>0</v>
      </c>
      <c r="AC77" s="357">
        <v>0</v>
      </c>
      <c r="AD77" s="357">
        <v>0</v>
      </c>
      <c r="AE77" s="357">
        <v>0</v>
      </c>
      <c r="AF77" s="357">
        <v>0</v>
      </c>
      <c r="AG77" s="357">
        <v>0</v>
      </c>
      <c r="AH77" s="357">
        <v>0</v>
      </c>
      <c r="AI77" s="357">
        <v>0</v>
      </c>
      <c r="AJ77" s="357">
        <v>0</v>
      </c>
      <c r="AK77" s="357">
        <v>0</v>
      </c>
      <c r="AL77" s="357">
        <v>0</v>
      </c>
      <c r="AM77" s="357">
        <v>0</v>
      </c>
      <c r="AN77" s="357">
        <v>0</v>
      </c>
    </row>
    <row r="78" spans="3:40" x14ac:dyDescent="0.3">
      <c r="C78" s="357">
        <v>59</v>
      </c>
      <c r="D78" s="357">
        <v>9</v>
      </c>
      <c r="E78" s="357">
        <v>10</v>
      </c>
      <c r="F78" s="357">
        <v>500</v>
      </c>
      <c r="G78" s="357">
        <v>0</v>
      </c>
      <c r="H78" s="357">
        <v>0</v>
      </c>
      <c r="I78" s="357">
        <v>0</v>
      </c>
      <c r="J78" s="357">
        <v>0</v>
      </c>
      <c r="K78" s="357">
        <v>500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0</v>
      </c>
      <c r="T78" s="357">
        <v>0</v>
      </c>
      <c r="U78" s="357">
        <v>0</v>
      </c>
      <c r="V78" s="357">
        <v>0</v>
      </c>
      <c r="W78" s="357">
        <v>0</v>
      </c>
      <c r="X78" s="357">
        <v>0</v>
      </c>
      <c r="Y78" s="357">
        <v>0</v>
      </c>
      <c r="Z78" s="357">
        <v>0</v>
      </c>
      <c r="AA78" s="357">
        <v>0</v>
      </c>
      <c r="AB78" s="357">
        <v>0</v>
      </c>
      <c r="AC78" s="357">
        <v>0</v>
      </c>
      <c r="AD78" s="357">
        <v>0</v>
      </c>
      <c r="AE78" s="357">
        <v>0</v>
      </c>
      <c r="AF78" s="357">
        <v>0</v>
      </c>
      <c r="AG78" s="357">
        <v>0</v>
      </c>
      <c r="AH78" s="357">
        <v>0</v>
      </c>
      <c r="AI78" s="357">
        <v>0</v>
      </c>
      <c r="AJ78" s="357">
        <v>0</v>
      </c>
      <c r="AK78" s="357">
        <v>0</v>
      </c>
      <c r="AL78" s="357">
        <v>0</v>
      </c>
      <c r="AM78" s="357">
        <v>0</v>
      </c>
      <c r="AN78" s="357">
        <v>0</v>
      </c>
    </row>
    <row r="79" spans="3:40" x14ac:dyDescent="0.3">
      <c r="C79" s="357">
        <v>59</v>
      </c>
      <c r="D79" s="357">
        <v>9</v>
      </c>
      <c r="E79" s="357">
        <v>11</v>
      </c>
      <c r="F79" s="357">
        <v>3488.916666666667</v>
      </c>
      <c r="G79" s="357">
        <v>0</v>
      </c>
      <c r="H79" s="357">
        <v>2655.5833333333335</v>
      </c>
      <c r="I79" s="357">
        <v>0</v>
      </c>
      <c r="J79" s="357">
        <v>0</v>
      </c>
      <c r="K79" s="357">
        <v>833.33333333333337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357">
        <v>0</v>
      </c>
      <c r="U79" s="357">
        <v>0</v>
      </c>
      <c r="V79" s="357">
        <v>0</v>
      </c>
      <c r="W79" s="357">
        <v>0</v>
      </c>
      <c r="X79" s="357">
        <v>0</v>
      </c>
      <c r="Y79" s="357">
        <v>0</v>
      </c>
      <c r="Z79" s="357">
        <v>0</v>
      </c>
      <c r="AA79" s="357">
        <v>0</v>
      </c>
      <c r="AB79" s="357">
        <v>0</v>
      </c>
      <c r="AC79" s="357">
        <v>0</v>
      </c>
      <c r="AD79" s="357">
        <v>0</v>
      </c>
      <c r="AE79" s="357">
        <v>0</v>
      </c>
      <c r="AF79" s="357">
        <v>0</v>
      </c>
      <c r="AG79" s="357">
        <v>0</v>
      </c>
      <c r="AH79" s="357">
        <v>0</v>
      </c>
      <c r="AI79" s="357">
        <v>0</v>
      </c>
      <c r="AJ79" s="357">
        <v>0</v>
      </c>
      <c r="AK79" s="357">
        <v>0</v>
      </c>
      <c r="AL79" s="357">
        <v>0</v>
      </c>
      <c r="AM79" s="357">
        <v>0</v>
      </c>
      <c r="AN79" s="357">
        <v>0</v>
      </c>
    </row>
    <row r="80" spans="3:40" x14ac:dyDescent="0.3">
      <c r="C80" s="357">
        <v>59</v>
      </c>
      <c r="D80" s="357">
        <v>10</v>
      </c>
      <c r="E80" s="357">
        <v>1</v>
      </c>
      <c r="F80" s="357">
        <v>51.85</v>
      </c>
      <c r="G80" s="357">
        <v>0</v>
      </c>
      <c r="H80" s="357">
        <v>7.6</v>
      </c>
      <c r="I80" s="357">
        <v>0</v>
      </c>
      <c r="J80" s="357">
        <v>0</v>
      </c>
      <c r="K80" s="357">
        <v>39.25</v>
      </c>
      <c r="L80" s="357">
        <v>0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357">
        <v>0</v>
      </c>
      <c r="U80" s="357">
        <v>0</v>
      </c>
      <c r="V80" s="357">
        <v>0</v>
      </c>
      <c r="W80" s="357">
        <v>0</v>
      </c>
      <c r="X80" s="357">
        <v>0</v>
      </c>
      <c r="Y80" s="357">
        <v>0</v>
      </c>
      <c r="Z80" s="357">
        <v>0</v>
      </c>
      <c r="AA80" s="357">
        <v>0</v>
      </c>
      <c r="AB80" s="357">
        <v>0</v>
      </c>
      <c r="AC80" s="357">
        <v>0</v>
      </c>
      <c r="AD80" s="357">
        <v>0</v>
      </c>
      <c r="AE80" s="357">
        <v>2</v>
      </c>
      <c r="AF80" s="357">
        <v>0</v>
      </c>
      <c r="AG80" s="357">
        <v>0</v>
      </c>
      <c r="AH80" s="357">
        <v>2</v>
      </c>
      <c r="AI80" s="357">
        <v>0</v>
      </c>
      <c r="AJ80" s="357">
        <v>0</v>
      </c>
      <c r="AK80" s="357">
        <v>0</v>
      </c>
      <c r="AL80" s="357">
        <v>0</v>
      </c>
      <c r="AM80" s="357">
        <v>1</v>
      </c>
      <c r="AN80" s="357">
        <v>0</v>
      </c>
    </row>
    <row r="81" spans="3:40" x14ac:dyDescent="0.3">
      <c r="C81" s="357">
        <v>59</v>
      </c>
      <c r="D81" s="357">
        <v>10</v>
      </c>
      <c r="E81" s="357">
        <v>2</v>
      </c>
      <c r="F81" s="357">
        <v>8071.9</v>
      </c>
      <c r="G81" s="357">
        <v>0</v>
      </c>
      <c r="H81" s="357">
        <v>1334.4</v>
      </c>
      <c r="I81" s="357">
        <v>0</v>
      </c>
      <c r="J81" s="357">
        <v>0</v>
      </c>
      <c r="K81" s="357">
        <v>5848.5</v>
      </c>
      <c r="L81" s="357">
        <v>0</v>
      </c>
      <c r="M81" s="357">
        <v>0</v>
      </c>
      <c r="N81" s="357">
        <v>0</v>
      </c>
      <c r="O81" s="357">
        <v>0</v>
      </c>
      <c r="P81" s="357">
        <v>0</v>
      </c>
      <c r="Q81" s="357">
        <v>0</v>
      </c>
      <c r="R81" s="357">
        <v>0</v>
      </c>
      <c r="S81" s="357">
        <v>0</v>
      </c>
      <c r="T81" s="357">
        <v>0</v>
      </c>
      <c r="U81" s="357">
        <v>0</v>
      </c>
      <c r="V81" s="357">
        <v>0</v>
      </c>
      <c r="W81" s="357">
        <v>0</v>
      </c>
      <c r="X81" s="357">
        <v>0</v>
      </c>
      <c r="Y81" s="357">
        <v>0</v>
      </c>
      <c r="Z81" s="357">
        <v>0</v>
      </c>
      <c r="AA81" s="357">
        <v>0</v>
      </c>
      <c r="AB81" s="357">
        <v>0</v>
      </c>
      <c r="AC81" s="357">
        <v>0</v>
      </c>
      <c r="AD81" s="357">
        <v>0</v>
      </c>
      <c r="AE81" s="357">
        <v>356.5</v>
      </c>
      <c r="AF81" s="357">
        <v>0</v>
      </c>
      <c r="AG81" s="357">
        <v>0</v>
      </c>
      <c r="AH81" s="357">
        <v>356.5</v>
      </c>
      <c r="AI81" s="357">
        <v>0</v>
      </c>
      <c r="AJ81" s="357">
        <v>0</v>
      </c>
      <c r="AK81" s="357">
        <v>0</v>
      </c>
      <c r="AL81" s="357">
        <v>0</v>
      </c>
      <c r="AM81" s="357">
        <v>176</v>
      </c>
      <c r="AN81" s="357">
        <v>0</v>
      </c>
    </row>
    <row r="82" spans="3:40" x14ac:dyDescent="0.3">
      <c r="C82" s="357">
        <v>59</v>
      </c>
      <c r="D82" s="357">
        <v>10</v>
      </c>
      <c r="E82" s="357">
        <v>3</v>
      </c>
      <c r="F82" s="357">
        <v>93</v>
      </c>
      <c r="G82" s="357">
        <v>0</v>
      </c>
      <c r="H82" s="357">
        <v>18</v>
      </c>
      <c r="I82" s="357">
        <v>0</v>
      </c>
      <c r="J82" s="357">
        <v>0</v>
      </c>
      <c r="K82" s="357">
        <v>75</v>
      </c>
      <c r="L82" s="357">
        <v>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357">
        <v>0</v>
      </c>
      <c r="U82" s="357">
        <v>0</v>
      </c>
      <c r="V82" s="357">
        <v>0</v>
      </c>
      <c r="W82" s="357">
        <v>0</v>
      </c>
      <c r="X82" s="357">
        <v>0</v>
      </c>
      <c r="Y82" s="357">
        <v>0</v>
      </c>
      <c r="Z82" s="357">
        <v>0</v>
      </c>
      <c r="AA82" s="357">
        <v>0</v>
      </c>
      <c r="AB82" s="357">
        <v>0</v>
      </c>
      <c r="AC82" s="357">
        <v>0</v>
      </c>
      <c r="AD82" s="357">
        <v>0</v>
      </c>
      <c r="AE82" s="357">
        <v>0</v>
      </c>
      <c r="AF82" s="357">
        <v>0</v>
      </c>
      <c r="AG82" s="357">
        <v>0</v>
      </c>
      <c r="AH82" s="357">
        <v>0</v>
      </c>
      <c r="AI82" s="357">
        <v>0</v>
      </c>
      <c r="AJ82" s="357">
        <v>0</v>
      </c>
      <c r="AK82" s="357">
        <v>0</v>
      </c>
      <c r="AL82" s="357">
        <v>0</v>
      </c>
      <c r="AM82" s="357">
        <v>0</v>
      </c>
      <c r="AN82" s="357">
        <v>0</v>
      </c>
    </row>
    <row r="83" spans="3:40" x14ac:dyDescent="0.3">
      <c r="C83" s="357">
        <v>59</v>
      </c>
      <c r="D83" s="357">
        <v>10</v>
      </c>
      <c r="E83" s="357">
        <v>4</v>
      </c>
      <c r="F83" s="357">
        <v>325</v>
      </c>
      <c r="G83" s="357">
        <v>0</v>
      </c>
      <c r="H83" s="357">
        <v>47</v>
      </c>
      <c r="I83" s="357">
        <v>0</v>
      </c>
      <c r="J83" s="357">
        <v>0</v>
      </c>
      <c r="K83" s="357">
        <v>268</v>
      </c>
      <c r="L83" s="357">
        <v>0</v>
      </c>
      <c r="M83" s="357">
        <v>0</v>
      </c>
      <c r="N83" s="357">
        <v>0</v>
      </c>
      <c r="O83" s="357">
        <v>0</v>
      </c>
      <c r="P83" s="357">
        <v>0</v>
      </c>
      <c r="Q83" s="357">
        <v>0</v>
      </c>
      <c r="R83" s="357">
        <v>0</v>
      </c>
      <c r="S83" s="357">
        <v>0</v>
      </c>
      <c r="T83" s="357">
        <v>0</v>
      </c>
      <c r="U83" s="357">
        <v>0</v>
      </c>
      <c r="V83" s="357">
        <v>0</v>
      </c>
      <c r="W83" s="357">
        <v>0</v>
      </c>
      <c r="X83" s="357">
        <v>0</v>
      </c>
      <c r="Y83" s="357">
        <v>0</v>
      </c>
      <c r="Z83" s="357">
        <v>0</v>
      </c>
      <c r="AA83" s="357">
        <v>0</v>
      </c>
      <c r="AB83" s="357">
        <v>0</v>
      </c>
      <c r="AC83" s="357">
        <v>0</v>
      </c>
      <c r="AD83" s="357">
        <v>0</v>
      </c>
      <c r="AE83" s="357">
        <v>10</v>
      </c>
      <c r="AF83" s="357">
        <v>0</v>
      </c>
      <c r="AG83" s="357">
        <v>0</v>
      </c>
      <c r="AH83" s="357">
        <v>0</v>
      </c>
      <c r="AI83" s="357">
        <v>0</v>
      </c>
      <c r="AJ83" s="357">
        <v>0</v>
      </c>
      <c r="AK83" s="357">
        <v>0</v>
      </c>
      <c r="AL83" s="357">
        <v>0</v>
      </c>
      <c r="AM83" s="357">
        <v>0</v>
      </c>
      <c r="AN83" s="357">
        <v>0</v>
      </c>
    </row>
    <row r="84" spans="3:40" x14ac:dyDescent="0.3">
      <c r="C84" s="357">
        <v>59</v>
      </c>
      <c r="D84" s="357">
        <v>10</v>
      </c>
      <c r="E84" s="357">
        <v>5</v>
      </c>
      <c r="F84" s="357">
        <v>12</v>
      </c>
      <c r="G84" s="357">
        <v>12</v>
      </c>
      <c r="H84" s="357">
        <v>0</v>
      </c>
      <c r="I84" s="357">
        <v>0</v>
      </c>
      <c r="J84" s="357">
        <v>0</v>
      </c>
      <c r="K84" s="357">
        <v>0</v>
      </c>
      <c r="L84" s="357">
        <v>0</v>
      </c>
      <c r="M84" s="357">
        <v>0</v>
      </c>
      <c r="N84" s="357">
        <v>0</v>
      </c>
      <c r="O84" s="357">
        <v>0</v>
      </c>
      <c r="P84" s="357">
        <v>0</v>
      </c>
      <c r="Q84" s="357">
        <v>0</v>
      </c>
      <c r="R84" s="357">
        <v>0</v>
      </c>
      <c r="S84" s="357">
        <v>0</v>
      </c>
      <c r="T84" s="357">
        <v>0</v>
      </c>
      <c r="U84" s="357">
        <v>0</v>
      </c>
      <c r="V84" s="357">
        <v>0</v>
      </c>
      <c r="W84" s="357">
        <v>0</v>
      </c>
      <c r="X84" s="357">
        <v>0</v>
      </c>
      <c r="Y84" s="357">
        <v>0</v>
      </c>
      <c r="Z84" s="357">
        <v>0</v>
      </c>
      <c r="AA84" s="357">
        <v>0</v>
      </c>
      <c r="AB84" s="357">
        <v>0</v>
      </c>
      <c r="AC84" s="357">
        <v>0</v>
      </c>
      <c r="AD84" s="357">
        <v>0</v>
      </c>
      <c r="AE84" s="357">
        <v>0</v>
      </c>
      <c r="AF84" s="357">
        <v>0</v>
      </c>
      <c r="AG84" s="357">
        <v>0</v>
      </c>
      <c r="AH84" s="357">
        <v>0</v>
      </c>
      <c r="AI84" s="357">
        <v>0</v>
      </c>
      <c r="AJ84" s="357">
        <v>0</v>
      </c>
      <c r="AK84" s="357">
        <v>0</v>
      </c>
      <c r="AL84" s="357">
        <v>0</v>
      </c>
      <c r="AM84" s="357">
        <v>0</v>
      </c>
      <c r="AN84" s="357">
        <v>0</v>
      </c>
    </row>
    <row r="85" spans="3:40" x14ac:dyDescent="0.3">
      <c r="C85" s="357">
        <v>59</v>
      </c>
      <c r="D85" s="357">
        <v>10</v>
      </c>
      <c r="E85" s="357">
        <v>6</v>
      </c>
      <c r="F85" s="357">
        <v>1802449</v>
      </c>
      <c r="G85" s="357">
        <v>4800</v>
      </c>
      <c r="H85" s="357">
        <v>510638</v>
      </c>
      <c r="I85" s="357">
        <v>0</v>
      </c>
      <c r="J85" s="357">
        <v>0</v>
      </c>
      <c r="K85" s="357">
        <v>1185899</v>
      </c>
      <c r="L85" s="357">
        <v>0</v>
      </c>
      <c r="M85" s="357">
        <v>0</v>
      </c>
      <c r="N85" s="357">
        <v>0</v>
      </c>
      <c r="O85" s="357">
        <v>0</v>
      </c>
      <c r="P85" s="357">
        <v>0</v>
      </c>
      <c r="Q85" s="357">
        <v>0</v>
      </c>
      <c r="R85" s="357">
        <v>0</v>
      </c>
      <c r="S85" s="357">
        <v>0</v>
      </c>
      <c r="T85" s="357">
        <v>0</v>
      </c>
      <c r="U85" s="357">
        <v>0</v>
      </c>
      <c r="V85" s="357">
        <v>0</v>
      </c>
      <c r="W85" s="357">
        <v>0</v>
      </c>
      <c r="X85" s="357">
        <v>0</v>
      </c>
      <c r="Y85" s="357">
        <v>0</v>
      </c>
      <c r="Z85" s="357">
        <v>0</v>
      </c>
      <c r="AA85" s="357">
        <v>0</v>
      </c>
      <c r="AB85" s="357">
        <v>0</v>
      </c>
      <c r="AC85" s="357">
        <v>0</v>
      </c>
      <c r="AD85" s="357">
        <v>0</v>
      </c>
      <c r="AE85" s="357">
        <v>41851</v>
      </c>
      <c r="AF85" s="357">
        <v>0</v>
      </c>
      <c r="AG85" s="357">
        <v>0</v>
      </c>
      <c r="AH85" s="357">
        <v>36751</v>
      </c>
      <c r="AI85" s="357">
        <v>0</v>
      </c>
      <c r="AJ85" s="357">
        <v>0</v>
      </c>
      <c r="AK85" s="357">
        <v>0</v>
      </c>
      <c r="AL85" s="357">
        <v>0</v>
      </c>
      <c r="AM85" s="357">
        <v>22510</v>
      </c>
      <c r="AN85" s="357">
        <v>0</v>
      </c>
    </row>
    <row r="86" spans="3:40" x14ac:dyDescent="0.3">
      <c r="C86" s="357">
        <v>59</v>
      </c>
      <c r="D86" s="357">
        <v>10</v>
      </c>
      <c r="E86" s="357">
        <v>10</v>
      </c>
      <c r="F86" s="357">
        <v>1400</v>
      </c>
      <c r="G86" s="357">
        <v>0</v>
      </c>
      <c r="H86" s="357">
        <v>1400</v>
      </c>
      <c r="I86" s="357">
        <v>0</v>
      </c>
      <c r="J86" s="357">
        <v>0</v>
      </c>
      <c r="K86" s="357">
        <v>0</v>
      </c>
      <c r="L86" s="357">
        <v>0</v>
      </c>
      <c r="M86" s="357">
        <v>0</v>
      </c>
      <c r="N86" s="357">
        <v>0</v>
      </c>
      <c r="O86" s="357">
        <v>0</v>
      </c>
      <c r="P86" s="357">
        <v>0</v>
      </c>
      <c r="Q86" s="357">
        <v>0</v>
      </c>
      <c r="R86" s="357">
        <v>0</v>
      </c>
      <c r="S86" s="357">
        <v>0</v>
      </c>
      <c r="T86" s="357">
        <v>0</v>
      </c>
      <c r="U86" s="357">
        <v>0</v>
      </c>
      <c r="V86" s="357">
        <v>0</v>
      </c>
      <c r="W86" s="357">
        <v>0</v>
      </c>
      <c r="X86" s="357">
        <v>0</v>
      </c>
      <c r="Y86" s="357">
        <v>0</v>
      </c>
      <c r="Z86" s="357">
        <v>0</v>
      </c>
      <c r="AA86" s="357">
        <v>0</v>
      </c>
      <c r="AB86" s="357">
        <v>0</v>
      </c>
      <c r="AC86" s="357">
        <v>0</v>
      </c>
      <c r="AD86" s="357">
        <v>0</v>
      </c>
      <c r="AE86" s="357">
        <v>0</v>
      </c>
      <c r="AF86" s="357">
        <v>0</v>
      </c>
      <c r="AG86" s="357">
        <v>0</v>
      </c>
      <c r="AH86" s="357">
        <v>0</v>
      </c>
      <c r="AI86" s="357">
        <v>0</v>
      </c>
      <c r="AJ86" s="357">
        <v>0</v>
      </c>
      <c r="AK86" s="357">
        <v>0</v>
      </c>
      <c r="AL86" s="357">
        <v>0</v>
      </c>
      <c r="AM86" s="357">
        <v>0</v>
      </c>
      <c r="AN86" s="357">
        <v>0</v>
      </c>
    </row>
    <row r="87" spans="3:40" x14ac:dyDescent="0.3">
      <c r="C87" s="357">
        <v>59</v>
      </c>
      <c r="D87" s="357">
        <v>10</v>
      </c>
      <c r="E87" s="357">
        <v>11</v>
      </c>
      <c r="F87" s="357">
        <v>3488.916666666667</v>
      </c>
      <c r="G87" s="357">
        <v>0</v>
      </c>
      <c r="H87" s="357">
        <v>2655.5833333333335</v>
      </c>
      <c r="I87" s="357">
        <v>0</v>
      </c>
      <c r="J87" s="357">
        <v>0</v>
      </c>
      <c r="K87" s="357">
        <v>833.33333333333337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357">
        <v>0</v>
      </c>
      <c r="S87" s="357">
        <v>0</v>
      </c>
      <c r="T87" s="357">
        <v>0</v>
      </c>
      <c r="U87" s="357">
        <v>0</v>
      </c>
      <c r="V87" s="357">
        <v>0</v>
      </c>
      <c r="W87" s="357">
        <v>0</v>
      </c>
      <c r="X87" s="357">
        <v>0</v>
      </c>
      <c r="Y87" s="357">
        <v>0</v>
      </c>
      <c r="Z87" s="357">
        <v>0</v>
      </c>
      <c r="AA87" s="357">
        <v>0</v>
      </c>
      <c r="AB87" s="357">
        <v>0</v>
      </c>
      <c r="AC87" s="357">
        <v>0</v>
      </c>
      <c r="AD87" s="357">
        <v>0</v>
      </c>
      <c r="AE87" s="357">
        <v>0</v>
      </c>
      <c r="AF87" s="357">
        <v>0</v>
      </c>
      <c r="AG87" s="357">
        <v>0</v>
      </c>
      <c r="AH87" s="357">
        <v>0</v>
      </c>
      <c r="AI87" s="357">
        <v>0</v>
      </c>
      <c r="AJ87" s="357">
        <v>0</v>
      </c>
      <c r="AK87" s="357">
        <v>0</v>
      </c>
      <c r="AL87" s="357">
        <v>0</v>
      </c>
      <c r="AM87" s="357">
        <v>0</v>
      </c>
      <c r="AN87" s="357">
        <v>0</v>
      </c>
    </row>
    <row r="88" spans="3:40" x14ac:dyDescent="0.3">
      <c r="C88" s="357">
        <v>59</v>
      </c>
      <c r="D88" s="357">
        <v>11</v>
      </c>
      <c r="E88" s="357">
        <v>1</v>
      </c>
      <c r="F88" s="357">
        <v>51.85</v>
      </c>
      <c r="G88" s="357">
        <v>0</v>
      </c>
      <c r="H88" s="357">
        <v>7.6</v>
      </c>
      <c r="I88" s="357">
        <v>0</v>
      </c>
      <c r="J88" s="357">
        <v>0</v>
      </c>
      <c r="K88" s="357">
        <v>39.25</v>
      </c>
      <c r="L88" s="357">
        <v>0</v>
      </c>
      <c r="M88" s="357">
        <v>0</v>
      </c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57">
        <v>0</v>
      </c>
      <c r="T88" s="357">
        <v>0</v>
      </c>
      <c r="U88" s="357">
        <v>0</v>
      </c>
      <c r="V88" s="357">
        <v>0</v>
      </c>
      <c r="W88" s="357">
        <v>0</v>
      </c>
      <c r="X88" s="357">
        <v>0</v>
      </c>
      <c r="Y88" s="357">
        <v>0</v>
      </c>
      <c r="Z88" s="357">
        <v>0</v>
      </c>
      <c r="AA88" s="357">
        <v>0</v>
      </c>
      <c r="AB88" s="357">
        <v>0</v>
      </c>
      <c r="AC88" s="357">
        <v>0</v>
      </c>
      <c r="AD88" s="357">
        <v>0</v>
      </c>
      <c r="AE88" s="357">
        <v>2</v>
      </c>
      <c r="AF88" s="357">
        <v>0</v>
      </c>
      <c r="AG88" s="357">
        <v>0</v>
      </c>
      <c r="AH88" s="357">
        <v>2</v>
      </c>
      <c r="AI88" s="357">
        <v>0</v>
      </c>
      <c r="AJ88" s="357">
        <v>0</v>
      </c>
      <c r="AK88" s="357">
        <v>0</v>
      </c>
      <c r="AL88" s="357">
        <v>0</v>
      </c>
      <c r="AM88" s="357">
        <v>1</v>
      </c>
      <c r="AN88" s="357">
        <v>0</v>
      </c>
    </row>
    <row r="89" spans="3:40" x14ac:dyDescent="0.3">
      <c r="C89" s="357">
        <v>59</v>
      </c>
      <c r="D89" s="357">
        <v>11</v>
      </c>
      <c r="E89" s="357">
        <v>2</v>
      </c>
      <c r="F89" s="357">
        <v>6976.94</v>
      </c>
      <c r="G89" s="357">
        <v>0</v>
      </c>
      <c r="H89" s="357">
        <v>1176</v>
      </c>
      <c r="I89" s="357">
        <v>0</v>
      </c>
      <c r="J89" s="357">
        <v>0</v>
      </c>
      <c r="K89" s="357">
        <v>5082.9399999999996</v>
      </c>
      <c r="L89" s="357">
        <v>0</v>
      </c>
      <c r="M89" s="357">
        <v>0</v>
      </c>
      <c r="N89" s="357">
        <v>0</v>
      </c>
      <c r="O89" s="357">
        <v>0</v>
      </c>
      <c r="P89" s="357">
        <v>0</v>
      </c>
      <c r="Q89" s="357">
        <v>0</v>
      </c>
      <c r="R89" s="357">
        <v>0</v>
      </c>
      <c r="S89" s="357">
        <v>0</v>
      </c>
      <c r="T89" s="357">
        <v>0</v>
      </c>
      <c r="U89" s="357">
        <v>0</v>
      </c>
      <c r="V89" s="357">
        <v>0</v>
      </c>
      <c r="W89" s="357">
        <v>0</v>
      </c>
      <c r="X89" s="357">
        <v>0</v>
      </c>
      <c r="Y89" s="357">
        <v>0</v>
      </c>
      <c r="Z89" s="357">
        <v>0</v>
      </c>
      <c r="AA89" s="357">
        <v>0</v>
      </c>
      <c r="AB89" s="357">
        <v>0</v>
      </c>
      <c r="AC89" s="357">
        <v>0</v>
      </c>
      <c r="AD89" s="357">
        <v>0</v>
      </c>
      <c r="AE89" s="357">
        <v>248</v>
      </c>
      <c r="AF89" s="357">
        <v>0</v>
      </c>
      <c r="AG89" s="357">
        <v>0</v>
      </c>
      <c r="AH89" s="357">
        <v>310</v>
      </c>
      <c r="AI89" s="357">
        <v>0</v>
      </c>
      <c r="AJ89" s="357">
        <v>0</v>
      </c>
      <c r="AK89" s="357">
        <v>0</v>
      </c>
      <c r="AL89" s="357">
        <v>0</v>
      </c>
      <c r="AM89" s="357">
        <v>160</v>
      </c>
      <c r="AN89" s="357">
        <v>0</v>
      </c>
    </row>
    <row r="90" spans="3:40" x14ac:dyDescent="0.3">
      <c r="C90" s="357">
        <v>59</v>
      </c>
      <c r="D90" s="357">
        <v>11</v>
      </c>
      <c r="E90" s="357">
        <v>3</v>
      </c>
      <c r="F90" s="357">
        <v>303</v>
      </c>
      <c r="G90" s="357">
        <v>0</v>
      </c>
      <c r="H90" s="357">
        <v>52</v>
      </c>
      <c r="I90" s="357">
        <v>0</v>
      </c>
      <c r="J90" s="357">
        <v>0</v>
      </c>
      <c r="K90" s="357">
        <v>251</v>
      </c>
      <c r="L90" s="357">
        <v>0</v>
      </c>
      <c r="M90" s="357">
        <v>0</v>
      </c>
      <c r="N90" s="357">
        <v>0</v>
      </c>
      <c r="O90" s="357">
        <v>0</v>
      </c>
      <c r="P90" s="357">
        <v>0</v>
      </c>
      <c r="Q90" s="357">
        <v>0</v>
      </c>
      <c r="R90" s="357">
        <v>0</v>
      </c>
      <c r="S90" s="357">
        <v>0</v>
      </c>
      <c r="T90" s="357">
        <v>0</v>
      </c>
      <c r="U90" s="357">
        <v>0</v>
      </c>
      <c r="V90" s="357">
        <v>0</v>
      </c>
      <c r="W90" s="357">
        <v>0</v>
      </c>
      <c r="X90" s="357">
        <v>0</v>
      </c>
      <c r="Y90" s="357">
        <v>0</v>
      </c>
      <c r="Z90" s="357">
        <v>0</v>
      </c>
      <c r="AA90" s="357">
        <v>0</v>
      </c>
      <c r="AB90" s="357">
        <v>0</v>
      </c>
      <c r="AC90" s="357">
        <v>0</v>
      </c>
      <c r="AD90" s="357">
        <v>0</v>
      </c>
      <c r="AE90" s="357">
        <v>0</v>
      </c>
      <c r="AF90" s="357">
        <v>0</v>
      </c>
      <c r="AG90" s="357">
        <v>0</v>
      </c>
      <c r="AH90" s="357">
        <v>0</v>
      </c>
      <c r="AI90" s="357">
        <v>0</v>
      </c>
      <c r="AJ90" s="357">
        <v>0</v>
      </c>
      <c r="AK90" s="357">
        <v>0</v>
      </c>
      <c r="AL90" s="357">
        <v>0</v>
      </c>
      <c r="AM90" s="357">
        <v>0</v>
      </c>
      <c r="AN90" s="357">
        <v>0</v>
      </c>
    </row>
    <row r="91" spans="3:40" x14ac:dyDescent="0.3">
      <c r="C91" s="357">
        <v>59</v>
      </c>
      <c r="D91" s="357">
        <v>11</v>
      </c>
      <c r="E91" s="357">
        <v>4</v>
      </c>
      <c r="F91" s="357">
        <v>1144</v>
      </c>
      <c r="G91" s="357">
        <v>0</v>
      </c>
      <c r="H91" s="357">
        <v>109</v>
      </c>
      <c r="I91" s="357">
        <v>0</v>
      </c>
      <c r="J91" s="357">
        <v>0</v>
      </c>
      <c r="K91" s="357">
        <v>928</v>
      </c>
      <c r="L91" s="357">
        <v>0</v>
      </c>
      <c r="M91" s="357">
        <v>0</v>
      </c>
      <c r="N91" s="357">
        <v>0</v>
      </c>
      <c r="O91" s="357">
        <v>0</v>
      </c>
      <c r="P91" s="357">
        <v>0</v>
      </c>
      <c r="Q91" s="357">
        <v>0</v>
      </c>
      <c r="R91" s="357">
        <v>0</v>
      </c>
      <c r="S91" s="357">
        <v>0</v>
      </c>
      <c r="T91" s="357">
        <v>0</v>
      </c>
      <c r="U91" s="357">
        <v>0</v>
      </c>
      <c r="V91" s="357">
        <v>0</v>
      </c>
      <c r="W91" s="357">
        <v>0</v>
      </c>
      <c r="X91" s="357">
        <v>0</v>
      </c>
      <c r="Y91" s="357">
        <v>0</v>
      </c>
      <c r="Z91" s="357">
        <v>0</v>
      </c>
      <c r="AA91" s="357">
        <v>0</v>
      </c>
      <c r="AB91" s="357">
        <v>0</v>
      </c>
      <c r="AC91" s="357">
        <v>0</v>
      </c>
      <c r="AD91" s="357">
        <v>0</v>
      </c>
      <c r="AE91" s="357">
        <v>57</v>
      </c>
      <c r="AF91" s="357">
        <v>0</v>
      </c>
      <c r="AG91" s="357">
        <v>0</v>
      </c>
      <c r="AH91" s="357">
        <v>50</v>
      </c>
      <c r="AI91" s="357">
        <v>0</v>
      </c>
      <c r="AJ91" s="357">
        <v>0</v>
      </c>
      <c r="AK91" s="357">
        <v>0</v>
      </c>
      <c r="AL91" s="357">
        <v>0</v>
      </c>
      <c r="AM91" s="357">
        <v>0</v>
      </c>
      <c r="AN91" s="357">
        <v>0</v>
      </c>
    </row>
    <row r="92" spans="3:40" x14ac:dyDescent="0.3">
      <c r="C92" s="357">
        <v>59</v>
      </c>
      <c r="D92" s="357">
        <v>11</v>
      </c>
      <c r="E92" s="357">
        <v>6</v>
      </c>
      <c r="F92" s="357">
        <v>2976816</v>
      </c>
      <c r="G92" s="357">
        <v>0</v>
      </c>
      <c r="H92" s="357">
        <v>890181</v>
      </c>
      <c r="I92" s="357">
        <v>0</v>
      </c>
      <c r="J92" s="357">
        <v>0</v>
      </c>
      <c r="K92" s="357">
        <v>1924781</v>
      </c>
      <c r="L92" s="357">
        <v>0</v>
      </c>
      <c r="M92" s="357">
        <v>0</v>
      </c>
      <c r="N92" s="357">
        <v>0</v>
      </c>
      <c r="O92" s="357">
        <v>0</v>
      </c>
      <c r="P92" s="357">
        <v>0</v>
      </c>
      <c r="Q92" s="357">
        <v>0</v>
      </c>
      <c r="R92" s="357">
        <v>0</v>
      </c>
      <c r="S92" s="357">
        <v>0</v>
      </c>
      <c r="T92" s="357">
        <v>0</v>
      </c>
      <c r="U92" s="357">
        <v>0</v>
      </c>
      <c r="V92" s="357">
        <v>0</v>
      </c>
      <c r="W92" s="357">
        <v>0</v>
      </c>
      <c r="X92" s="357">
        <v>0</v>
      </c>
      <c r="Y92" s="357">
        <v>0</v>
      </c>
      <c r="Z92" s="357">
        <v>0</v>
      </c>
      <c r="AA92" s="357">
        <v>0</v>
      </c>
      <c r="AB92" s="357">
        <v>0</v>
      </c>
      <c r="AC92" s="357">
        <v>0</v>
      </c>
      <c r="AD92" s="357">
        <v>0</v>
      </c>
      <c r="AE92" s="357">
        <v>68064</v>
      </c>
      <c r="AF92" s="357">
        <v>0</v>
      </c>
      <c r="AG92" s="357">
        <v>0</v>
      </c>
      <c r="AH92" s="357">
        <v>61820</v>
      </c>
      <c r="AI92" s="357">
        <v>0</v>
      </c>
      <c r="AJ92" s="357">
        <v>0</v>
      </c>
      <c r="AK92" s="357">
        <v>0</v>
      </c>
      <c r="AL92" s="357">
        <v>0</v>
      </c>
      <c r="AM92" s="357">
        <v>31970</v>
      </c>
      <c r="AN92" s="357">
        <v>0</v>
      </c>
    </row>
    <row r="93" spans="3:40" x14ac:dyDescent="0.3">
      <c r="C93" s="357">
        <v>59</v>
      </c>
      <c r="D93" s="357">
        <v>11</v>
      </c>
      <c r="E93" s="357">
        <v>9</v>
      </c>
      <c r="F93" s="357">
        <v>881620</v>
      </c>
      <c r="G93" s="357">
        <v>0</v>
      </c>
      <c r="H93" s="357">
        <v>339781</v>
      </c>
      <c r="I93" s="357">
        <v>0</v>
      </c>
      <c r="J93" s="357">
        <v>0</v>
      </c>
      <c r="K93" s="357">
        <v>499500</v>
      </c>
      <c r="L93" s="357">
        <v>0</v>
      </c>
      <c r="M93" s="357">
        <v>0</v>
      </c>
      <c r="N93" s="357">
        <v>0</v>
      </c>
      <c r="O93" s="357">
        <v>0</v>
      </c>
      <c r="P93" s="357">
        <v>0</v>
      </c>
      <c r="Q93" s="357">
        <v>0</v>
      </c>
      <c r="R93" s="357">
        <v>0</v>
      </c>
      <c r="S93" s="357">
        <v>0</v>
      </c>
      <c r="T93" s="357">
        <v>0</v>
      </c>
      <c r="U93" s="357">
        <v>0</v>
      </c>
      <c r="V93" s="357">
        <v>0</v>
      </c>
      <c r="W93" s="357">
        <v>0</v>
      </c>
      <c r="X93" s="357">
        <v>0</v>
      </c>
      <c r="Y93" s="357">
        <v>0</v>
      </c>
      <c r="Z93" s="357">
        <v>0</v>
      </c>
      <c r="AA93" s="357">
        <v>0</v>
      </c>
      <c r="AB93" s="357">
        <v>0</v>
      </c>
      <c r="AC93" s="357">
        <v>0</v>
      </c>
      <c r="AD93" s="357">
        <v>0</v>
      </c>
      <c r="AE93" s="357">
        <v>17121</v>
      </c>
      <c r="AF93" s="357">
        <v>0</v>
      </c>
      <c r="AG93" s="357">
        <v>0</v>
      </c>
      <c r="AH93" s="357">
        <v>15648</v>
      </c>
      <c r="AI93" s="357">
        <v>0</v>
      </c>
      <c r="AJ93" s="357">
        <v>0</v>
      </c>
      <c r="AK93" s="357">
        <v>0</v>
      </c>
      <c r="AL93" s="357">
        <v>0</v>
      </c>
      <c r="AM93" s="357">
        <v>9570</v>
      </c>
      <c r="AN93" s="357">
        <v>0</v>
      </c>
    </row>
    <row r="94" spans="3:40" x14ac:dyDescent="0.3">
      <c r="C94" s="357">
        <v>59</v>
      </c>
      <c r="D94" s="357">
        <v>11</v>
      </c>
      <c r="E94" s="357">
        <v>10</v>
      </c>
      <c r="F94" s="357">
        <v>20400</v>
      </c>
      <c r="G94" s="357">
        <v>0</v>
      </c>
      <c r="H94" s="357">
        <v>20400</v>
      </c>
      <c r="I94" s="357">
        <v>0</v>
      </c>
      <c r="J94" s="357">
        <v>0</v>
      </c>
      <c r="K94" s="357">
        <v>0</v>
      </c>
      <c r="L94" s="357">
        <v>0</v>
      </c>
      <c r="M94" s="357">
        <v>0</v>
      </c>
      <c r="N94" s="357">
        <v>0</v>
      </c>
      <c r="O94" s="357">
        <v>0</v>
      </c>
      <c r="P94" s="357">
        <v>0</v>
      </c>
      <c r="Q94" s="357">
        <v>0</v>
      </c>
      <c r="R94" s="357">
        <v>0</v>
      </c>
      <c r="S94" s="357">
        <v>0</v>
      </c>
      <c r="T94" s="357">
        <v>0</v>
      </c>
      <c r="U94" s="357">
        <v>0</v>
      </c>
      <c r="V94" s="357">
        <v>0</v>
      </c>
      <c r="W94" s="357">
        <v>0</v>
      </c>
      <c r="X94" s="357">
        <v>0</v>
      </c>
      <c r="Y94" s="357">
        <v>0</v>
      </c>
      <c r="Z94" s="357">
        <v>0</v>
      </c>
      <c r="AA94" s="357">
        <v>0</v>
      </c>
      <c r="AB94" s="357">
        <v>0</v>
      </c>
      <c r="AC94" s="357">
        <v>0</v>
      </c>
      <c r="AD94" s="357">
        <v>0</v>
      </c>
      <c r="AE94" s="357">
        <v>0</v>
      </c>
      <c r="AF94" s="357">
        <v>0</v>
      </c>
      <c r="AG94" s="357">
        <v>0</v>
      </c>
      <c r="AH94" s="357">
        <v>0</v>
      </c>
      <c r="AI94" s="357">
        <v>0</v>
      </c>
      <c r="AJ94" s="357">
        <v>0</v>
      </c>
      <c r="AK94" s="357">
        <v>0</v>
      </c>
      <c r="AL94" s="357">
        <v>0</v>
      </c>
      <c r="AM94" s="357">
        <v>0</v>
      </c>
      <c r="AN94" s="357">
        <v>0</v>
      </c>
    </row>
    <row r="95" spans="3:40" x14ac:dyDescent="0.3">
      <c r="C95" s="357">
        <v>59</v>
      </c>
      <c r="D95" s="357">
        <v>11</v>
      </c>
      <c r="E95" s="357">
        <v>11</v>
      </c>
      <c r="F95" s="357">
        <v>3488.916666666667</v>
      </c>
      <c r="G95" s="357">
        <v>0</v>
      </c>
      <c r="H95" s="357">
        <v>2655.5833333333335</v>
      </c>
      <c r="I95" s="357">
        <v>0</v>
      </c>
      <c r="J95" s="357">
        <v>0</v>
      </c>
      <c r="K95" s="357">
        <v>833.33333333333337</v>
      </c>
      <c r="L95" s="357">
        <v>0</v>
      </c>
      <c r="M95" s="357">
        <v>0</v>
      </c>
      <c r="N95" s="357">
        <v>0</v>
      </c>
      <c r="O95" s="357">
        <v>0</v>
      </c>
      <c r="P95" s="357">
        <v>0</v>
      </c>
      <c r="Q95" s="357">
        <v>0</v>
      </c>
      <c r="R95" s="357">
        <v>0</v>
      </c>
      <c r="S95" s="357">
        <v>0</v>
      </c>
      <c r="T95" s="357">
        <v>0</v>
      </c>
      <c r="U95" s="357">
        <v>0</v>
      </c>
      <c r="V95" s="357">
        <v>0</v>
      </c>
      <c r="W95" s="357">
        <v>0</v>
      </c>
      <c r="X95" s="357">
        <v>0</v>
      </c>
      <c r="Y95" s="357">
        <v>0</v>
      </c>
      <c r="Z95" s="357">
        <v>0</v>
      </c>
      <c r="AA95" s="357">
        <v>0</v>
      </c>
      <c r="AB95" s="357">
        <v>0</v>
      </c>
      <c r="AC95" s="357">
        <v>0</v>
      </c>
      <c r="AD95" s="357">
        <v>0</v>
      </c>
      <c r="AE95" s="357">
        <v>0</v>
      </c>
      <c r="AF95" s="357">
        <v>0</v>
      </c>
      <c r="AG95" s="357">
        <v>0</v>
      </c>
      <c r="AH95" s="357">
        <v>0</v>
      </c>
      <c r="AI95" s="357">
        <v>0</v>
      </c>
      <c r="AJ95" s="357">
        <v>0</v>
      </c>
      <c r="AK95" s="357">
        <v>0</v>
      </c>
      <c r="AL95" s="357">
        <v>0</v>
      </c>
      <c r="AM95" s="357">
        <v>0</v>
      </c>
      <c r="AN95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39656865</v>
      </c>
      <c r="C3" s="330">
        <f t="shared" ref="C3:R3" si="0">SUBTOTAL(9,C6:C1048576)</f>
        <v>1</v>
      </c>
      <c r="D3" s="330">
        <f t="shared" si="0"/>
        <v>45086660</v>
      </c>
      <c r="E3" s="330">
        <f t="shared" si="0"/>
        <v>1.1369194211393159</v>
      </c>
      <c r="F3" s="330">
        <f t="shared" si="0"/>
        <v>41411113</v>
      </c>
      <c r="G3" s="333">
        <f>IF(B3&lt;&gt;0,F3/B3,"")</f>
        <v>1.0442356701670694</v>
      </c>
      <c r="H3" s="329">
        <f t="shared" si="0"/>
        <v>5329332.049999998</v>
      </c>
      <c r="I3" s="330">
        <f t="shared" si="0"/>
        <v>1</v>
      </c>
      <c r="J3" s="330">
        <f t="shared" si="0"/>
        <v>6017192.0300000049</v>
      </c>
      <c r="K3" s="330">
        <f t="shared" si="0"/>
        <v>1.1290705802427918</v>
      </c>
      <c r="L3" s="330">
        <f t="shared" si="0"/>
        <v>6804241.9900000039</v>
      </c>
      <c r="M3" s="331">
        <f>IF(H3&lt;&gt;0,L3/H3,"")</f>
        <v>1.2767532452777091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4"/>
      <c r="B5" s="695">
        <v>2012</v>
      </c>
      <c r="C5" s="696"/>
      <c r="D5" s="696">
        <v>2013</v>
      </c>
      <c r="E5" s="696"/>
      <c r="F5" s="696">
        <v>2014</v>
      </c>
      <c r="G5" s="697" t="s">
        <v>2</v>
      </c>
      <c r="H5" s="695">
        <v>2012</v>
      </c>
      <c r="I5" s="696"/>
      <c r="J5" s="696">
        <v>2013</v>
      </c>
      <c r="K5" s="696"/>
      <c r="L5" s="696">
        <v>2014</v>
      </c>
      <c r="M5" s="697" t="s">
        <v>2</v>
      </c>
      <c r="N5" s="695">
        <v>2012</v>
      </c>
      <c r="O5" s="696"/>
      <c r="P5" s="696">
        <v>2013</v>
      </c>
      <c r="Q5" s="696"/>
      <c r="R5" s="696">
        <v>2014</v>
      </c>
      <c r="S5" s="697" t="s">
        <v>2</v>
      </c>
    </row>
    <row r="6" spans="1:19" ht="14.4" customHeight="1" x14ac:dyDescent="0.3">
      <c r="A6" s="642" t="s">
        <v>3142</v>
      </c>
      <c r="B6" s="698"/>
      <c r="C6" s="608"/>
      <c r="D6" s="698">
        <v>0</v>
      </c>
      <c r="E6" s="608"/>
      <c r="F6" s="698"/>
      <c r="G6" s="630"/>
      <c r="H6" s="698"/>
      <c r="I6" s="608"/>
      <c r="J6" s="698"/>
      <c r="K6" s="608"/>
      <c r="L6" s="698"/>
      <c r="M6" s="630"/>
      <c r="N6" s="698"/>
      <c r="O6" s="608"/>
      <c r="P6" s="698"/>
      <c r="Q6" s="608"/>
      <c r="R6" s="698"/>
      <c r="S6" s="654"/>
    </row>
    <row r="7" spans="1:19" ht="14.4" customHeight="1" x14ac:dyDescent="0.3">
      <c r="A7" s="643" t="s">
        <v>3143</v>
      </c>
      <c r="B7" s="699"/>
      <c r="C7" s="614"/>
      <c r="D7" s="699">
        <v>0</v>
      </c>
      <c r="E7" s="614"/>
      <c r="F7" s="699"/>
      <c r="G7" s="638"/>
      <c r="H7" s="699"/>
      <c r="I7" s="614"/>
      <c r="J7" s="699"/>
      <c r="K7" s="614"/>
      <c r="L7" s="699"/>
      <c r="M7" s="638"/>
      <c r="N7" s="699"/>
      <c r="O7" s="614"/>
      <c r="P7" s="699"/>
      <c r="Q7" s="614"/>
      <c r="R7" s="699"/>
      <c r="S7" s="700"/>
    </row>
    <row r="8" spans="1:19" ht="14.4" customHeight="1" thickBot="1" x14ac:dyDescent="0.35">
      <c r="A8" s="702" t="s">
        <v>2444</v>
      </c>
      <c r="B8" s="701">
        <v>39656865</v>
      </c>
      <c r="C8" s="620">
        <v>1</v>
      </c>
      <c r="D8" s="701">
        <v>45086660</v>
      </c>
      <c r="E8" s="620">
        <v>1.1369194211393159</v>
      </c>
      <c r="F8" s="701">
        <v>41411113</v>
      </c>
      <c r="G8" s="631">
        <v>1.0442356701670694</v>
      </c>
      <c r="H8" s="701">
        <v>5329332.049999998</v>
      </c>
      <c r="I8" s="620">
        <v>1</v>
      </c>
      <c r="J8" s="701">
        <v>6017192.0300000049</v>
      </c>
      <c r="K8" s="620">
        <v>1.1290705802427918</v>
      </c>
      <c r="L8" s="701">
        <v>6804241.9900000039</v>
      </c>
      <c r="M8" s="631">
        <v>1.2767532452777091</v>
      </c>
      <c r="N8" s="701"/>
      <c r="O8" s="620"/>
      <c r="P8" s="701"/>
      <c r="Q8" s="620"/>
      <c r="R8" s="701"/>
      <c r="S8" s="6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4135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15251.099999999999</v>
      </c>
      <c r="G3" s="196">
        <f t="shared" si="0"/>
        <v>44986197.050000004</v>
      </c>
      <c r="H3" s="196"/>
      <c r="I3" s="196"/>
      <c r="J3" s="196">
        <f t="shared" si="0"/>
        <v>17431.84</v>
      </c>
      <c r="K3" s="196">
        <f t="shared" si="0"/>
        <v>51103852.030000016</v>
      </c>
      <c r="L3" s="196"/>
      <c r="M3" s="196"/>
      <c r="N3" s="196">
        <f t="shared" si="0"/>
        <v>14671.73</v>
      </c>
      <c r="O3" s="196">
        <f t="shared" si="0"/>
        <v>48215354.990000002</v>
      </c>
      <c r="P3" s="70">
        <f>IF(G3=0,0,O3/G3)</f>
        <v>1.0717810829044061</v>
      </c>
      <c r="Q3" s="197">
        <f>IF(N3=0,0,O3/N3)</f>
        <v>3286.2760553799726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108</v>
      </c>
      <c r="E4" s="518" t="s">
        <v>68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3"/>
      <c r="B5" s="704"/>
      <c r="C5" s="703"/>
      <c r="D5" s="705"/>
      <c r="E5" s="706"/>
      <c r="F5" s="707" t="s">
        <v>78</v>
      </c>
      <c r="G5" s="708" t="s">
        <v>14</v>
      </c>
      <c r="H5" s="709"/>
      <c r="I5" s="709"/>
      <c r="J5" s="707" t="s">
        <v>78</v>
      </c>
      <c r="K5" s="708" t="s">
        <v>14</v>
      </c>
      <c r="L5" s="709"/>
      <c r="M5" s="709"/>
      <c r="N5" s="707" t="s">
        <v>78</v>
      </c>
      <c r="O5" s="708" t="s">
        <v>14</v>
      </c>
      <c r="P5" s="710"/>
      <c r="Q5" s="711"/>
    </row>
    <row r="6" spans="1:17" ht="14.4" customHeight="1" x14ac:dyDescent="0.3">
      <c r="A6" s="607" t="s">
        <v>3144</v>
      </c>
      <c r="B6" s="608" t="s">
        <v>3145</v>
      </c>
      <c r="C6" s="608" t="s">
        <v>3146</v>
      </c>
      <c r="D6" s="608" t="s">
        <v>3147</v>
      </c>
      <c r="E6" s="608" t="s">
        <v>3148</v>
      </c>
      <c r="F6" s="611"/>
      <c r="G6" s="611"/>
      <c r="H6" s="611"/>
      <c r="I6" s="611"/>
      <c r="J6" s="611">
        <v>1</v>
      </c>
      <c r="K6" s="611">
        <v>0</v>
      </c>
      <c r="L6" s="611"/>
      <c r="M6" s="611">
        <v>0</v>
      </c>
      <c r="N6" s="611"/>
      <c r="O6" s="611"/>
      <c r="P6" s="630"/>
      <c r="Q6" s="612"/>
    </row>
    <row r="7" spans="1:17" ht="14.4" customHeight="1" x14ac:dyDescent="0.3">
      <c r="A7" s="613" t="s">
        <v>3144</v>
      </c>
      <c r="B7" s="614" t="s">
        <v>3149</v>
      </c>
      <c r="C7" s="614" t="s">
        <v>3146</v>
      </c>
      <c r="D7" s="614" t="s">
        <v>3147</v>
      </c>
      <c r="E7" s="614" t="s">
        <v>3148</v>
      </c>
      <c r="F7" s="617"/>
      <c r="G7" s="617"/>
      <c r="H7" s="617"/>
      <c r="I7" s="617"/>
      <c r="J7" s="617">
        <v>1</v>
      </c>
      <c r="K7" s="617">
        <v>0</v>
      </c>
      <c r="L7" s="617"/>
      <c r="M7" s="617">
        <v>0</v>
      </c>
      <c r="N7" s="617"/>
      <c r="O7" s="617"/>
      <c r="P7" s="638"/>
      <c r="Q7" s="618"/>
    </row>
    <row r="8" spans="1:17" ht="14.4" customHeight="1" x14ac:dyDescent="0.3">
      <c r="A8" s="613" t="s">
        <v>3150</v>
      </c>
      <c r="B8" s="614" t="s">
        <v>3149</v>
      </c>
      <c r="C8" s="614" t="s">
        <v>3146</v>
      </c>
      <c r="D8" s="614" t="s">
        <v>3147</v>
      </c>
      <c r="E8" s="614" t="s">
        <v>3151</v>
      </c>
      <c r="F8" s="617"/>
      <c r="G8" s="617"/>
      <c r="H8" s="617"/>
      <c r="I8" s="617"/>
      <c r="J8" s="617">
        <v>1</v>
      </c>
      <c r="K8" s="617">
        <v>0</v>
      </c>
      <c r="L8" s="617"/>
      <c r="M8" s="617">
        <v>0</v>
      </c>
      <c r="N8" s="617"/>
      <c r="O8" s="617"/>
      <c r="P8" s="638"/>
      <c r="Q8" s="618"/>
    </row>
    <row r="9" spans="1:17" ht="14.4" customHeight="1" x14ac:dyDescent="0.3">
      <c r="A9" s="613" t="s">
        <v>517</v>
      </c>
      <c r="B9" s="614" t="s">
        <v>3152</v>
      </c>
      <c r="C9" s="614" t="s">
        <v>3146</v>
      </c>
      <c r="D9" s="614" t="s">
        <v>3153</v>
      </c>
      <c r="E9" s="614" t="s">
        <v>3154</v>
      </c>
      <c r="F9" s="617"/>
      <c r="G9" s="617"/>
      <c r="H9" s="617"/>
      <c r="I9" s="617"/>
      <c r="J9" s="617"/>
      <c r="K9" s="617"/>
      <c r="L9" s="617"/>
      <c r="M9" s="617"/>
      <c r="N9" s="617">
        <v>1</v>
      </c>
      <c r="O9" s="617">
        <v>611</v>
      </c>
      <c r="P9" s="638"/>
      <c r="Q9" s="618">
        <v>611</v>
      </c>
    </row>
    <row r="10" spans="1:17" ht="14.4" customHeight="1" x14ac:dyDescent="0.3">
      <c r="A10" s="613" t="s">
        <v>517</v>
      </c>
      <c r="B10" s="614" t="s">
        <v>3152</v>
      </c>
      <c r="C10" s="614" t="s">
        <v>3146</v>
      </c>
      <c r="D10" s="614" t="s">
        <v>3155</v>
      </c>
      <c r="E10" s="614" t="s">
        <v>3156</v>
      </c>
      <c r="F10" s="617"/>
      <c r="G10" s="617"/>
      <c r="H10" s="617"/>
      <c r="I10" s="617"/>
      <c r="J10" s="617"/>
      <c r="K10" s="617"/>
      <c r="L10" s="617"/>
      <c r="M10" s="617"/>
      <c r="N10" s="617">
        <v>4</v>
      </c>
      <c r="O10" s="617">
        <v>156</v>
      </c>
      <c r="P10" s="638"/>
      <c r="Q10" s="618">
        <v>39</v>
      </c>
    </row>
    <row r="11" spans="1:17" ht="14.4" customHeight="1" x14ac:dyDescent="0.3">
      <c r="A11" s="613" t="s">
        <v>517</v>
      </c>
      <c r="B11" s="614" t="s">
        <v>3152</v>
      </c>
      <c r="C11" s="614" t="s">
        <v>3146</v>
      </c>
      <c r="D11" s="614" t="s">
        <v>3157</v>
      </c>
      <c r="E11" s="614" t="s">
        <v>3158</v>
      </c>
      <c r="F11" s="617"/>
      <c r="G11" s="617"/>
      <c r="H11" s="617"/>
      <c r="I11" s="617"/>
      <c r="J11" s="617"/>
      <c r="K11" s="617"/>
      <c r="L11" s="617"/>
      <c r="M11" s="617"/>
      <c r="N11" s="617">
        <v>3</v>
      </c>
      <c r="O11" s="617">
        <v>2077</v>
      </c>
      <c r="P11" s="638"/>
      <c r="Q11" s="618">
        <v>692.33333333333337</v>
      </c>
    </row>
    <row r="12" spans="1:17" ht="14.4" customHeight="1" x14ac:dyDescent="0.3">
      <c r="A12" s="613" t="s">
        <v>517</v>
      </c>
      <c r="B12" s="614" t="s">
        <v>3159</v>
      </c>
      <c r="C12" s="614" t="s">
        <v>3146</v>
      </c>
      <c r="D12" s="614" t="s">
        <v>3153</v>
      </c>
      <c r="E12" s="614" t="s">
        <v>3154</v>
      </c>
      <c r="F12" s="617"/>
      <c r="G12" s="617"/>
      <c r="H12" s="617"/>
      <c r="I12" s="617"/>
      <c r="J12" s="617"/>
      <c r="K12" s="617"/>
      <c r="L12" s="617"/>
      <c r="M12" s="617"/>
      <c r="N12" s="617">
        <v>1</v>
      </c>
      <c r="O12" s="617">
        <v>616</v>
      </c>
      <c r="P12" s="638"/>
      <c r="Q12" s="618">
        <v>616</v>
      </c>
    </row>
    <row r="13" spans="1:17" ht="14.4" customHeight="1" x14ac:dyDescent="0.3">
      <c r="A13" s="613" t="s">
        <v>517</v>
      </c>
      <c r="B13" s="614" t="s">
        <v>3159</v>
      </c>
      <c r="C13" s="614" t="s">
        <v>3146</v>
      </c>
      <c r="D13" s="614" t="s">
        <v>3160</v>
      </c>
      <c r="E13" s="614" t="s">
        <v>3161</v>
      </c>
      <c r="F13" s="617"/>
      <c r="G13" s="617"/>
      <c r="H13" s="617"/>
      <c r="I13" s="617"/>
      <c r="J13" s="617">
        <v>1</v>
      </c>
      <c r="K13" s="617">
        <v>1307</v>
      </c>
      <c r="L13" s="617"/>
      <c r="M13" s="617">
        <v>1307</v>
      </c>
      <c r="N13" s="617"/>
      <c r="O13" s="617"/>
      <c r="P13" s="638"/>
      <c r="Q13" s="618"/>
    </row>
    <row r="14" spans="1:17" ht="14.4" customHeight="1" x14ac:dyDescent="0.3">
      <c r="A14" s="613" t="s">
        <v>517</v>
      </c>
      <c r="B14" s="614" t="s">
        <v>3159</v>
      </c>
      <c r="C14" s="614" t="s">
        <v>3146</v>
      </c>
      <c r="D14" s="614" t="s">
        <v>3162</v>
      </c>
      <c r="E14" s="614" t="s">
        <v>3163</v>
      </c>
      <c r="F14" s="617">
        <v>1</v>
      </c>
      <c r="G14" s="617">
        <v>2949</v>
      </c>
      <c r="H14" s="617">
        <v>1</v>
      </c>
      <c r="I14" s="617">
        <v>2949</v>
      </c>
      <c r="J14" s="617"/>
      <c r="K14" s="617"/>
      <c r="L14" s="617"/>
      <c r="M14" s="617"/>
      <c r="N14" s="617"/>
      <c r="O14" s="617"/>
      <c r="P14" s="638"/>
      <c r="Q14" s="618"/>
    </row>
    <row r="15" spans="1:17" ht="14.4" customHeight="1" x14ac:dyDescent="0.3">
      <c r="A15" s="613" t="s">
        <v>517</v>
      </c>
      <c r="B15" s="614" t="s">
        <v>3159</v>
      </c>
      <c r="C15" s="614" t="s">
        <v>3146</v>
      </c>
      <c r="D15" s="614" t="s">
        <v>3164</v>
      </c>
      <c r="E15" s="614" t="s">
        <v>3165</v>
      </c>
      <c r="F15" s="617">
        <v>1</v>
      </c>
      <c r="G15" s="617">
        <v>2423</v>
      </c>
      <c r="H15" s="617">
        <v>1</v>
      </c>
      <c r="I15" s="617">
        <v>2423</v>
      </c>
      <c r="J15" s="617"/>
      <c r="K15" s="617"/>
      <c r="L15" s="617"/>
      <c r="M15" s="617"/>
      <c r="N15" s="617">
        <v>1</v>
      </c>
      <c r="O15" s="617">
        <v>2444</v>
      </c>
      <c r="P15" s="638">
        <v>1.0086669418076764</v>
      </c>
      <c r="Q15" s="618">
        <v>2444</v>
      </c>
    </row>
    <row r="16" spans="1:17" ht="14.4" customHeight="1" x14ac:dyDescent="0.3">
      <c r="A16" s="613" t="s">
        <v>517</v>
      </c>
      <c r="B16" s="614" t="s">
        <v>3159</v>
      </c>
      <c r="C16" s="614" t="s">
        <v>3146</v>
      </c>
      <c r="D16" s="614" t="s">
        <v>3166</v>
      </c>
      <c r="E16" s="614" t="s">
        <v>3167</v>
      </c>
      <c r="F16" s="617">
        <v>14</v>
      </c>
      <c r="G16" s="617">
        <v>37394</v>
      </c>
      <c r="H16" s="617">
        <v>1</v>
      </c>
      <c r="I16" s="617">
        <v>2671</v>
      </c>
      <c r="J16" s="617">
        <v>31</v>
      </c>
      <c r="K16" s="617">
        <v>83018</v>
      </c>
      <c r="L16" s="617">
        <v>2.2200887842969461</v>
      </c>
      <c r="M16" s="617">
        <v>2678</v>
      </c>
      <c r="N16" s="617">
        <v>34</v>
      </c>
      <c r="O16" s="617">
        <v>91472</v>
      </c>
      <c r="P16" s="638">
        <v>2.4461678344119377</v>
      </c>
      <c r="Q16" s="618">
        <v>2690.3529411764707</v>
      </c>
    </row>
    <row r="17" spans="1:17" ht="14.4" customHeight="1" x14ac:dyDescent="0.3">
      <c r="A17" s="613" t="s">
        <v>517</v>
      </c>
      <c r="B17" s="614" t="s">
        <v>3159</v>
      </c>
      <c r="C17" s="614" t="s">
        <v>3146</v>
      </c>
      <c r="D17" s="614" t="s">
        <v>3168</v>
      </c>
      <c r="E17" s="614" t="s">
        <v>3169</v>
      </c>
      <c r="F17" s="617">
        <v>5</v>
      </c>
      <c r="G17" s="617">
        <v>29600</v>
      </c>
      <c r="H17" s="617">
        <v>1</v>
      </c>
      <c r="I17" s="617">
        <v>5920</v>
      </c>
      <c r="J17" s="617">
        <v>6</v>
      </c>
      <c r="K17" s="617">
        <v>35640</v>
      </c>
      <c r="L17" s="617">
        <v>1.2040540540540541</v>
      </c>
      <c r="M17" s="617">
        <v>5940</v>
      </c>
      <c r="N17" s="617">
        <v>4</v>
      </c>
      <c r="O17" s="617">
        <v>23896</v>
      </c>
      <c r="P17" s="638">
        <v>0.80729729729729727</v>
      </c>
      <c r="Q17" s="618">
        <v>5974</v>
      </c>
    </row>
    <row r="18" spans="1:17" ht="14.4" customHeight="1" x14ac:dyDescent="0.3">
      <c r="A18" s="613" t="s">
        <v>517</v>
      </c>
      <c r="B18" s="614" t="s">
        <v>3159</v>
      </c>
      <c r="C18" s="614" t="s">
        <v>3146</v>
      </c>
      <c r="D18" s="614" t="s">
        <v>3170</v>
      </c>
      <c r="E18" s="614" t="s">
        <v>3171</v>
      </c>
      <c r="F18" s="617"/>
      <c r="G18" s="617"/>
      <c r="H18" s="617"/>
      <c r="I18" s="617"/>
      <c r="J18" s="617">
        <v>1</v>
      </c>
      <c r="K18" s="617">
        <v>3171</v>
      </c>
      <c r="L18" s="617"/>
      <c r="M18" s="617">
        <v>3171</v>
      </c>
      <c r="N18" s="617"/>
      <c r="O18" s="617"/>
      <c r="P18" s="638"/>
      <c r="Q18" s="618"/>
    </row>
    <row r="19" spans="1:17" ht="14.4" customHeight="1" x14ac:dyDescent="0.3">
      <c r="A19" s="613" t="s">
        <v>517</v>
      </c>
      <c r="B19" s="614" t="s">
        <v>3159</v>
      </c>
      <c r="C19" s="614" t="s">
        <v>3146</v>
      </c>
      <c r="D19" s="614" t="s">
        <v>3172</v>
      </c>
      <c r="E19" s="614" t="s">
        <v>3173</v>
      </c>
      <c r="F19" s="617"/>
      <c r="G19" s="617"/>
      <c r="H19" s="617"/>
      <c r="I19" s="617"/>
      <c r="J19" s="617"/>
      <c r="K19" s="617"/>
      <c r="L19" s="617"/>
      <c r="M19" s="617"/>
      <c r="N19" s="617">
        <v>2</v>
      </c>
      <c r="O19" s="617">
        <v>6228</v>
      </c>
      <c r="P19" s="638"/>
      <c r="Q19" s="618">
        <v>3114</v>
      </c>
    </row>
    <row r="20" spans="1:17" ht="14.4" customHeight="1" x14ac:dyDescent="0.3">
      <c r="A20" s="613" t="s">
        <v>517</v>
      </c>
      <c r="B20" s="614" t="s">
        <v>3159</v>
      </c>
      <c r="C20" s="614" t="s">
        <v>3146</v>
      </c>
      <c r="D20" s="614" t="s">
        <v>572</v>
      </c>
      <c r="E20" s="614" t="s">
        <v>3174</v>
      </c>
      <c r="F20" s="617">
        <v>4</v>
      </c>
      <c r="G20" s="617">
        <v>9452</v>
      </c>
      <c r="H20" s="617">
        <v>1</v>
      </c>
      <c r="I20" s="617">
        <v>2363</v>
      </c>
      <c r="J20" s="617">
        <v>5</v>
      </c>
      <c r="K20" s="617">
        <v>11850</v>
      </c>
      <c r="L20" s="617">
        <v>1.2537029200169276</v>
      </c>
      <c r="M20" s="617">
        <v>2370</v>
      </c>
      <c r="N20" s="617">
        <v>6</v>
      </c>
      <c r="O20" s="617">
        <v>14262</v>
      </c>
      <c r="P20" s="638">
        <v>1.5088870080406263</v>
      </c>
      <c r="Q20" s="618">
        <v>2377</v>
      </c>
    </row>
    <row r="21" spans="1:17" ht="14.4" customHeight="1" x14ac:dyDescent="0.3">
      <c r="A21" s="613" t="s">
        <v>517</v>
      </c>
      <c r="B21" s="614" t="s">
        <v>3159</v>
      </c>
      <c r="C21" s="614" t="s">
        <v>3146</v>
      </c>
      <c r="D21" s="614" t="s">
        <v>3175</v>
      </c>
      <c r="E21" s="614" t="s">
        <v>3176</v>
      </c>
      <c r="F21" s="617"/>
      <c r="G21" s="617"/>
      <c r="H21" s="617"/>
      <c r="I21" s="617"/>
      <c r="J21" s="617"/>
      <c r="K21" s="617"/>
      <c r="L21" s="617"/>
      <c r="M21" s="617"/>
      <c r="N21" s="617">
        <v>1</v>
      </c>
      <c r="O21" s="617">
        <v>9851</v>
      </c>
      <c r="P21" s="638"/>
      <c r="Q21" s="618">
        <v>9851</v>
      </c>
    </row>
    <row r="22" spans="1:17" ht="14.4" customHeight="1" x14ac:dyDescent="0.3">
      <c r="A22" s="613" t="s">
        <v>517</v>
      </c>
      <c r="B22" s="614" t="s">
        <v>3159</v>
      </c>
      <c r="C22" s="614" t="s">
        <v>3146</v>
      </c>
      <c r="D22" s="614" t="s">
        <v>3177</v>
      </c>
      <c r="E22" s="614" t="s">
        <v>3178</v>
      </c>
      <c r="F22" s="617">
        <v>2</v>
      </c>
      <c r="G22" s="617">
        <v>6656</v>
      </c>
      <c r="H22" s="617">
        <v>1</v>
      </c>
      <c r="I22" s="617">
        <v>3328</v>
      </c>
      <c r="J22" s="617">
        <v>1</v>
      </c>
      <c r="K22" s="617">
        <v>3340</v>
      </c>
      <c r="L22" s="617">
        <v>0.50180288461538458</v>
      </c>
      <c r="M22" s="617">
        <v>3340</v>
      </c>
      <c r="N22" s="617">
        <v>3</v>
      </c>
      <c r="O22" s="617">
        <v>10062</v>
      </c>
      <c r="P22" s="638">
        <v>1.51171875</v>
      </c>
      <c r="Q22" s="618">
        <v>3354</v>
      </c>
    </row>
    <row r="23" spans="1:17" ht="14.4" customHeight="1" x14ac:dyDescent="0.3">
      <c r="A23" s="613" t="s">
        <v>517</v>
      </c>
      <c r="B23" s="614" t="s">
        <v>3159</v>
      </c>
      <c r="C23" s="614" t="s">
        <v>3146</v>
      </c>
      <c r="D23" s="614" t="s">
        <v>3179</v>
      </c>
      <c r="E23" s="614" t="s">
        <v>3180</v>
      </c>
      <c r="F23" s="617">
        <v>1</v>
      </c>
      <c r="G23" s="617">
        <v>4202</v>
      </c>
      <c r="H23" s="617">
        <v>1</v>
      </c>
      <c r="I23" s="617">
        <v>4202</v>
      </c>
      <c r="J23" s="617">
        <v>1</v>
      </c>
      <c r="K23" s="617">
        <v>4218</v>
      </c>
      <c r="L23" s="617">
        <v>1.0038077106139933</v>
      </c>
      <c r="M23" s="617">
        <v>4218</v>
      </c>
      <c r="N23" s="617">
        <v>1</v>
      </c>
      <c r="O23" s="617">
        <v>4218</v>
      </c>
      <c r="P23" s="638">
        <v>1.0038077106139933</v>
      </c>
      <c r="Q23" s="618">
        <v>4218</v>
      </c>
    </row>
    <row r="24" spans="1:17" ht="14.4" customHeight="1" x14ac:dyDescent="0.3">
      <c r="A24" s="613" t="s">
        <v>517</v>
      </c>
      <c r="B24" s="614" t="s">
        <v>3159</v>
      </c>
      <c r="C24" s="614" t="s">
        <v>3146</v>
      </c>
      <c r="D24" s="614" t="s">
        <v>3181</v>
      </c>
      <c r="E24" s="614" t="s">
        <v>3182</v>
      </c>
      <c r="F24" s="617">
        <v>25</v>
      </c>
      <c r="G24" s="617">
        <v>51150</v>
      </c>
      <c r="H24" s="617">
        <v>1</v>
      </c>
      <c r="I24" s="617">
        <v>2046</v>
      </c>
      <c r="J24" s="617">
        <v>25</v>
      </c>
      <c r="K24" s="617">
        <v>51325</v>
      </c>
      <c r="L24" s="617">
        <v>1.0034213098729228</v>
      </c>
      <c r="M24" s="617">
        <v>2053</v>
      </c>
      <c r="N24" s="617">
        <v>23</v>
      </c>
      <c r="O24" s="617">
        <v>47527</v>
      </c>
      <c r="P24" s="638">
        <v>0.92916911045943307</v>
      </c>
      <c r="Q24" s="618">
        <v>2066.391304347826</v>
      </c>
    </row>
    <row r="25" spans="1:17" ht="14.4" customHeight="1" x14ac:dyDescent="0.3">
      <c r="A25" s="613" t="s">
        <v>517</v>
      </c>
      <c r="B25" s="614" t="s">
        <v>3159</v>
      </c>
      <c r="C25" s="614" t="s">
        <v>3146</v>
      </c>
      <c r="D25" s="614" t="s">
        <v>3183</v>
      </c>
      <c r="E25" s="614" t="s">
        <v>3184</v>
      </c>
      <c r="F25" s="617">
        <v>2</v>
      </c>
      <c r="G25" s="617">
        <v>3222</v>
      </c>
      <c r="H25" s="617">
        <v>1</v>
      </c>
      <c r="I25" s="617">
        <v>1611</v>
      </c>
      <c r="J25" s="617"/>
      <c r="K25" s="617"/>
      <c r="L25" s="617"/>
      <c r="M25" s="617"/>
      <c r="N25" s="617">
        <v>7</v>
      </c>
      <c r="O25" s="617">
        <v>11373</v>
      </c>
      <c r="P25" s="638">
        <v>3.5297951582867784</v>
      </c>
      <c r="Q25" s="618">
        <v>1624.7142857142858</v>
      </c>
    </row>
    <row r="26" spans="1:17" ht="14.4" customHeight="1" x14ac:dyDescent="0.3">
      <c r="A26" s="613" t="s">
        <v>517</v>
      </c>
      <c r="B26" s="614" t="s">
        <v>3159</v>
      </c>
      <c r="C26" s="614" t="s">
        <v>3146</v>
      </c>
      <c r="D26" s="614" t="s">
        <v>3185</v>
      </c>
      <c r="E26" s="614" t="s">
        <v>3186</v>
      </c>
      <c r="F26" s="617">
        <v>6</v>
      </c>
      <c r="G26" s="617">
        <v>13290</v>
      </c>
      <c r="H26" s="617">
        <v>1</v>
      </c>
      <c r="I26" s="617">
        <v>2215</v>
      </c>
      <c r="J26" s="617">
        <v>4</v>
      </c>
      <c r="K26" s="617">
        <v>8888</v>
      </c>
      <c r="L26" s="617">
        <v>0.66877351392024076</v>
      </c>
      <c r="M26" s="617">
        <v>2222</v>
      </c>
      <c r="N26" s="617">
        <v>3</v>
      </c>
      <c r="O26" s="617">
        <v>6708</v>
      </c>
      <c r="P26" s="638">
        <v>0.50474040632054173</v>
      </c>
      <c r="Q26" s="618">
        <v>2236</v>
      </c>
    </row>
    <row r="27" spans="1:17" ht="14.4" customHeight="1" x14ac:dyDescent="0.3">
      <c r="A27" s="613" t="s">
        <v>517</v>
      </c>
      <c r="B27" s="614" t="s">
        <v>3159</v>
      </c>
      <c r="C27" s="614" t="s">
        <v>3146</v>
      </c>
      <c r="D27" s="614" t="s">
        <v>3187</v>
      </c>
      <c r="E27" s="614" t="s">
        <v>3188</v>
      </c>
      <c r="F27" s="617">
        <v>3</v>
      </c>
      <c r="G27" s="617">
        <v>8010</v>
      </c>
      <c r="H27" s="617">
        <v>1</v>
      </c>
      <c r="I27" s="617">
        <v>2670</v>
      </c>
      <c r="J27" s="617">
        <v>2</v>
      </c>
      <c r="K27" s="617">
        <v>5354</v>
      </c>
      <c r="L27" s="617">
        <v>0.66841448189762798</v>
      </c>
      <c r="M27" s="617">
        <v>2677</v>
      </c>
      <c r="N27" s="617">
        <v>9</v>
      </c>
      <c r="O27" s="617">
        <v>24205</v>
      </c>
      <c r="P27" s="638">
        <v>3.0218476903870162</v>
      </c>
      <c r="Q27" s="618">
        <v>2689.4444444444443</v>
      </c>
    </row>
    <row r="28" spans="1:17" ht="14.4" customHeight="1" x14ac:dyDescent="0.3">
      <c r="A28" s="613" t="s">
        <v>517</v>
      </c>
      <c r="B28" s="614" t="s">
        <v>3159</v>
      </c>
      <c r="C28" s="614" t="s">
        <v>3146</v>
      </c>
      <c r="D28" s="614" t="s">
        <v>3189</v>
      </c>
      <c r="E28" s="614" t="s">
        <v>3190</v>
      </c>
      <c r="F28" s="617"/>
      <c r="G28" s="617"/>
      <c r="H28" s="617"/>
      <c r="I28" s="617"/>
      <c r="J28" s="617">
        <v>2</v>
      </c>
      <c r="K28" s="617">
        <v>4746</v>
      </c>
      <c r="L28" s="617"/>
      <c r="M28" s="617">
        <v>2373</v>
      </c>
      <c r="N28" s="617"/>
      <c r="O28" s="617"/>
      <c r="P28" s="638"/>
      <c r="Q28" s="618"/>
    </row>
    <row r="29" spans="1:17" ht="14.4" customHeight="1" x14ac:dyDescent="0.3">
      <c r="A29" s="613" t="s">
        <v>517</v>
      </c>
      <c r="B29" s="614" t="s">
        <v>3159</v>
      </c>
      <c r="C29" s="614" t="s">
        <v>3146</v>
      </c>
      <c r="D29" s="614" t="s">
        <v>3191</v>
      </c>
      <c r="E29" s="614" t="s">
        <v>3192</v>
      </c>
      <c r="F29" s="617">
        <v>4</v>
      </c>
      <c r="G29" s="617">
        <v>20592</v>
      </c>
      <c r="H29" s="617">
        <v>1</v>
      </c>
      <c r="I29" s="617">
        <v>5148</v>
      </c>
      <c r="J29" s="617">
        <v>3</v>
      </c>
      <c r="K29" s="617">
        <v>15444</v>
      </c>
      <c r="L29" s="617">
        <v>0.75</v>
      </c>
      <c r="M29" s="617">
        <v>5148</v>
      </c>
      <c r="N29" s="617">
        <v>4</v>
      </c>
      <c r="O29" s="617">
        <v>20592</v>
      </c>
      <c r="P29" s="638">
        <v>1</v>
      </c>
      <c r="Q29" s="618">
        <v>5148</v>
      </c>
    </row>
    <row r="30" spans="1:17" ht="14.4" customHeight="1" x14ac:dyDescent="0.3">
      <c r="A30" s="613" t="s">
        <v>517</v>
      </c>
      <c r="B30" s="614" t="s">
        <v>3159</v>
      </c>
      <c r="C30" s="614" t="s">
        <v>3146</v>
      </c>
      <c r="D30" s="614" t="s">
        <v>3193</v>
      </c>
      <c r="E30" s="614" t="s">
        <v>3194</v>
      </c>
      <c r="F30" s="617"/>
      <c r="G30" s="617"/>
      <c r="H30" s="617"/>
      <c r="I30" s="617"/>
      <c r="J30" s="617"/>
      <c r="K30" s="617"/>
      <c r="L30" s="617"/>
      <c r="M30" s="617"/>
      <c r="N30" s="617">
        <v>2</v>
      </c>
      <c r="O30" s="617">
        <v>9796</v>
      </c>
      <c r="P30" s="638"/>
      <c r="Q30" s="618">
        <v>4898</v>
      </c>
    </row>
    <row r="31" spans="1:17" ht="14.4" customHeight="1" x14ac:dyDescent="0.3">
      <c r="A31" s="613" t="s">
        <v>517</v>
      </c>
      <c r="B31" s="614" t="s">
        <v>3159</v>
      </c>
      <c r="C31" s="614" t="s">
        <v>3146</v>
      </c>
      <c r="D31" s="614" t="s">
        <v>3195</v>
      </c>
      <c r="E31" s="614" t="s">
        <v>3196</v>
      </c>
      <c r="F31" s="617"/>
      <c r="G31" s="617"/>
      <c r="H31" s="617"/>
      <c r="I31" s="617"/>
      <c r="J31" s="617">
        <v>2</v>
      </c>
      <c r="K31" s="617">
        <v>1362</v>
      </c>
      <c r="L31" s="617"/>
      <c r="M31" s="617">
        <v>681</v>
      </c>
      <c r="N31" s="617">
        <v>8</v>
      </c>
      <c r="O31" s="617">
        <v>5528</v>
      </c>
      <c r="P31" s="638"/>
      <c r="Q31" s="618">
        <v>691</v>
      </c>
    </row>
    <row r="32" spans="1:17" ht="14.4" customHeight="1" x14ac:dyDescent="0.3">
      <c r="A32" s="613" t="s">
        <v>517</v>
      </c>
      <c r="B32" s="614" t="s">
        <v>3159</v>
      </c>
      <c r="C32" s="614" t="s">
        <v>3146</v>
      </c>
      <c r="D32" s="614" t="s">
        <v>3197</v>
      </c>
      <c r="E32" s="614" t="s">
        <v>3198</v>
      </c>
      <c r="F32" s="617">
        <v>26</v>
      </c>
      <c r="G32" s="617">
        <v>4446</v>
      </c>
      <c r="H32" s="617">
        <v>1</v>
      </c>
      <c r="I32" s="617">
        <v>171</v>
      </c>
      <c r="J32" s="617"/>
      <c r="K32" s="617"/>
      <c r="L32" s="617"/>
      <c r="M32" s="617"/>
      <c r="N32" s="617"/>
      <c r="O32" s="617"/>
      <c r="P32" s="638"/>
      <c r="Q32" s="618"/>
    </row>
    <row r="33" spans="1:17" ht="14.4" customHeight="1" x14ac:dyDescent="0.3">
      <c r="A33" s="613" t="s">
        <v>517</v>
      </c>
      <c r="B33" s="614" t="s">
        <v>3159</v>
      </c>
      <c r="C33" s="614" t="s">
        <v>3146</v>
      </c>
      <c r="D33" s="614" t="s">
        <v>3199</v>
      </c>
      <c r="E33" s="614" t="s">
        <v>3200</v>
      </c>
      <c r="F33" s="617">
        <v>1</v>
      </c>
      <c r="G33" s="617">
        <v>3506</v>
      </c>
      <c r="H33" s="617">
        <v>1</v>
      </c>
      <c r="I33" s="617">
        <v>3506</v>
      </c>
      <c r="J33" s="617"/>
      <c r="K33" s="617"/>
      <c r="L33" s="617"/>
      <c r="M33" s="617"/>
      <c r="N33" s="617"/>
      <c r="O33" s="617"/>
      <c r="P33" s="638"/>
      <c r="Q33" s="618"/>
    </row>
    <row r="34" spans="1:17" ht="14.4" customHeight="1" x14ac:dyDescent="0.3">
      <c r="A34" s="613" t="s">
        <v>517</v>
      </c>
      <c r="B34" s="614" t="s">
        <v>3159</v>
      </c>
      <c r="C34" s="614" t="s">
        <v>3146</v>
      </c>
      <c r="D34" s="614" t="s">
        <v>3201</v>
      </c>
      <c r="E34" s="614" t="s">
        <v>3202</v>
      </c>
      <c r="F34" s="617"/>
      <c r="G34" s="617"/>
      <c r="H34" s="617"/>
      <c r="I34" s="617"/>
      <c r="J34" s="617">
        <v>1</v>
      </c>
      <c r="K34" s="617">
        <v>8930</v>
      </c>
      <c r="L34" s="617"/>
      <c r="M34" s="617">
        <v>8930</v>
      </c>
      <c r="N34" s="617"/>
      <c r="O34" s="617"/>
      <c r="P34" s="638"/>
      <c r="Q34" s="618"/>
    </row>
    <row r="35" spans="1:17" ht="14.4" customHeight="1" x14ac:dyDescent="0.3">
      <c r="A35" s="613" t="s">
        <v>517</v>
      </c>
      <c r="B35" s="614" t="s">
        <v>3159</v>
      </c>
      <c r="C35" s="614" t="s">
        <v>3146</v>
      </c>
      <c r="D35" s="614" t="s">
        <v>3203</v>
      </c>
      <c r="E35" s="614" t="s">
        <v>3204</v>
      </c>
      <c r="F35" s="617">
        <v>1</v>
      </c>
      <c r="G35" s="617">
        <v>4738</v>
      </c>
      <c r="H35" s="617">
        <v>1</v>
      </c>
      <c r="I35" s="617">
        <v>4738</v>
      </c>
      <c r="J35" s="617"/>
      <c r="K35" s="617"/>
      <c r="L35" s="617"/>
      <c r="M35" s="617"/>
      <c r="N35" s="617"/>
      <c r="O35" s="617"/>
      <c r="P35" s="638"/>
      <c r="Q35" s="618"/>
    </row>
    <row r="36" spans="1:17" ht="14.4" customHeight="1" x14ac:dyDescent="0.3">
      <c r="A36" s="613" t="s">
        <v>517</v>
      </c>
      <c r="B36" s="614" t="s">
        <v>3159</v>
      </c>
      <c r="C36" s="614" t="s">
        <v>3146</v>
      </c>
      <c r="D36" s="614" t="s">
        <v>3205</v>
      </c>
      <c r="E36" s="614" t="s">
        <v>3206</v>
      </c>
      <c r="F36" s="617">
        <v>1</v>
      </c>
      <c r="G36" s="617">
        <v>4213</v>
      </c>
      <c r="H36" s="617">
        <v>1</v>
      </c>
      <c r="I36" s="617">
        <v>4213</v>
      </c>
      <c r="J36" s="617">
        <v>1</v>
      </c>
      <c r="K36" s="617">
        <v>4236</v>
      </c>
      <c r="L36" s="617">
        <v>1.005459292665559</v>
      </c>
      <c r="M36" s="617">
        <v>4236</v>
      </c>
      <c r="N36" s="617"/>
      <c r="O36" s="617"/>
      <c r="P36" s="638"/>
      <c r="Q36" s="618"/>
    </row>
    <row r="37" spans="1:17" ht="14.4" customHeight="1" x14ac:dyDescent="0.3">
      <c r="A37" s="613" t="s">
        <v>517</v>
      </c>
      <c r="B37" s="614" t="s">
        <v>3159</v>
      </c>
      <c r="C37" s="614" t="s">
        <v>3146</v>
      </c>
      <c r="D37" s="614" t="s">
        <v>3207</v>
      </c>
      <c r="E37" s="614" t="s">
        <v>3208</v>
      </c>
      <c r="F37" s="617"/>
      <c r="G37" s="617"/>
      <c r="H37" s="617"/>
      <c r="I37" s="617"/>
      <c r="J37" s="617">
        <v>1</v>
      </c>
      <c r="K37" s="617">
        <v>659</v>
      </c>
      <c r="L37" s="617"/>
      <c r="M37" s="617">
        <v>659</v>
      </c>
      <c r="N37" s="617"/>
      <c r="O37" s="617"/>
      <c r="P37" s="638"/>
      <c r="Q37" s="618"/>
    </row>
    <row r="38" spans="1:17" ht="14.4" customHeight="1" x14ac:dyDescent="0.3">
      <c r="A38" s="613" t="s">
        <v>517</v>
      </c>
      <c r="B38" s="614" t="s">
        <v>3159</v>
      </c>
      <c r="C38" s="614" t="s">
        <v>3146</v>
      </c>
      <c r="D38" s="614" t="s">
        <v>3209</v>
      </c>
      <c r="E38" s="614" t="s">
        <v>3210</v>
      </c>
      <c r="F38" s="617">
        <v>10</v>
      </c>
      <c r="G38" s="617">
        <v>13480</v>
      </c>
      <c r="H38" s="617">
        <v>1</v>
      </c>
      <c r="I38" s="617">
        <v>1348</v>
      </c>
      <c r="J38" s="617">
        <v>1</v>
      </c>
      <c r="K38" s="617">
        <v>1354</v>
      </c>
      <c r="L38" s="617">
        <v>0.10044510385756676</v>
      </c>
      <c r="M38" s="617">
        <v>1354</v>
      </c>
      <c r="N38" s="617"/>
      <c r="O38" s="617"/>
      <c r="P38" s="638"/>
      <c r="Q38" s="618"/>
    </row>
    <row r="39" spans="1:17" ht="14.4" customHeight="1" x14ac:dyDescent="0.3">
      <c r="A39" s="613" t="s">
        <v>517</v>
      </c>
      <c r="B39" s="614" t="s">
        <v>3159</v>
      </c>
      <c r="C39" s="614" t="s">
        <v>3146</v>
      </c>
      <c r="D39" s="614" t="s">
        <v>3211</v>
      </c>
      <c r="E39" s="614" t="s">
        <v>3212</v>
      </c>
      <c r="F39" s="617">
        <v>3</v>
      </c>
      <c r="G39" s="617">
        <v>5979</v>
      </c>
      <c r="H39" s="617">
        <v>1</v>
      </c>
      <c r="I39" s="617">
        <v>1993</v>
      </c>
      <c r="J39" s="617"/>
      <c r="K39" s="617"/>
      <c r="L39" s="617"/>
      <c r="M39" s="617"/>
      <c r="N39" s="617"/>
      <c r="O39" s="617"/>
      <c r="P39" s="638"/>
      <c r="Q39" s="618"/>
    </row>
    <row r="40" spans="1:17" ht="14.4" customHeight="1" x14ac:dyDescent="0.3">
      <c r="A40" s="613" t="s">
        <v>517</v>
      </c>
      <c r="B40" s="614" t="s">
        <v>3159</v>
      </c>
      <c r="C40" s="614" t="s">
        <v>3146</v>
      </c>
      <c r="D40" s="614" t="s">
        <v>3213</v>
      </c>
      <c r="E40" s="614" t="s">
        <v>3214</v>
      </c>
      <c r="F40" s="617">
        <v>1</v>
      </c>
      <c r="G40" s="617">
        <v>20240</v>
      </c>
      <c r="H40" s="617">
        <v>1</v>
      </c>
      <c r="I40" s="617">
        <v>20240</v>
      </c>
      <c r="J40" s="617"/>
      <c r="K40" s="617"/>
      <c r="L40" s="617"/>
      <c r="M40" s="617"/>
      <c r="N40" s="617"/>
      <c r="O40" s="617"/>
      <c r="P40" s="638"/>
      <c r="Q40" s="618"/>
    </row>
    <row r="41" spans="1:17" ht="14.4" customHeight="1" x14ac:dyDescent="0.3">
      <c r="A41" s="613" t="s">
        <v>517</v>
      </c>
      <c r="B41" s="614" t="s">
        <v>3159</v>
      </c>
      <c r="C41" s="614" t="s">
        <v>3146</v>
      </c>
      <c r="D41" s="614" t="s">
        <v>3215</v>
      </c>
      <c r="E41" s="614" t="s">
        <v>3216</v>
      </c>
      <c r="F41" s="617">
        <v>1</v>
      </c>
      <c r="G41" s="617">
        <v>17635</v>
      </c>
      <c r="H41" s="617">
        <v>1</v>
      </c>
      <c r="I41" s="617">
        <v>17635</v>
      </c>
      <c r="J41" s="617"/>
      <c r="K41" s="617"/>
      <c r="L41" s="617"/>
      <c r="M41" s="617"/>
      <c r="N41" s="617"/>
      <c r="O41" s="617"/>
      <c r="P41" s="638"/>
      <c r="Q41" s="618"/>
    </row>
    <row r="42" spans="1:17" ht="14.4" customHeight="1" x14ac:dyDescent="0.3">
      <c r="A42" s="613" t="s">
        <v>517</v>
      </c>
      <c r="B42" s="614" t="s">
        <v>3159</v>
      </c>
      <c r="C42" s="614" t="s">
        <v>3146</v>
      </c>
      <c r="D42" s="614" t="s">
        <v>3217</v>
      </c>
      <c r="E42" s="614" t="s">
        <v>3218</v>
      </c>
      <c r="F42" s="617">
        <v>1</v>
      </c>
      <c r="G42" s="617">
        <v>2802</v>
      </c>
      <c r="H42" s="617">
        <v>1</v>
      </c>
      <c r="I42" s="617">
        <v>2802</v>
      </c>
      <c r="J42" s="617"/>
      <c r="K42" s="617"/>
      <c r="L42" s="617"/>
      <c r="M42" s="617"/>
      <c r="N42" s="617"/>
      <c r="O42" s="617"/>
      <c r="P42" s="638"/>
      <c r="Q42" s="618"/>
    </row>
    <row r="43" spans="1:17" ht="14.4" customHeight="1" x14ac:dyDescent="0.3">
      <c r="A43" s="613" t="s">
        <v>517</v>
      </c>
      <c r="B43" s="614" t="s">
        <v>3159</v>
      </c>
      <c r="C43" s="614" t="s">
        <v>3146</v>
      </c>
      <c r="D43" s="614" t="s">
        <v>3219</v>
      </c>
      <c r="E43" s="614" t="s">
        <v>3220</v>
      </c>
      <c r="F43" s="617"/>
      <c r="G43" s="617"/>
      <c r="H43" s="617"/>
      <c r="I43" s="617"/>
      <c r="J43" s="617">
        <v>1</v>
      </c>
      <c r="K43" s="617">
        <v>907</v>
      </c>
      <c r="L43" s="617"/>
      <c r="M43" s="617">
        <v>907</v>
      </c>
      <c r="N43" s="617"/>
      <c r="O43" s="617"/>
      <c r="P43" s="638"/>
      <c r="Q43" s="618"/>
    </row>
    <row r="44" spans="1:17" ht="14.4" customHeight="1" x14ac:dyDescent="0.3">
      <c r="A44" s="613" t="s">
        <v>517</v>
      </c>
      <c r="B44" s="614" t="s">
        <v>3159</v>
      </c>
      <c r="C44" s="614" t="s">
        <v>3146</v>
      </c>
      <c r="D44" s="614" t="s">
        <v>3221</v>
      </c>
      <c r="E44" s="614" t="s">
        <v>3222</v>
      </c>
      <c r="F44" s="617">
        <v>14</v>
      </c>
      <c r="G44" s="617">
        <v>11200</v>
      </c>
      <c r="H44" s="617">
        <v>1</v>
      </c>
      <c r="I44" s="617">
        <v>800</v>
      </c>
      <c r="J44" s="617">
        <v>28</v>
      </c>
      <c r="K44" s="617">
        <v>22568</v>
      </c>
      <c r="L44" s="617">
        <v>2.0150000000000001</v>
      </c>
      <c r="M44" s="617">
        <v>806</v>
      </c>
      <c r="N44" s="617">
        <v>19</v>
      </c>
      <c r="O44" s="617">
        <v>15449</v>
      </c>
      <c r="P44" s="638">
        <v>1.379375</v>
      </c>
      <c r="Q44" s="618">
        <v>813.10526315789468</v>
      </c>
    </row>
    <row r="45" spans="1:17" ht="14.4" customHeight="1" x14ac:dyDescent="0.3">
      <c r="A45" s="613" t="s">
        <v>517</v>
      </c>
      <c r="B45" s="614" t="s">
        <v>3159</v>
      </c>
      <c r="C45" s="614" t="s">
        <v>3146</v>
      </c>
      <c r="D45" s="614" t="s">
        <v>3223</v>
      </c>
      <c r="E45" s="614" t="s">
        <v>3224</v>
      </c>
      <c r="F45" s="617">
        <v>1</v>
      </c>
      <c r="G45" s="617">
        <v>3859</v>
      </c>
      <c r="H45" s="617">
        <v>1</v>
      </c>
      <c r="I45" s="617">
        <v>3859</v>
      </c>
      <c r="J45" s="617"/>
      <c r="K45" s="617"/>
      <c r="L45" s="617"/>
      <c r="M45" s="617"/>
      <c r="N45" s="617">
        <v>1</v>
      </c>
      <c r="O45" s="617">
        <v>3875</v>
      </c>
      <c r="P45" s="638">
        <v>1.0041461518528116</v>
      </c>
      <c r="Q45" s="618">
        <v>3875</v>
      </c>
    </row>
    <row r="46" spans="1:17" ht="14.4" customHeight="1" x14ac:dyDescent="0.3">
      <c r="A46" s="613" t="s">
        <v>517</v>
      </c>
      <c r="B46" s="614" t="s">
        <v>3159</v>
      </c>
      <c r="C46" s="614" t="s">
        <v>3146</v>
      </c>
      <c r="D46" s="614" t="s">
        <v>3225</v>
      </c>
      <c r="E46" s="614" t="s">
        <v>3226</v>
      </c>
      <c r="F46" s="617">
        <v>4</v>
      </c>
      <c r="G46" s="617">
        <v>0</v>
      </c>
      <c r="H46" s="617"/>
      <c r="I46" s="617">
        <v>0</v>
      </c>
      <c r="J46" s="617">
        <v>16</v>
      </c>
      <c r="K46" s="617">
        <v>0</v>
      </c>
      <c r="L46" s="617"/>
      <c r="M46" s="617">
        <v>0</v>
      </c>
      <c r="N46" s="617">
        <v>5</v>
      </c>
      <c r="O46" s="617">
        <v>0</v>
      </c>
      <c r="P46" s="638"/>
      <c r="Q46" s="618">
        <v>0</v>
      </c>
    </row>
    <row r="47" spans="1:17" ht="14.4" customHeight="1" x14ac:dyDescent="0.3">
      <c r="A47" s="613" t="s">
        <v>517</v>
      </c>
      <c r="B47" s="614" t="s">
        <v>3159</v>
      </c>
      <c r="C47" s="614" t="s">
        <v>3146</v>
      </c>
      <c r="D47" s="614" t="s">
        <v>3227</v>
      </c>
      <c r="E47" s="614" t="s">
        <v>3228</v>
      </c>
      <c r="F47" s="617"/>
      <c r="G47" s="617"/>
      <c r="H47" s="617"/>
      <c r="I47" s="617"/>
      <c r="J47" s="617"/>
      <c r="K47" s="617"/>
      <c r="L47" s="617"/>
      <c r="M47" s="617"/>
      <c r="N47" s="617">
        <v>1</v>
      </c>
      <c r="O47" s="617">
        <v>0</v>
      </c>
      <c r="P47" s="638"/>
      <c r="Q47" s="618">
        <v>0</v>
      </c>
    </row>
    <row r="48" spans="1:17" ht="14.4" customHeight="1" x14ac:dyDescent="0.3">
      <c r="A48" s="613" t="s">
        <v>517</v>
      </c>
      <c r="B48" s="614" t="s">
        <v>3159</v>
      </c>
      <c r="C48" s="614" t="s">
        <v>3146</v>
      </c>
      <c r="D48" s="614" t="s">
        <v>3229</v>
      </c>
      <c r="E48" s="614" t="s">
        <v>3230</v>
      </c>
      <c r="F48" s="617"/>
      <c r="G48" s="617"/>
      <c r="H48" s="617"/>
      <c r="I48" s="617"/>
      <c r="J48" s="617">
        <v>7</v>
      </c>
      <c r="K48" s="617">
        <v>0</v>
      </c>
      <c r="L48" s="617"/>
      <c r="M48" s="617">
        <v>0</v>
      </c>
      <c r="N48" s="617"/>
      <c r="O48" s="617"/>
      <c r="P48" s="638"/>
      <c r="Q48" s="618"/>
    </row>
    <row r="49" spans="1:17" ht="14.4" customHeight="1" x14ac:dyDescent="0.3">
      <c r="A49" s="613" t="s">
        <v>517</v>
      </c>
      <c r="B49" s="614" t="s">
        <v>3159</v>
      </c>
      <c r="C49" s="614" t="s">
        <v>3146</v>
      </c>
      <c r="D49" s="614" t="s">
        <v>3231</v>
      </c>
      <c r="E49" s="614" t="s">
        <v>3232</v>
      </c>
      <c r="F49" s="617">
        <v>1</v>
      </c>
      <c r="G49" s="617">
        <v>0</v>
      </c>
      <c r="H49" s="617"/>
      <c r="I49" s="617">
        <v>0</v>
      </c>
      <c r="J49" s="617">
        <v>1</v>
      </c>
      <c r="K49" s="617">
        <v>0</v>
      </c>
      <c r="L49" s="617"/>
      <c r="M49" s="617">
        <v>0</v>
      </c>
      <c r="N49" s="617">
        <v>1</v>
      </c>
      <c r="O49" s="617">
        <v>0</v>
      </c>
      <c r="P49" s="638"/>
      <c r="Q49" s="618">
        <v>0</v>
      </c>
    </row>
    <row r="50" spans="1:17" ht="14.4" customHeight="1" x14ac:dyDescent="0.3">
      <c r="A50" s="613" t="s">
        <v>517</v>
      </c>
      <c r="B50" s="614" t="s">
        <v>3159</v>
      </c>
      <c r="C50" s="614" t="s">
        <v>3146</v>
      </c>
      <c r="D50" s="614" t="s">
        <v>3233</v>
      </c>
      <c r="E50" s="614" t="s">
        <v>3234</v>
      </c>
      <c r="F50" s="617">
        <v>1</v>
      </c>
      <c r="G50" s="617">
        <v>0</v>
      </c>
      <c r="H50" s="617"/>
      <c r="I50" s="617">
        <v>0</v>
      </c>
      <c r="J50" s="617"/>
      <c r="K50" s="617"/>
      <c r="L50" s="617"/>
      <c r="M50" s="617"/>
      <c r="N50" s="617"/>
      <c r="O50" s="617"/>
      <c r="P50" s="638"/>
      <c r="Q50" s="618"/>
    </row>
    <row r="51" spans="1:17" ht="14.4" customHeight="1" x14ac:dyDescent="0.3">
      <c r="A51" s="613" t="s">
        <v>517</v>
      </c>
      <c r="B51" s="614" t="s">
        <v>3159</v>
      </c>
      <c r="C51" s="614" t="s">
        <v>3146</v>
      </c>
      <c r="D51" s="614" t="s">
        <v>3235</v>
      </c>
      <c r="E51" s="614" t="s">
        <v>3236</v>
      </c>
      <c r="F51" s="617"/>
      <c r="G51" s="617"/>
      <c r="H51" s="617"/>
      <c r="I51" s="617"/>
      <c r="J51" s="617">
        <v>1</v>
      </c>
      <c r="K51" s="617">
        <v>0</v>
      </c>
      <c r="L51" s="617"/>
      <c r="M51" s="617">
        <v>0</v>
      </c>
      <c r="N51" s="617"/>
      <c r="O51" s="617"/>
      <c r="P51" s="638"/>
      <c r="Q51" s="618"/>
    </row>
    <row r="52" spans="1:17" ht="14.4" customHeight="1" x14ac:dyDescent="0.3">
      <c r="A52" s="613" t="s">
        <v>517</v>
      </c>
      <c r="B52" s="614" t="s">
        <v>3159</v>
      </c>
      <c r="C52" s="614" t="s">
        <v>3146</v>
      </c>
      <c r="D52" s="614" t="s">
        <v>3237</v>
      </c>
      <c r="E52" s="614" t="s">
        <v>3238</v>
      </c>
      <c r="F52" s="617"/>
      <c r="G52" s="617"/>
      <c r="H52" s="617"/>
      <c r="I52" s="617"/>
      <c r="J52" s="617"/>
      <c r="K52" s="617"/>
      <c r="L52" s="617"/>
      <c r="M52" s="617"/>
      <c r="N52" s="617">
        <v>2</v>
      </c>
      <c r="O52" s="617">
        <v>0</v>
      </c>
      <c r="P52" s="638"/>
      <c r="Q52" s="618">
        <v>0</v>
      </c>
    </row>
    <row r="53" spans="1:17" ht="14.4" customHeight="1" x14ac:dyDescent="0.3">
      <c r="A53" s="613" t="s">
        <v>517</v>
      </c>
      <c r="B53" s="614" t="s">
        <v>3159</v>
      </c>
      <c r="C53" s="614" t="s">
        <v>3146</v>
      </c>
      <c r="D53" s="614" t="s">
        <v>3239</v>
      </c>
      <c r="E53" s="614" t="s">
        <v>3240</v>
      </c>
      <c r="F53" s="617"/>
      <c r="G53" s="617"/>
      <c r="H53" s="617"/>
      <c r="I53" s="617"/>
      <c r="J53" s="617">
        <v>1</v>
      </c>
      <c r="K53" s="617">
        <v>0</v>
      </c>
      <c r="L53" s="617"/>
      <c r="M53" s="617">
        <v>0</v>
      </c>
      <c r="N53" s="617"/>
      <c r="O53" s="617"/>
      <c r="P53" s="638"/>
      <c r="Q53" s="618"/>
    </row>
    <row r="54" spans="1:17" ht="14.4" customHeight="1" x14ac:dyDescent="0.3">
      <c r="A54" s="613" t="s">
        <v>517</v>
      </c>
      <c r="B54" s="614" t="s">
        <v>3159</v>
      </c>
      <c r="C54" s="614" t="s">
        <v>3146</v>
      </c>
      <c r="D54" s="614" t="s">
        <v>3241</v>
      </c>
      <c r="E54" s="614" t="s">
        <v>3242</v>
      </c>
      <c r="F54" s="617"/>
      <c r="G54" s="617"/>
      <c r="H54" s="617"/>
      <c r="I54" s="617"/>
      <c r="J54" s="617">
        <v>1</v>
      </c>
      <c r="K54" s="617">
        <v>0</v>
      </c>
      <c r="L54" s="617"/>
      <c r="M54" s="617">
        <v>0</v>
      </c>
      <c r="N54" s="617">
        <v>1</v>
      </c>
      <c r="O54" s="617">
        <v>0</v>
      </c>
      <c r="P54" s="638"/>
      <c r="Q54" s="618">
        <v>0</v>
      </c>
    </row>
    <row r="55" spans="1:17" ht="14.4" customHeight="1" x14ac:dyDescent="0.3">
      <c r="A55" s="613" t="s">
        <v>517</v>
      </c>
      <c r="B55" s="614" t="s">
        <v>3159</v>
      </c>
      <c r="C55" s="614" t="s">
        <v>3146</v>
      </c>
      <c r="D55" s="614" t="s">
        <v>3243</v>
      </c>
      <c r="E55" s="614" t="s">
        <v>3244</v>
      </c>
      <c r="F55" s="617">
        <v>1</v>
      </c>
      <c r="G55" s="617">
        <v>0</v>
      </c>
      <c r="H55" s="617"/>
      <c r="I55" s="617">
        <v>0</v>
      </c>
      <c r="J55" s="617"/>
      <c r="K55" s="617"/>
      <c r="L55" s="617"/>
      <c r="M55" s="617"/>
      <c r="N55" s="617"/>
      <c r="O55" s="617"/>
      <c r="P55" s="638"/>
      <c r="Q55" s="618"/>
    </row>
    <row r="56" spans="1:17" ht="14.4" customHeight="1" x14ac:dyDescent="0.3">
      <c r="A56" s="613" t="s">
        <v>517</v>
      </c>
      <c r="B56" s="614" t="s">
        <v>3159</v>
      </c>
      <c r="C56" s="614" t="s">
        <v>3146</v>
      </c>
      <c r="D56" s="614" t="s">
        <v>3245</v>
      </c>
      <c r="E56" s="614" t="s">
        <v>3246</v>
      </c>
      <c r="F56" s="617"/>
      <c r="G56" s="617"/>
      <c r="H56" s="617"/>
      <c r="I56" s="617"/>
      <c r="J56" s="617">
        <v>1</v>
      </c>
      <c r="K56" s="617">
        <v>0</v>
      </c>
      <c r="L56" s="617"/>
      <c r="M56" s="617">
        <v>0</v>
      </c>
      <c r="N56" s="617"/>
      <c r="O56" s="617"/>
      <c r="P56" s="638"/>
      <c r="Q56" s="618"/>
    </row>
    <row r="57" spans="1:17" ht="14.4" customHeight="1" x14ac:dyDescent="0.3">
      <c r="A57" s="613" t="s">
        <v>517</v>
      </c>
      <c r="B57" s="614" t="s">
        <v>3159</v>
      </c>
      <c r="C57" s="614" t="s">
        <v>3146</v>
      </c>
      <c r="D57" s="614" t="s">
        <v>3247</v>
      </c>
      <c r="E57" s="614" t="s">
        <v>3248</v>
      </c>
      <c r="F57" s="617"/>
      <c r="G57" s="617"/>
      <c r="H57" s="617"/>
      <c r="I57" s="617"/>
      <c r="J57" s="617">
        <v>2</v>
      </c>
      <c r="K57" s="617">
        <v>0</v>
      </c>
      <c r="L57" s="617"/>
      <c r="M57" s="617">
        <v>0</v>
      </c>
      <c r="N57" s="617"/>
      <c r="O57" s="617"/>
      <c r="P57" s="638"/>
      <c r="Q57" s="618"/>
    </row>
    <row r="58" spans="1:17" ht="14.4" customHeight="1" x14ac:dyDescent="0.3">
      <c r="A58" s="613" t="s">
        <v>517</v>
      </c>
      <c r="B58" s="614" t="s">
        <v>3159</v>
      </c>
      <c r="C58" s="614" t="s">
        <v>3146</v>
      </c>
      <c r="D58" s="614" t="s">
        <v>3249</v>
      </c>
      <c r="E58" s="614" t="s">
        <v>3250</v>
      </c>
      <c r="F58" s="617"/>
      <c r="G58" s="617"/>
      <c r="H58" s="617"/>
      <c r="I58" s="617"/>
      <c r="J58" s="617">
        <v>1</v>
      </c>
      <c r="K58" s="617">
        <v>0</v>
      </c>
      <c r="L58" s="617"/>
      <c r="M58" s="617">
        <v>0</v>
      </c>
      <c r="N58" s="617"/>
      <c r="O58" s="617"/>
      <c r="P58" s="638"/>
      <c r="Q58" s="618"/>
    </row>
    <row r="59" spans="1:17" ht="14.4" customHeight="1" x14ac:dyDescent="0.3">
      <c r="A59" s="613" t="s">
        <v>517</v>
      </c>
      <c r="B59" s="614" t="s">
        <v>3159</v>
      </c>
      <c r="C59" s="614" t="s">
        <v>3146</v>
      </c>
      <c r="D59" s="614" t="s">
        <v>3251</v>
      </c>
      <c r="E59" s="614" t="s">
        <v>3252</v>
      </c>
      <c r="F59" s="617"/>
      <c r="G59" s="617"/>
      <c r="H59" s="617"/>
      <c r="I59" s="617"/>
      <c r="J59" s="617">
        <v>1</v>
      </c>
      <c r="K59" s="617">
        <v>0</v>
      </c>
      <c r="L59" s="617"/>
      <c r="M59" s="617">
        <v>0</v>
      </c>
      <c r="N59" s="617"/>
      <c r="O59" s="617"/>
      <c r="P59" s="638"/>
      <c r="Q59" s="618"/>
    </row>
    <row r="60" spans="1:17" ht="14.4" customHeight="1" x14ac:dyDescent="0.3">
      <c r="A60" s="613" t="s">
        <v>517</v>
      </c>
      <c r="B60" s="614" t="s">
        <v>3159</v>
      </c>
      <c r="C60" s="614" t="s">
        <v>3146</v>
      </c>
      <c r="D60" s="614" t="s">
        <v>3253</v>
      </c>
      <c r="E60" s="614" t="s">
        <v>3254</v>
      </c>
      <c r="F60" s="617"/>
      <c r="G60" s="617"/>
      <c r="H60" s="617"/>
      <c r="I60" s="617"/>
      <c r="J60" s="617"/>
      <c r="K60" s="617"/>
      <c r="L60" s="617"/>
      <c r="M60" s="617"/>
      <c r="N60" s="617">
        <v>1</v>
      </c>
      <c r="O60" s="617">
        <v>0</v>
      </c>
      <c r="P60" s="638"/>
      <c r="Q60" s="618">
        <v>0</v>
      </c>
    </row>
    <row r="61" spans="1:17" ht="14.4" customHeight="1" x14ac:dyDescent="0.3">
      <c r="A61" s="613" t="s">
        <v>517</v>
      </c>
      <c r="B61" s="614" t="s">
        <v>3159</v>
      </c>
      <c r="C61" s="614" t="s">
        <v>3146</v>
      </c>
      <c r="D61" s="614" t="s">
        <v>3255</v>
      </c>
      <c r="E61" s="614" t="s">
        <v>3256</v>
      </c>
      <c r="F61" s="617"/>
      <c r="G61" s="617"/>
      <c r="H61" s="617"/>
      <c r="I61" s="617"/>
      <c r="J61" s="617">
        <v>1</v>
      </c>
      <c r="K61" s="617">
        <v>0</v>
      </c>
      <c r="L61" s="617"/>
      <c r="M61" s="617">
        <v>0</v>
      </c>
      <c r="N61" s="617"/>
      <c r="O61" s="617"/>
      <c r="P61" s="638"/>
      <c r="Q61" s="618"/>
    </row>
    <row r="62" spans="1:17" ht="14.4" customHeight="1" x14ac:dyDescent="0.3">
      <c r="A62" s="613" t="s">
        <v>517</v>
      </c>
      <c r="B62" s="614" t="s">
        <v>3159</v>
      </c>
      <c r="C62" s="614" t="s">
        <v>3146</v>
      </c>
      <c r="D62" s="614" t="s">
        <v>3257</v>
      </c>
      <c r="E62" s="614" t="s">
        <v>3258</v>
      </c>
      <c r="F62" s="617"/>
      <c r="G62" s="617"/>
      <c r="H62" s="617"/>
      <c r="I62" s="617"/>
      <c r="J62" s="617">
        <v>1</v>
      </c>
      <c r="K62" s="617">
        <v>0</v>
      </c>
      <c r="L62" s="617"/>
      <c r="M62" s="617">
        <v>0</v>
      </c>
      <c r="N62" s="617">
        <v>1</v>
      </c>
      <c r="O62" s="617">
        <v>0</v>
      </c>
      <c r="P62" s="638"/>
      <c r="Q62" s="618">
        <v>0</v>
      </c>
    </row>
    <row r="63" spans="1:17" ht="14.4" customHeight="1" x14ac:dyDescent="0.3">
      <c r="A63" s="613" t="s">
        <v>517</v>
      </c>
      <c r="B63" s="614" t="s">
        <v>3159</v>
      </c>
      <c r="C63" s="614" t="s">
        <v>3146</v>
      </c>
      <c r="D63" s="614" t="s">
        <v>3259</v>
      </c>
      <c r="E63" s="614" t="s">
        <v>3260</v>
      </c>
      <c r="F63" s="617"/>
      <c r="G63" s="617"/>
      <c r="H63" s="617"/>
      <c r="I63" s="617"/>
      <c r="J63" s="617"/>
      <c r="K63" s="617"/>
      <c r="L63" s="617"/>
      <c r="M63" s="617"/>
      <c r="N63" s="617">
        <v>1</v>
      </c>
      <c r="O63" s="617">
        <v>0</v>
      </c>
      <c r="P63" s="638"/>
      <c r="Q63" s="618">
        <v>0</v>
      </c>
    </row>
    <row r="64" spans="1:17" ht="14.4" customHeight="1" x14ac:dyDescent="0.3">
      <c r="A64" s="613" t="s">
        <v>517</v>
      </c>
      <c r="B64" s="614" t="s">
        <v>3159</v>
      </c>
      <c r="C64" s="614" t="s">
        <v>3146</v>
      </c>
      <c r="D64" s="614" t="s">
        <v>3261</v>
      </c>
      <c r="E64" s="614" t="s">
        <v>3262</v>
      </c>
      <c r="F64" s="617"/>
      <c r="G64" s="617"/>
      <c r="H64" s="617"/>
      <c r="I64" s="617"/>
      <c r="J64" s="617"/>
      <c r="K64" s="617"/>
      <c r="L64" s="617"/>
      <c r="M64" s="617"/>
      <c r="N64" s="617">
        <v>1</v>
      </c>
      <c r="O64" s="617">
        <v>0</v>
      </c>
      <c r="P64" s="638"/>
      <c r="Q64" s="618">
        <v>0</v>
      </c>
    </row>
    <row r="65" spans="1:17" ht="14.4" customHeight="1" x14ac:dyDescent="0.3">
      <c r="A65" s="613" t="s">
        <v>517</v>
      </c>
      <c r="B65" s="614" t="s">
        <v>3159</v>
      </c>
      <c r="C65" s="614" t="s">
        <v>3146</v>
      </c>
      <c r="D65" s="614" t="s">
        <v>3263</v>
      </c>
      <c r="E65" s="614" t="s">
        <v>3264</v>
      </c>
      <c r="F65" s="617"/>
      <c r="G65" s="617"/>
      <c r="H65" s="617"/>
      <c r="I65" s="617"/>
      <c r="J65" s="617"/>
      <c r="K65" s="617"/>
      <c r="L65" s="617"/>
      <c r="M65" s="617"/>
      <c r="N65" s="617">
        <v>1</v>
      </c>
      <c r="O65" s="617">
        <v>0</v>
      </c>
      <c r="P65" s="638"/>
      <c r="Q65" s="618">
        <v>0</v>
      </c>
    </row>
    <row r="66" spans="1:17" ht="14.4" customHeight="1" x14ac:dyDescent="0.3">
      <c r="A66" s="613" t="s">
        <v>517</v>
      </c>
      <c r="B66" s="614" t="s">
        <v>3159</v>
      </c>
      <c r="C66" s="614" t="s">
        <v>3146</v>
      </c>
      <c r="D66" s="614" t="s">
        <v>3265</v>
      </c>
      <c r="E66" s="614" t="s">
        <v>3266</v>
      </c>
      <c r="F66" s="617"/>
      <c r="G66" s="617"/>
      <c r="H66" s="617"/>
      <c r="I66" s="617"/>
      <c r="J66" s="617">
        <v>1</v>
      </c>
      <c r="K66" s="617">
        <v>0</v>
      </c>
      <c r="L66" s="617"/>
      <c r="M66" s="617">
        <v>0</v>
      </c>
      <c r="N66" s="617"/>
      <c r="O66" s="617"/>
      <c r="P66" s="638"/>
      <c r="Q66" s="618"/>
    </row>
    <row r="67" spans="1:17" ht="14.4" customHeight="1" x14ac:dyDescent="0.3">
      <c r="A67" s="613" t="s">
        <v>517</v>
      </c>
      <c r="B67" s="614" t="s">
        <v>3159</v>
      </c>
      <c r="C67" s="614" t="s">
        <v>3146</v>
      </c>
      <c r="D67" s="614" t="s">
        <v>3267</v>
      </c>
      <c r="E67" s="614" t="s">
        <v>3268</v>
      </c>
      <c r="F67" s="617"/>
      <c r="G67" s="617"/>
      <c r="H67" s="617"/>
      <c r="I67" s="617"/>
      <c r="J67" s="617">
        <v>1</v>
      </c>
      <c r="K67" s="617">
        <v>0</v>
      </c>
      <c r="L67" s="617"/>
      <c r="M67" s="617">
        <v>0</v>
      </c>
      <c r="N67" s="617">
        <v>1</v>
      </c>
      <c r="O67" s="617">
        <v>0</v>
      </c>
      <c r="P67" s="638"/>
      <c r="Q67" s="618">
        <v>0</v>
      </c>
    </row>
    <row r="68" spans="1:17" ht="14.4" customHeight="1" x14ac:dyDescent="0.3">
      <c r="A68" s="613" t="s">
        <v>517</v>
      </c>
      <c r="B68" s="614" t="s">
        <v>3159</v>
      </c>
      <c r="C68" s="614" t="s">
        <v>3146</v>
      </c>
      <c r="D68" s="614" t="s">
        <v>3269</v>
      </c>
      <c r="E68" s="614" t="s">
        <v>3270</v>
      </c>
      <c r="F68" s="617"/>
      <c r="G68" s="617"/>
      <c r="H68" s="617"/>
      <c r="I68" s="617"/>
      <c r="J68" s="617">
        <v>1</v>
      </c>
      <c r="K68" s="617">
        <v>0</v>
      </c>
      <c r="L68" s="617"/>
      <c r="M68" s="617">
        <v>0</v>
      </c>
      <c r="N68" s="617"/>
      <c r="O68" s="617"/>
      <c r="P68" s="638"/>
      <c r="Q68" s="618"/>
    </row>
    <row r="69" spans="1:17" ht="14.4" customHeight="1" x14ac:dyDescent="0.3">
      <c r="A69" s="613" t="s">
        <v>517</v>
      </c>
      <c r="B69" s="614" t="s">
        <v>3159</v>
      </c>
      <c r="C69" s="614" t="s">
        <v>3146</v>
      </c>
      <c r="D69" s="614" t="s">
        <v>3271</v>
      </c>
      <c r="E69" s="614" t="s">
        <v>3272</v>
      </c>
      <c r="F69" s="617"/>
      <c r="G69" s="617"/>
      <c r="H69" s="617"/>
      <c r="I69" s="617"/>
      <c r="J69" s="617"/>
      <c r="K69" s="617"/>
      <c r="L69" s="617"/>
      <c r="M69" s="617"/>
      <c r="N69" s="617">
        <v>2</v>
      </c>
      <c r="O69" s="617">
        <v>3200</v>
      </c>
      <c r="P69" s="638"/>
      <c r="Q69" s="618">
        <v>1600</v>
      </c>
    </row>
    <row r="70" spans="1:17" ht="14.4" customHeight="1" x14ac:dyDescent="0.3">
      <c r="A70" s="613" t="s">
        <v>517</v>
      </c>
      <c r="B70" s="614" t="s">
        <v>3159</v>
      </c>
      <c r="C70" s="614" t="s">
        <v>3146</v>
      </c>
      <c r="D70" s="614" t="s">
        <v>3273</v>
      </c>
      <c r="E70" s="614" t="s">
        <v>3274</v>
      </c>
      <c r="F70" s="617"/>
      <c r="G70" s="617"/>
      <c r="H70" s="617"/>
      <c r="I70" s="617"/>
      <c r="J70" s="617"/>
      <c r="K70" s="617"/>
      <c r="L70" s="617"/>
      <c r="M70" s="617"/>
      <c r="N70" s="617">
        <v>1</v>
      </c>
      <c r="O70" s="617">
        <v>953</v>
      </c>
      <c r="P70" s="638"/>
      <c r="Q70" s="618">
        <v>953</v>
      </c>
    </row>
    <row r="71" spans="1:17" ht="14.4" customHeight="1" x14ac:dyDescent="0.3">
      <c r="A71" s="613" t="s">
        <v>517</v>
      </c>
      <c r="B71" s="614" t="s">
        <v>3159</v>
      </c>
      <c r="C71" s="614" t="s">
        <v>3146</v>
      </c>
      <c r="D71" s="614" t="s">
        <v>3275</v>
      </c>
      <c r="E71" s="614" t="s">
        <v>3276</v>
      </c>
      <c r="F71" s="617">
        <v>3</v>
      </c>
      <c r="G71" s="617">
        <v>0</v>
      </c>
      <c r="H71" s="617"/>
      <c r="I71" s="617">
        <v>0</v>
      </c>
      <c r="J71" s="617">
        <v>12</v>
      </c>
      <c r="K71" s="617">
        <v>0</v>
      </c>
      <c r="L71" s="617"/>
      <c r="M71" s="617">
        <v>0</v>
      </c>
      <c r="N71" s="617">
        <v>6</v>
      </c>
      <c r="O71" s="617">
        <v>0</v>
      </c>
      <c r="P71" s="638"/>
      <c r="Q71" s="618">
        <v>0</v>
      </c>
    </row>
    <row r="72" spans="1:17" ht="14.4" customHeight="1" x14ac:dyDescent="0.3">
      <c r="A72" s="613" t="s">
        <v>517</v>
      </c>
      <c r="B72" s="614" t="s">
        <v>3159</v>
      </c>
      <c r="C72" s="614" t="s">
        <v>3146</v>
      </c>
      <c r="D72" s="614" t="s">
        <v>3277</v>
      </c>
      <c r="E72" s="614" t="s">
        <v>3278</v>
      </c>
      <c r="F72" s="617">
        <v>6</v>
      </c>
      <c r="G72" s="617">
        <v>4446</v>
      </c>
      <c r="H72" s="617">
        <v>1</v>
      </c>
      <c r="I72" s="617">
        <v>741</v>
      </c>
      <c r="J72" s="617">
        <v>6</v>
      </c>
      <c r="K72" s="617">
        <v>4470</v>
      </c>
      <c r="L72" s="617">
        <v>1.0053981106612686</v>
      </c>
      <c r="M72" s="617">
        <v>745</v>
      </c>
      <c r="N72" s="617">
        <v>10</v>
      </c>
      <c r="O72" s="617">
        <v>7520</v>
      </c>
      <c r="P72" s="638">
        <v>1.6914080071974809</v>
      </c>
      <c r="Q72" s="618">
        <v>752</v>
      </c>
    </row>
    <row r="73" spans="1:17" ht="14.4" customHeight="1" x14ac:dyDescent="0.3">
      <c r="A73" s="613" t="s">
        <v>517</v>
      </c>
      <c r="B73" s="614" t="s">
        <v>3159</v>
      </c>
      <c r="C73" s="614" t="s">
        <v>3146</v>
      </c>
      <c r="D73" s="614" t="s">
        <v>3279</v>
      </c>
      <c r="E73" s="614" t="s">
        <v>3280</v>
      </c>
      <c r="F73" s="617"/>
      <c r="G73" s="617"/>
      <c r="H73" s="617"/>
      <c r="I73" s="617"/>
      <c r="J73" s="617"/>
      <c r="K73" s="617"/>
      <c r="L73" s="617"/>
      <c r="M73" s="617"/>
      <c r="N73" s="617">
        <v>1</v>
      </c>
      <c r="O73" s="617">
        <v>168</v>
      </c>
      <c r="P73" s="638"/>
      <c r="Q73" s="618">
        <v>168</v>
      </c>
    </row>
    <row r="74" spans="1:17" ht="14.4" customHeight="1" x14ac:dyDescent="0.3">
      <c r="A74" s="613" t="s">
        <v>517</v>
      </c>
      <c r="B74" s="614" t="s">
        <v>3159</v>
      </c>
      <c r="C74" s="614" t="s">
        <v>3146</v>
      </c>
      <c r="D74" s="614" t="s">
        <v>3281</v>
      </c>
      <c r="E74" s="614" t="s">
        <v>3282</v>
      </c>
      <c r="F74" s="617"/>
      <c r="G74" s="617"/>
      <c r="H74" s="617"/>
      <c r="I74" s="617"/>
      <c r="J74" s="617"/>
      <c r="K74" s="617"/>
      <c r="L74" s="617"/>
      <c r="M74" s="617"/>
      <c r="N74" s="617">
        <v>1</v>
      </c>
      <c r="O74" s="617">
        <v>516</v>
      </c>
      <c r="P74" s="638"/>
      <c r="Q74" s="618">
        <v>516</v>
      </c>
    </row>
    <row r="75" spans="1:17" ht="14.4" customHeight="1" x14ac:dyDescent="0.3">
      <c r="A75" s="613" t="s">
        <v>517</v>
      </c>
      <c r="B75" s="614" t="s">
        <v>3159</v>
      </c>
      <c r="C75" s="614" t="s">
        <v>3146</v>
      </c>
      <c r="D75" s="614" t="s">
        <v>3283</v>
      </c>
      <c r="E75" s="614" t="s">
        <v>3284</v>
      </c>
      <c r="F75" s="617">
        <v>1</v>
      </c>
      <c r="G75" s="617">
        <v>107</v>
      </c>
      <c r="H75" s="617">
        <v>1</v>
      </c>
      <c r="I75" s="617">
        <v>107</v>
      </c>
      <c r="J75" s="617"/>
      <c r="K75" s="617"/>
      <c r="L75" s="617"/>
      <c r="M75" s="617"/>
      <c r="N75" s="617"/>
      <c r="O75" s="617"/>
      <c r="P75" s="638"/>
      <c r="Q75" s="618"/>
    </row>
    <row r="76" spans="1:17" ht="14.4" customHeight="1" x14ac:dyDescent="0.3">
      <c r="A76" s="613" t="s">
        <v>517</v>
      </c>
      <c r="B76" s="614" t="s">
        <v>3159</v>
      </c>
      <c r="C76" s="614" t="s">
        <v>3146</v>
      </c>
      <c r="D76" s="614" t="s">
        <v>3285</v>
      </c>
      <c r="E76" s="614" t="s">
        <v>3286</v>
      </c>
      <c r="F76" s="617">
        <v>4</v>
      </c>
      <c r="G76" s="617">
        <v>10772</v>
      </c>
      <c r="H76" s="617">
        <v>1</v>
      </c>
      <c r="I76" s="617">
        <v>2693</v>
      </c>
      <c r="J76" s="617">
        <v>2</v>
      </c>
      <c r="K76" s="617">
        <v>5404</v>
      </c>
      <c r="L76" s="617">
        <v>0.50167099888600075</v>
      </c>
      <c r="M76" s="617">
        <v>2702</v>
      </c>
      <c r="N76" s="617">
        <v>3</v>
      </c>
      <c r="O76" s="617">
        <v>8138</v>
      </c>
      <c r="P76" s="638">
        <v>0.75547716301522461</v>
      </c>
      <c r="Q76" s="618">
        <v>2712.6666666666665</v>
      </c>
    </row>
    <row r="77" spans="1:17" ht="14.4" customHeight="1" x14ac:dyDescent="0.3">
      <c r="A77" s="613" t="s">
        <v>517</v>
      </c>
      <c r="B77" s="614" t="s">
        <v>3159</v>
      </c>
      <c r="C77" s="614" t="s">
        <v>3146</v>
      </c>
      <c r="D77" s="614" t="s">
        <v>3287</v>
      </c>
      <c r="E77" s="614" t="s">
        <v>3288</v>
      </c>
      <c r="F77" s="617">
        <v>3</v>
      </c>
      <c r="G77" s="617">
        <v>1995</v>
      </c>
      <c r="H77" s="617">
        <v>1</v>
      </c>
      <c r="I77" s="617">
        <v>665</v>
      </c>
      <c r="J77" s="617">
        <v>1</v>
      </c>
      <c r="K77" s="617">
        <v>668</v>
      </c>
      <c r="L77" s="617">
        <v>0.3348370927318296</v>
      </c>
      <c r="M77" s="617">
        <v>668</v>
      </c>
      <c r="N77" s="617"/>
      <c r="O77" s="617"/>
      <c r="P77" s="638"/>
      <c r="Q77" s="618"/>
    </row>
    <row r="78" spans="1:17" ht="14.4" customHeight="1" x14ac:dyDescent="0.3">
      <c r="A78" s="613" t="s">
        <v>517</v>
      </c>
      <c r="B78" s="614" t="s">
        <v>3159</v>
      </c>
      <c r="C78" s="614" t="s">
        <v>3146</v>
      </c>
      <c r="D78" s="614" t="s">
        <v>3289</v>
      </c>
      <c r="E78" s="614" t="s">
        <v>3290</v>
      </c>
      <c r="F78" s="617">
        <v>1</v>
      </c>
      <c r="G78" s="617">
        <v>794</v>
      </c>
      <c r="H78" s="617">
        <v>1</v>
      </c>
      <c r="I78" s="617">
        <v>794</v>
      </c>
      <c r="J78" s="617">
        <v>8</v>
      </c>
      <c r="K78" s="617">
        <v>6400</v>
      </c>
      <c r="L78" s="617">
        <v>8.0604534005037785</v>
      </c>
      <c r="M78" s="617">
        <v>800</v>
      </c>
      <c r="N78" s="617">
        <v>2</v>
      </c>
      <c r="O78" s="617">
        <v>1610</v>
      </c>
      <c r="P78" s="638">
        <v>2.0277078085642319</v>
      </c>
      <c r="Q78" s="618">
        <v>805</v>
      </c>
    </row>
    <row r="79" spans="1:17" ht="14.4" customHeight="1" x14ac:dyDescent="0.3">
      <c r="A79" s="613" t="s">
        <v>517</v>
      </c>
      <c r="B79" s="614" t="s">
        <v>3159</v>
      </c>
      <c r="C79" s="614" t="s">
        <v>3146</v>
      </c>
      <c r="D79" s="614" t="s">
        <v>3291</v>
      </c>
      <c r="E79" s="614" t="s">
        <v>3292</v>
      </c>
      <c r="F79" s="617"/>
      <c r="G79" s="617"/>
      <c r="H79" s="617"/>
      <c r="I79" s="617"/>
      <c r="J79" s="617">
        <v>1</v>
      </c>
      <c r="K79" s="617">
        <v>6077</v>
      </c>
      <c r="L79" s="617"/>
      <c r="M79" s="617">
        <v>6077</v>
      </c>
      <c r="N79" s="617">
        <v>1</v>
      </c>
      <c r="O79" s="617">
        <v>6111</v>
      </c>
      <c r="P79" s="638"/>
      <c r="Q79" s="618">
        <v>6111</v>
      </c>
    </row>
    <row r="80" spans="1:17" ht="14.4" customHeight="1" x14ac:dyDescent="0.3">
      <c r="A80" s="613" t="s">
        <v>517</v>
      </c>
      <c r="B80" s="614" t="s">
        <v>3159</v>
      </c>
      <c r="C80" s="614" t="s">
        <v>3146</v>
      </c>
      <c r="D80" s="614" t="s">
        <v>3293</v>
      </c>
      <c r="E80" s="614" t="s">
        <v>3294</v>
      </c>
      <c r="F80" s="617">
        <v>3</v>
      </c>
      <c r="G80" s="617">
        <v>27000</v>
      </c>
      <c r="H80" s="617">
        <v>1</v>
      </c>
      <c r="I80" s="617">
        <v>9000</v>
      </c>
      <c r="J80" s="617">
        <v>8</v>
      </c>
      <c r="K80" s="617">
        <v>72272</v>
      </c>
      <c r="L80" s="617">
        <v>2.6767407407407409</v>
      </c>
      <c r="M80" s="617">
        <v>9034</v>
      </c>
      <c r="N80" s="617">
        <v>6</v>
      </c>
      <c r="O80" s="617">
        <v>54390</v>
      </c>
      <c r="P80" s="638">
        <v>2.0144444444444445</v>
      </c>
      <c r="Q80" s="618">
        <v>9065</v>
      </c>
    </row>
    <row r="81" spans="1:17" ht="14.4" customHeight="1" x14ac:dyDescent="0.3">
      <c r="A81" s="613" t="s">
        <v>517</v>
      </c>
      <c r="B81" s="614" t="s">
        <v>3159</v>
      </c>
      <c r="C81" s="614" t="s">
        <v>3146</v>
      </c>
      <c r="D81" s="614" t="s">
        <v>3295</v>
      </c>
      <c r="E81" s="614" t="s">
        <v>3296</v>
      </c>
      <c r="F81" s="617"/>
      <c r="G81" s="617"/>
      <c r="H81" s="617"/>
      <c r="I81" s="617"/>
      <c r="J81" s="617">
        <v>1</v>
      </c>
      <c r="K81" s="617">
        <v>431</v>
      </c>
      <c r="L81" s="617"/>
      <c r="M81" s="617">
        <v>431</v>
      </c>
      <c r="N81" s="617">
        <v>4</v>
      </c>
      <c r="O81" s="617">
        <v>1736</v>
      </c>
      <c r="P81" s="638"/>
      <c r="Q81" s="618">
        <v>434</v>
      </c>
    </row>
    <row r="82" spans="1:17" ht="14.4" customHeight="1" x14ac:dyDescent="0.3">
      <c r="A82" s="613" t="s">
        <v>517</v>
      </c>
      <c r="B82" s="614" t="s">
        <v>3159</v>
      </c>
      <c r="C82" s="614" t="s">
        <v>3146</v>
      </c>
      <c r="D82" s="614" t="s">
        <v>3297</v>
      </c>
      <c r="E82" s="614" t="s">
        <v>3298</v>
      </c>
      <c r="F82" s="617">
        <v>3</v>
      </c>
      <c r="G82" s="617">
        <v>3120</v>
      </c>
      <c r="H82" s="617">
        <v>1</v>
      </c>
      <c r="I82" s="617">
        <v>1040</v>
      </c>
      <c r="J82" s="617"/>
      <c r="K82" s="617"/>
      <c r="L82" s="617"/>
      <c r="M82" s="617"/>
      <c r="N82" s="617"/>
      <c r="O82" s="617"/>
      <c r="P82" s="638"/>
      <c r="Q82" s="618"/>
    </row>
    <row r="83" spans="1:17" ht="14.4" customHeight="1" x14ac:dyDescent="0.3">
      <c r="A83" s="613" t="s">
        <v>517</v>
      </c>
      <c r="B83" s="614" t="s">
        <v>3159</v>
      </c>
      <c r="C83" s="614" t="s">
        <v>3146</v>
      </c>
      <c r="D83" s="614" t="s">
        <v>3299</v>
      </c>
      <c r="E83" s="614" t="s">
        <v>3300</v>
      </c>
      <c r="F83" s="617">
        <v>11</v>
      </c>
      <c r="G83" s="617">
        <v>9262</v>
      </c>
      <c r="H83" s="617">
        <v>1</v>
      </c>
      <c r="I83" s="617">
        <v>842</v>
      </c>
      <c r="J83" s="617"/>
      <c r="K83" s="617"/>
      <c r="L83" s="617"/>
      <c r="M83" s="617"/>
      <c r="N83" s="617">
        <v>28</v>
      </c>
      <c r="O83" s="617">
        <v>23770</v>
      </c>
      <c r="P83" s="638">
        <v>2.5664003454977329</v>
      </c>
      <c r="Q83" s="618">
        <v>848.92857142857144</v>
      </c>
    </row>
    <row r="84" spans="1:17" ht="14.4" customHeight="1" x14ac:dyDescent="0.3">
      <c r="A84" s="613" t="s">
        <v>517</v>
      </c>
      <c r="B84" s="614" t="s">
        <v>3159</v>
      </c>
      <c r="C84" s="614" t="s">
        <v>3146</v>
      </c>
      <c r="D84" s="614" t="s">
        <v>3301</v>
      </c>
      <c r="E84" s="614" t="s">
        <v>3302</v>
      </c>
      <c r="F84" s="617"/>
      <c r="G84" s="617"/>
      <c r="H84" s="617"/>
      <c r="I84" s="617"/>
      <c r="J84" s="617">
        <v>1</v>
      </c>
      <c r="K84" s="617">
        <v>0</v>
      </c>
      <c r="L84" s="617"/>
      <c r="M84" s="617">
        <v>0</v>
      </c>
      <c r="N84" s="617"/>
      <c r="O84" s="617"/>
      <c r="P84" s="638"/>
      <c r="Q84" s="618"/>
    </row>
    <row r="85" spans="1:17" ht="14.4" customHeight="1" x14ac:dyDescent="0.3">
      <c r="A85" s="613" t="s">
        <v>517</v>
      </c>
      <c r="B85" s="614" t="s">
        <v>3159</v>
      </c>
      <c r="C85" s="614" t="s">
        <v>3146</v>
      </c>
      <c r="D85" s="614" t="s">
        <v>3303</v>
      </c>
      <c r="E85" s="614" t="s">
        <v>3304</v>
      </c>
      <c r="F85" s="617">
        <v>5</v>
      </c>
      <c r="G85" s="617">
        <v>17230</v>
      </c>
      <c r="H85" s="617">
        <v>1</v>
      </c>
      <c r="I85" s="617">
        <v>3446</v>
      </c>
      <c r="J85" s="617">
        <v>10</v>
      </c>
      <c r="K85" s="617">
        <v>34590</v>
      </c>
      <c r="L85" s="617">
        <v>2.007544979686593</v>
      </c>
      <c r="M85" s="617">
        <v>3459</v>
      </c>
      <c r="N85" s="617">
        <v>9</v>
      </c>
      <c r="O85" s="617">
        <v>31315</v>
      </c>
      <c r="P85" s="638">
        <v>1.8174695298897272</v>
      </c>
      <c r="Q85" s="618">
        <v>3479.4444444444443</v>
      </c>
    </row>
    <row r="86" spans="1:17" ht="14.4" customHeight="1" x14ac:dyDescent="0.3">
      <c r="A86" s="613" t="s">
        <v>517</v>
      </c>
      <c r="B86" s="614" t="s">
        <v>3159</v>
      </c>
      <c r="C86" s="614" t="s">
        <v>3146</v>
      </c>
      <c r="D86" s="614" t="s">
        <v>3305</v>
      </c>
      <c r="E86" s="614" t="s">
        <v>3306</v>
      </c>
      <c r="F86" s="617">
        <v>2</v>
      </c>
      <c r="G86" s="617">
        <v>7104</v>
      </c>
      <c r="H86" s="617">
        <v>1</v>
      </c>
      <c r="I86" s="617">
        <v>3552</v>
      </c>
      <c r="J86" s="617">
        <v>1</v>
      </c>
      <c r="K86" s="617">
        <v>3571</v>
      </c>
      <c r="L86" s="617">
        <v>0.5026745495495496</v>
      </c>
      <c r="M86" s="617">
        <v>3571</v>
      </c>
      <c r="N86" s="617">
        <v>2</v>
      </c>
      <c r="O86" s="617">
        <v>7210</v>
      </c>
      <c r="P86" s="638">
        <v>1.0149211711711712</v>
      </c>
      <c r="Q86" s="618">
        <v>3605</v>
      </c>
    </row>
    <row r="87" spans="1:17" ht="14.4" customHeight="1" x14ac:dyDescent="0.3">
      <c r="A87" s="613" t="s">
        <v>517</v>
      </c>
      <c r="B87" s="614" t="s">
        <v>3159</v>
      </c>
      <c r="C87" s="614" t="s">
        <v>3146</v>
      </c>
      <c r="D87" s="614" t="s">
        <v>3307</v>
      </c>
      <c r="E87" s="614" t="s">
        <v>3308</v>
      </c>
      <c r="F87" s="617">
        <v>2</v>
      </c>
      <c r="G87" s="617">
        <v>352</v>
      </c>
      <c r="H87" s="617">
        <v>1</v>
      </c>
      <c r="I87" s="617">
        <v>176</v>
      </c>
      <c r="J87" s="617">
        <v>1</v>
      </c>
      <c r="K87" s="617">
        <v>177</v>
      </c>
      <c r="L87" s="617">
        <v>0.50284090909090906</v>
      </c>
      <c r="M87" s="617">
        <v>177</v>
      </c>
      <c r="N87" s="617">
        <v>1</v>
      </c>
      <c r="O87" s="617">
        <v>178</v>
      </c>
      <c r="P87" s="638">
        <v>0.50568181818181823</v>
      </c>
      <c r="Q87" s="618">
        <v>178</v>
      </c>
    </row>
    <row r="88" spans="1:17" ht="14.4" customHeight="1" x14ac:dyDescent="0.3">
      <c r="A88" s="613" t="s">
        <v>517</v>
      </c>
      <c r="B88" s="614" t="s">
        <v>3159</v>
      </c>
      <c r="C88" s="614" t="s">
        <v>3146</v>
      </c>
      <c r="D88" s="614" t="s">
        <v>570</v>
      </c>
      <c r="E88" s="614" t="s">
        <v>3309</v>
      </c>
      <c r="F88" s="617">
        <v>2</v>
      </c>
      <c r="G88" s="617">
        <v>3770</v>
      </c>
      <c r="H88" s="617">
        <v>1</v>
      </c>
      <c r="I88" s="617">
        <v>1885</v>
      </c>
      <c r="J88" s="617">
        <v>4</v>
      </c>
      <c r="K88" s="617">
        <v>7568</v>
      </c>
      <c r="L88" s="617">
        <v>2.0074270557029177</v>
      </c>
      <c r="M88" s="617">
        <v>1892</v>
      </c>
      <c r="N88" s="617"/>
      <c r="O88" s="617"/>
      <c r="P88" s="638"/>
      <c r="Q88" s="618"/>
    </row>
    <row r="89" spans="1:17" ht="14.4" customHeight="1" x14ac:dyDescent="0.3">
      <c r="A89" s="613" t="s">
        <v>517</v>
      </c>
      <c r="B89" s="614" t="s">
        <v>3159</v>
      </c>
      <c r="C89" s="614" t="s">
        <v>3146</v>
      </c>
      <c r="D89" s="614" t="s">
        <v>3310</v>
      </c>
      <c r="E89" s="614" t="s">
        <v>3311</v>
      </c>
      <c r="F89" s="617"/>
      <c r="G89" s="617"/>
      <c r="H89" s="617"/>
      <c r="I89" s="617"/>
      <c r="J89" s="617">
        <v>1</v>
      </c>
      <c r="K89" s="617">
        <v>628</v>
      </c>
      <c r="L89" s="617"/>
      <c r="M89" s="617">
        <v>628</v>
      </c>
      <c r="N89" s="617"/>
      <c r="O89" s="617"/>
      <c r="P89" s="638"/>
      <c r="Q89" s="618"/>
    </row>
    <row r="90" spans="1:17" ht="14.4" customHeight="1" x14ac:dyDescent="0.3">
      <c r="A90" s="613" t="s">
        <v>517</v>
      </c>
      <c r="B90" s="614" t="s">
        <v>3159</v>
      </c>
      <c r="C90" s="614" t="s">
        <v>3146</v>
      </c>
      <c r="D90" s="614" t="s">
        <v>3312</v>
      </c>
      <c r="E90" s="614" t="s">
        <v>3313</v>
      </c>
      <c r="F90" s="617">
        <v>1</v>
      </c>
      <c r="G90" s="617">
        <v>1525</v>
      </c>
      <c r="H90" s="617">
        <v>1</v>
      </c>
      <c r="I90" s="617">
        <v>1525</v>
      </c>
      <c r="J90" s="617"/>
      <c r="K90" s="617"/>
      <c r="L90" s="617"/>
      <c r="M90" s="617"/>
      <c r="N90" s="617"/>
      <c r="O90" s="617"/>
      <c r="P90" s="638"/>
      <c r="Q90" s="618"/>
    </row>
    <row r="91" spans="1:17" ht="14.4" customHeight="1" x14ac:dyDescent="0.3">
      <c r="A91" s="613" t="s">
        <v>517</v>
      </c>
      <c r="B91" s="614" t="s">
        <v>3159</v>
      </c>
      <c r="C91" s="614" t="s">
        <v>3146</v>
      </c>
      <c r="D91" s="614" t="s">
        <v>3314</v>
      </c>
      <c r="E91" s="614" t="s">
        <v>3315</v>
      </c>
      <c r="F91" s="617">
        <v>1</v>
      </c>
      <c r="G91" s="617">
        <v>14860</v>
      </c>
      <c r="H91" s="617">
        <v>1</v>
      </c>
      <c r="I91" s="617">
        <v>14860</v>
      </c>
      <c r="J91" s="617"/>
      <c r="K91" s="617"/>
      <c r="L91" s="617"/>
      <c r="M91" s="617"/>
      <c r="N91" s="617"/>
      <c r="O91" s="617"/>
      <c r="P91" s="638"/>
      <c r="Q91" s="618"/>
    </row>
    <row r="92" spans="1:17" ht="14.4" customHeight="1" x14ac:dyDescent="0.3">
      <c r="A92" s="613" t="s">
        <v>517</v>
      </c>
      <c r="B92" s="614" t="s">
        <v>3159</v>
      </c>
      <c r="C92" s="614" t="s">
        <v>3146</v>
      </c>
      <c r="D92" s="614" t="s">
        <v>3316</v>
      </c>
      <c r="E92" s="614" t="s">
        <v>3317</v>
      </c>
      <c r="F92" s="617">
        <v>3</v>
      </c>
      <c r="G92" s="617">
        <v>45933</v>
      </c>
      <c r="H92" s="617">
        <v>1</v>
      </c>
      <c r="I92" s="617">
        <v>15311</v>
      </c>
      <c r="J92" s="617">
        <v>2</v>
      </c>
      <c r="K92" s="617">
        <v>30736</v>
      </c>
      <c r="L92" s="617">
        <v>0.66914854244225286</v>
      </c>
      <c r="M92" s="617">
        <v>15368</v>
      </c>
      <c r="N92" s="617">
        <v>3</v>
      </c>
      <c r="O92" s="617">
        <v>46308</v>
      </c>
      <c r="P92" s="638">
        <v>1.0081640650512704</v>
      </c>
      <c r="Q92" s="618">
        <v>15436</v>
      </c>
    </row>
    <row r="93" spans="1:17" ht="14.4" customHeight="1" x14ac:dyDescent="0.3">
      <c r="A93" s="613" t="s">
        <v>517</v>
      </c>
      <c r="B93" s="614" t="s">
        <v>3159</v>
      </c>
      <c r="C93" s="614" t="s">
        <v>3146</v>
      </c>
      <c r="D93" s="614" t="s">
        <v>3318</v>
      </c>
      <c r="E93" s="614" t="s">
        <v>3319</v>
      </c>
      <c r="F93" s="617">
        <v>2</v>
      </c>
      <c r="G93" s="617">
        <v>0</v>
      </c>
      <c r="H93" s="617"/>
      <c r="I93" s="617">
        <v>0</v>
      </c>
      <c r="J93" s="617">
        <v>4</v>
      </c>
      <c r="K93" s="617">
        <v>0</v>
      </c>
      <c r="L93" s="617"/>
      <c r="M93" s="617">
        <v>0</v>
      </c>
      <c r="N93" s="617">
        <v>1</v>
      </c>
      <c r="O93" s="617">
        <v>0</v>
      </c>
      <c r="P93" s="638"/>
      <c r="Q93" s="618">
        <v>0</v>
      </c>
    </row>
    <row r="94" spans="1:17" ht="14.4" customHeight="1" x14ac:dyDescent="0.3">
      <c r="A94" s="613" t="s">
        <v>517</v>
      </c>
      <c r="B94" s="614" t="s">
        <v>3159</v>
      </c>
      <c r="C94" s="614" t="s">
        <v>3146</v>
      </c>
      <c r="D94" s="614" t="s">
        <v>3320</v>
      </c>
      <c r="E94" s="614" t="s">
        <v>3321</v>
      </c>
      <c r="F94" s="617">
        <v>3</v>
      </c>
      <c r="G94" s="617">
        <v>1047</v>
      </c>
      <c r="H94" s="617">
        <v>1</v>
      </c>
      <c r="I94" s="617">
        <v>349</v>
      </c>
      <c r="J94" s="617"/>
      <c r="K94" s="617"/>
      <c r="L94" s="617"/>
      <c r="M94" s="617"/>
      <c r="N94" s="617">
        <v>1</v>
      </c>
      <c r="O94" s="617">
        <v>355</v>
      </c>
      <c r="P94" s="638">
        <v>0.33906399235912132</v>
      </c>
      <c r="Q94" s="618">
        <v>355</v>
      </c>
    </row>
    <row r="95" spans="1:17" ht="14.4" customHeight="1" x14ac:dyDescent="0.3">
      <c r="A95" s="613" t="s">
        <v>517</v>
      </c>
      <c r="B95" s="614" t="s">
        <v>3159</v>
      </c>
      <c r="C95" s="614" t="s">
        <v>3146</v>
      </c>
      <c r="D95" s="614" t="s">
        <v>3322</v>
      </c>
      <c r="E95" s="614" t="s">
        <v>3323</v>
      </c>
      <c r="F95" s="617">
        <v>1</v>
      </c>
      <c r="G95" s="617">
        <v>0</v>
      </c>
      <c r="H95" s="617"/>
      <c r="I95" s="617">
        <v>0</v>
      </c>
      <c r="J95" s="617">
        <v>2</v>
      </c>
      <c r="K95" s="617">
        <v>0</v>
      </c>
      <c r="L95" s="617"/>
      <c r="M95" s="617">
        <v>0</v>
      </c>
      <c r="N95" s="617"/>
      <c r="O95" s="617"/>
      <c r="P95" s="638"/>
      <c r="Q95" s="618"/>
    </row>
    <row r="96" spans="1:17" ht="14.4" customHeight="1" x14ac:dyDescent="0.3">
      <c r="A96" s="613" t="s">
        <v>517</v>
      </c>
      <c r="B96" s="614" t="s">
        <v>3159</v>
      </c>
      <c r="C96" s="614" t="s">
        <v>3146</v>
      </c>
      <c r="D96" s="614" t="s">
        <v>3324</v>
      </c>
      <c r="E96" s="614" t="s">
        <v>3325</v>
      </c>
      <c r="F96" s="617"/>
      <c r="G96" s="617"/>
      <c r="H96" s="617"/>
      <c r="I96" s="617"/>
      <c r="J96" s="617"/>
      <c r="K96" s="617"/>
      <c r="L96" s="617"/>
      <c r="M96" s="617"/>
      <c r="N96" s="617">
        <v>1</v>
      </c>
      <c r="O96" s="617">
        <v>2151</v>
      </c>
      <c r="P96" s="638"/>
      <c r="Q96" s="618">
        <v>2151</v>
      </c>
    </row>
    <row r="97" spans="1:17" ht="14.4" customHeight="1" x14ac:dyDescent="0.3">
      <c r="A97" s="613" t="s">
        <v>517</v>
      </c>
      <c r="B97" s="614" t="s">
        <v>3159</v>
      </c>
      <c r="C97" s="614" t="s">
        <v>3146</v>
      </c>
      <c r="D97" s="614" t="s">
        <v>3326</v>
      </c>
      <c r="E97" s="614" t="s">
        <v>3327</v>
      </c>
      <c r="F97" s="617"/>
      <c r="G97" s="617"/>
      <c r="H97" s="617"/>
      <c r="I97" s="617"/>
      <c r="J97" s="617">
        <v>1</v>
      </c>
      <c r="K97" s="617">
        <v>10204</v>
      </c>
      <c r="L97" s="617"/>
      <c r="M97" s="617">
        <v>10204</v>
      </c>
      <c r="N97" s="617"/>
      <c r="O97" s="617"/>
      <c r="P97" s="638"/>
      <c r="Q97" s="618"/>
    </row>
    <row r="98" spans="1:17" ht="14.4" customHeight="1" x14ac:dyDescent="0.3">
      <c r="A98" s="613" t="s">
        <v>517</v>
      </c>
      <c r="B98" s="614" t="s">
        <v>3159</v>
      </c>
      <c r="C98" s="614" t="s">
        <v>3146</v>
      </c>
      <c r="D98" s="614" t="s">
        <v>3328</v>
      </c>
      <c r="E98" s="614" t="s">
        <v>3329</v>
      </c>
      <c r="F98" s="617"/>
      <c r="G98" s="617"/>
      <c r="H98" s="617"/>
      <c r="I98" s="617"/>
      <c r="J98" s="617">
        <v>1</v>
      </c>
      <c r="K98" s="617">
        <v>7097</v>
      </c>
      <c r="L98" s="617"/>
      <c r="M98" s="617">
        <v>7097</v>
      </c>
      <c r="N98" s="617">
        <v>1</v>
      </c>
      <c r="O98" s="617">
        <v>7159</v>
      </c>
      <c r="P98" s="638"/>
      <c r="Q98" s="618">
        <v>7159</v>
      </c>
    </row>
    <row r="99" spans="1:17" ht="14.4" customHeight="1" x14ac:dyDescent="0.3">
      <c r="A99" s="613" t="s">
        <v>517</v>
      </c>
      <c r="B99" s="614" t="s">
        <v>3159</v>
      </c>
      <c r="C99" s="614" t="s">
        <v>3146</v>
      </c>
      <c r="D99" s="614" t="s">
        <v>3330</v>
      </c>
      <c r="E99" s="614" t="s">
        <v>3331</v>
      </c>
      <c r="F99" s="617"/>
      <c r="G99" s="617"/>
      <c r="H99" s="617"/>
      <c r="I99" s="617"/>
      <c r="J99" s="617">
        <v>4</v>
      </c>
      <c r="K99" s="617">
        <v>27176</v>
      </c>
      <c r="L99" s="617"/>
      <c r="M99" s="617">
        <v>6794</v>
      </c>
      <c r="N99" s="617"/>
      <c r="O99" s="617"/>
      <c r="P99" s="638"/>
      <c r="Q99" s="618"/>
    </row>
    <row r="100" spans="1:17" ht="14.4" customHeight="1" x14ac:dyDescent="0.3">
      <c r="A100" s="613" t="s">
        <v>517</v>
      </c>
      <c r="B100" s="614" t="s">
        <v>3159</v>
      </c>
      <c r="C100" s="614" t="s">
        <v>3146</v>
      </c>
      <c r="D100" s="614" t="s">
        <v>3332</v>
      </c>
      <c r="E100" s="614" t="s">
        <v>3333</v>
      </c>
      <c r="F100" s="617">
        <v>1</v>
      </c>
      <c r="G100" s="617">
        <v>2623</v>
      </c>
      <c r="H100" s="617">
        <v>1</v>
      </c>
      <c r="I100" s="617">
        <v>2623</v>
      </c>
      <c r="J100" s="617"/>
      <c r="K100" s="617"/>
      <c r="L100" s="617"/>
      <c r="M100" s="617"/>
      <c r="N100" s="617"/>
      <c r="O100" s="617"/>
      <c r="P100" s="638"/>
      <c r="Q100" s="618"/>
    </row>
    <row r="101" spans="1:17" ht="14.4" customHeight="1" x14ac:dyDescent="0.3">
      <c r="A101" s="613" t="s">
        <v>517</v>
      </c>
      <c r="B101" s="614" t="s">
        <v>3159</v>
      </c>
      <c r="C101" s="614" t="s">
        <v>3146</v>
      </c>
      <c r="D101" s="614" t="s">
        <v>3334</v>
      </c>
      <c r="E101" s="614" t="s">
        <v>3335</v>
      </c>
      <c r="F101" s="617">
        <v>4</v>
      </c>
      <c r="G101" s="617">
        <v>0</v>
      </c>
      <c r="H101" s="617"/>
      <c r="I101" s="617">
        <v>0</v>
      </c>
      <c r="J101" s="617">
        <v>17</v>
      </c>
      <c r="K101" s="617">
        <v>0</v>
      </c>
      <c r="L101" s="617"/>
      <c r="M101" s="617">
        <v>0</v>
      </c>
      <c r="N101" s="617">
        <v>7</v>
      </c>
      <c r="O101" s="617">
        <v>0</v>
      </c>
      <c r="P101" s="638"/>
      <c r="Q101" s="618">
        <v>0</v>
      </c>
    </row>
    <row r="102" spans="1:17" ht="14.4" customHeight="1" x14ac:dyDescent="0.3">
      <c r="A102" s="613" t="s">
        <v>517</v>
      </c>
      <c r="B102" s="614" t="s">
        <v>3159</v>
      </c>
      <c r="C102" s="614" t="s">
        <v>3146</v>
      </c>
      <c r="D102" s="614" t="s">
        <v>3336</v>
      </c>
      <c r="E102" s="614" t="s">
        <v>3337</v>
      </c>
      <c r="F102" s="617"/>
      <c r="G102" s="617"/>
      <c r="H102" s="617"/>
      <c r="I102" s="617"/>
      <c r="J102" s="617"/>
      <c r="K102" s="617"/>
      <c r="L102" s="617"/>
      <c r="M102" s="617"/>
      <c r="N102" s="617">
        <v>2</v>
      </c>
      <c r="O102" s="617">
        <v>0</v>
      </c>
      <c r="P102" s="638"/>
      <c r="Q102" s="618">
        <v>0</v>
      </c>
    </row>
    <row r="103" spans="1:17" ht="14.4" customHeight="1" x14ac:dyDescent="0.3">
      <c r="A103" s="613" t="s">
        <v>517</v>
      </c>
      <c r="B103" s="614" t="s">
        <v>3159</v>
      </c>
      <c r="C103" s="614" t="s">
        <v>3146</v>
      </c>
      <c r="D103" s="614" t="s">
        <v>3338</v>
      </c>
      <c r="E103" s="614" t="s">
        <v>3339</v>
      </c>
      <c r="F103" s="617"/>
      <c r="G103" s="617"/>
      <c r="H103" s="617"/>
      <c r="I103" s="617"/>
      <c r="J103" s="617">
        <v>1</v>
      </c>
      <c r="K103" s="617">
        <v>0</v>
      </c>
      <c r="L103" s="617"/>
      <c r="M103" s="617">
        <v>0</v>
      </c>
      <c r="N103" s="617"/>
      <c r="O103" s="617"/>
      <c r="P103" s="638"/>
      <c r="Q103" s="618"/>
    </row>
    <row r="104" spans="1:17" ht="14.4" customHeight="1" x14ac:dyDescent="0.3">
      <c r="A104" s="613" t="s">
        <v>517</v>
      </c>
      <c r="B104" s="614" t="s">
        <v>3159</v>
      </c>
      <c r="C104" s="614" t="s">
        <v>3146</v>
      </c>
      <c r="D104" s="614" t="s">
        <v>3340</v>
      </c>
      <c r="E104" s="614" t="s">
        <v>3341</v>
      </c>
      <c r="F104" s="617">
        <v>1</v>
      </c>
      <c r="G104" s="617">
        <v>6016</v>
      </c>
      <c r="H104" s="617">
        <v>1</v>
      </c>
      <c r="I104" s="617">
        <v>6016</v>
      </c>
      <c r="J104" s="617">
        <v>3</v>
      </c>
      <c r="K104" s="617">
        <v>18135</v>
      </c>
      <c r="L104" s="617">
        <v>3.0144614361702127</v>
      </c>
      <c r="M104" s="617">
        <v>6045</v>
      </c>
      <c r="N104" s="617"/>
      <c r="O104" s="617"/>
      <c r="P104" s="638"/>
      <c r="Q104" s="618"/>
    </row>
    <row r="105" spans="1:17" ht="14.4" customHeight="1" x14ac:dyDescent="0.3">
      <c r="A105" s="613" t="s">
        <v>517</v>
      </c>
      <c r="B105" s="614" t="s">
        <v>3159</v>
      </c>
      <c r="C105" s="614" t="s">
        <v>3146</v>
      </c>
      <c r="D105" s="614" t="s">
        <v>3342</v>
      </c>
      <c r="E105" s="614" t="s">
        <v>3343</v>
      </c>
      <c r="F105" s="617">
        <v>6</v>
      </c>
      <c r="G105" s="617">
        <v>25920</v>
      </c>
      <c r="H105" s="617">
        <v>1</v>
      </c>
      <c r="I105" s="617">
        <v>4320</v>
      </c>
      <c r="J105" s="617">
        <v>4</v>
      </c>
      <c r="K105" s="617">
        <v>17360</v>
      </c>
      <c r="L105" s="617">
        <v>0.66975308641975306</v>
      </c>
      <c r="M105" s="617">
        <v>4340</v>
      </c>
      <c r="N105" s="617">
        <v>1</v>
      </c>
      <c r="O105" s="617">
        <v>4340</v>
      </c>
      <c r="P105" s="638">
        <v>0.16743827160493827</v>
      </c>
      <c r="Q105" s="618">
        <v>4340</v>
      </c>
    </row>
    <row r="106" spans="1:17" ht="14.4" customHeight="1" x14ac:dyDescent="0.3">
      <c r="A106" s="613" t="s">
        <v>517</v>
      </c>
      <c r="B106" s="614" t="s">
        <v>3159</v>
      </c>
      <c r="C106" s="614" t="s">
        <v>3146</v>
      </c>
      <c r="D106" s="614" t="s">
        <v>3344</v>
      </c>
      <c r="E106" s="614" t="s">
        <v>3345</v>
      </c>
      <c r="F106" s="617"/>
      <c r="G106" s="617"/>
      <c r="H106" s="617"/>
      <c r="I106" s="617"/>
      <c r="J106" s="617">
        <v>1</v>
      </c>
      <c r="K106" s="617">
        <v>0</v>
      </c>
      <c r="L106" s="617"/>
      <c r="M106" s="617">
        <v>0</v>
      </c>
      <c r="N106" s="617"/>
      <c r="O106" s="617"/>
      <c r="P106" s="638"/>
      <c r="Q106" s="618"/>
    </row>
    <row r="107" spans="1:17" ht="14.4" customHeight="1" x14ac:dyDescent="0.3">
      <c r="A107" s="613" t="s">
        <v>517</v>
      </c>
      <c r="B107" s="614" t="s">
        <v>3159</v>
      </c>
      <c r="C107" s="614" t="s">
        <v>3146</v>
      </c>
      <c r="D107" s="614" t="s">
        <v>3346</v>
      </c>
      <c r="E107" s="614" t="s">
        <v>3347</v>
      </c>
      <c r="F107" s="617">
        <v>1</v>
      </c>
      <c r="G107" s="617">
        <v>1647</v>
      </c>
      <c r="H107" s="617">
        <v>1</v>
      </c>
      <c r="I107" s="617">
        <v>1647</v>
      </c>
      <c r="J107" s="617"/>
      <c r="K107" s="617"/>
      <c r="L107" s="617"/>
      <c r="M107" s="617"/>
      <c r="N107" s="617"/>
      <c r="O107" s="617"/>
      <c r="P107" s="638"/>
      <c r="Q107" s="618"/>
    </row>
    <row r="108" spans="1:17" ht="14.4" customHeight="1" x14ac:dyDescent="0.3">
      <c r="A108" s="613" t="s">
        <v>517</v>
      </c>
      <c r="B108" s="614" t="s">
        <v>3159</v>
      </c>
      <c r="C108" s="614" t="s">
        <v>3146</v>
      </c>
      <c r="D108" s="614" t="s">
        <v>3348</v>
      </c>
      <c r="E108" s="614" t="s">
        <v>3349</v>
      </c>
      <c r="F108" s="617">
        <v>4</v>
      </c>
      <c r="G108" s="617">
        <v>12792</v>
      </c>
      <c r="H108" s="617">
        <v>1</v>
      </c>
      <c r="I108" s="617">
        <v>3198</v>
      </c>
      <c r="J108" s="617">
        <v>8</v>
      </c>
      <c r="K108" s="617">
        <v>25640</v>
      </c>
      <c r="L108" s="617">
        <v>2.0043777360850532</v>
      </c>
      <c r="M108" s="617">
        <v>3205</v>
      </c>
      <c r="N108" s="617">
        <v>19</v>
      </c>
      <c r="O108" s="617">
        <v>61105</v>
      </c>
      <c r="P108" s="638">
        <v>4.776813633520951</v>
      </c>
      <c r="Q108" s="618">
        <v>3216.0526315789475</v>
      </c>
    </row>
    <row r="109" spans="1:17" ht="14.4" customHeight="1" x14ac:dyDescent="0.3">
      <c r="A109" s="613" t="s">
        <v>517</v>
      </c>
      <c r="B109" s="614" t="s">
        <v>3159</v>
      </c>
      <c r="C109" s="614" t="s">
        <v>3146</v>
      </c>
      <c r="D109" s="614" t="s">
        <v>3350</v>
      </c>
      <c r="E109" s="614" t="s">
        <v>3351</v>
      </c>
      <c r="F109" s="617">
        <v>1</v>
      </c>
      <c r="G109" s="617">
        <v>8781</v>
      </c>
      <c r="H109" s="617">
        <v>1</v>
      </c>
      <c r="I109" s="617">
        <v>8781</v>
      </c>
      <c r="J109" s="617"/>
      <c r="K109" s="617"/>
      <c r="L109" s="617"/>
      <c r="M109" s="617"/>
      <c r="N109" s="617"/>
      <c r="O109" s="617"/>
      <c r="P109" s="638"/>
      <c r="Q109" s="618"/>
    </row>
    <row r="110" spans="1:17" ht="14.4" customHeight="1" x14ac:dyDescent="0.3">
      <c r="A110" s="613" t="s">
        <v>517</v>
      </c>
      <c r="B110" s="614" t="s">
        <v>3159</v>
      </c>
      <c r="C110" s="614" t="s">
        <v>3146</v>
      </c>
      <c r="D110" s="614" t="s">
        <v>3352</v>
      </c>
      <c r="E110" s="614" t="s">
        <v>3353</v>
      </c>
      <c r="F110" s="617">
        <v>10</v>
      </c>
      <c r="G110" s="617">
        <v>17560</v>
      </c>
      <c r="H110" s="617">
        <v>1</v>
      </c>
      <c r="I110" s="617">
        <v>1756</v>
      </c>
      <c r="J110" s="617">
        <v>4</v>
      </c>
      <c r="K110" s="617">
        <v>7052</v>
      </c>
      <c r="L110" s="617">
        <v>0.40159453302961273</v>
      </c>
      <c r="M110" s="617">
        <v>1763</v>
      </c>
      <c r="N110" s="617"/>
      <c r="O110" s="617"/>
      <c r="P110" s="638"/>
      <c r="Q110" s="618"/>
    </row>
    <row r="111" spans="1:17" ht="14.4" customHeight="1" x14ac:dyDescent="0.3">
      <c r="A111" s="613" t="s">
        <v>517</v>
      </c>
      <c r="B111" s="614" t="s">
        <v>3159</v>
      </c>
      <c r="C111" s="614" t="s">
        <v>3146</v>
      </c>
      <c r="D111" s="614" t="s">
        <v>3354</v>
      </c>
      <c r="E111" s="614" t="s">
        <v>3355</v>
      </c>
      <c r="F111" s="617">
        <v>1</v>
      </c>
      <c r="G111" s="617">
        <v>0</v>
      </c>
      <c r="H111" s="617"/>
      <c r="I111" s="617">
        <v>0</v>
      </c>
      <c r="J111" s="617">
        <v>10</v>
      </c>
      <c r="K111" s="617">
        <v>0</v>
      </c>
      <c r="L111" s="617"/>
      <c r="M111" s="617">
        <v>0</v>
      </c>
      <c r="N111" s="617">
        <v>5</v>
      </c>
      <c r="O111" s="617">
        <v>0</v>
      </c>
      <c r="P111" s="638"/>
      <c r="Q111" s="618">
        <v>0</v>
      </c>
    </row>
    <row r="112" spans="1:17" ht="14.4" customHeight="1" x14ac:dyDescent="0.3">
      <c r="A112" s="613" t="s">
        <v>517</v>
      </c>
      <c r="B112" s="614" t="s">
        <v>3159</v>
      </c>
      <c r="C112" s="614" t="s">
        <v>3146</v>
      </c>
      <c r="D112" s="614" t="s">
        <v>3356</v>
      </c>
      <c r="E112" s="614" t="s">
        <v>3357</v>
      </c>
      <c r="F112" s="617"/>
      <c r="G112" s="617"/>
      <c r="H112" s="617"/>
      <c r="I112" s="617"/>
      <c r="J112" s="617">
        <v>4</v>
      </c>
      <c r="K112" s="617">
        <v>0</v>
      </c>
      <c r="L112" s="617"/>
      <c r="M112" s="617">
        <v>0</v>
      </c>
      <c r="N112" s="617">
        <v>1</v>
      </c>
      <c r="O112" s="617">
        <v>0</v>
      </c>
      <c r="P112" s="638"/>
      <c r="Q112" s="618">
        <v>0</v>
      </c>
    </row>
    <row r="113" spans="1:17" ht="14.4" customHeight="1" x14ac:dyDescent="0.3">
      <c r="A113" s="613" t="s">
        <v>517</v>
      </c>
      <c r="B113" s="614" t="s">
        <v>3159</v>
      </c>
      <c r="C113" s="614" t="s">
        <v>3146</v>
      </c>
      <c r="D113" s="614" t="s">
        <v>3358</v>
      </c>
      <c r="E113" s="614" t="s">
        <v>3359</v>
      </c>
      <c r="F113" s="617">
        <v>1</v>
      </c>
      <c r="G113" s="617">
        <v>5182</v>
      </c>
      <c r="H113" s="617">
        <v>1</v>
      </c>
      <c r="I113" s="617">
        <v>5182</v>
      </c>
      <c r="J113" s="617"/>
      <c r="K113" s="617"/>
      <c r="L113" s="617"/>
      <c r="M113" s="617"/>
      <c r="N113" s="617"/>
      <c r="O113" s="617"/>
      <c r="P113" s="638"/>
      <c r="Q113" s="618"/>
    </row>
    <row r="114" spans="1:17" ht="14.4" customHeight="1" x14ac:dyDescent="0.3">
      <c r="A114" s="613" t="s">
        <v>517</v>
      </c>
      <c r="B114" s="614" t="s">
        <v>3159</v>
      </c>
      <c r="C114" s="614" t="s">
        <v>3146</v>
      </c>
      <c r="D114" s="614" t="s">
        <v>3360</v>
      </c>
      <c r="E114" s="614" t="s">
        <v>3361</v>
      </c>
      <c r="F114" s="617"/>
      <c r="G114" s="617"/>
      <c r="H114" s="617"/>
      <c r="I114" s="617"/>
      <c r="J114" s="617">
        <v>1</v>
      </c>
      <c r="K114" s="617">
        <v>3498</v>
      </c>
      <c r="L114" s="617"/>
      <c r="M114" s="617">
        <v>3498</v>
      </c>
      <c r="N114" s="617">
        <v>1</v>
      </c>
      <c r="O114" s="617">
        <v>3519</v>
      </c>
      <c r="P114" s="638"/>
      <c r="Q114" s="618">
        <v>3519</v>
      </c>
    </row>
    <row r="115" spans="1:17" ht="14.4" customHeight="1" x14ac:dyDescent="0.3">
      <c r="A115" s="613" t="s">
        <v>517</v>
      </c>
      <c r="B115" s="614" t="s">
        <v>3159</v>
      </c>
      <c r="C115" s="614" t="s">
        <v>3146</v>
      </c>
      <c r="D115" s="614" t="s">
        <v>3362</v>
      </c>
      <c r="E115" s="614" t="s">
        <v>3363</v>
      </c>
      <c r="F115" s="617"/>
      <c r="G115" s="617"/>
      <c r="H115" s="617"/>
      <c r="I115" s="617"/>
      <c r="J115" s="617"/>
      <c r="K115" s="617"/>
      <c r="L115" s="617"/>
      <c r="M115" s="617"/>
      <c r="N115" s="617">
        <v>1</v>
      </c>
      <c r="O115" s="617">
        <v>2445</v>
      </c>
      <c r="P115" s="638"/>
      <c r="Q115" s="618">
        <v>2445</v>
      </c>
    </row>
    <row r="116" spans="1:17" ht="14.4" customHeight="1" x14ac:dyDescent="0.3">
      <c r="A116" s="613" t="s">
        <v>517</v>
      </c>
      <c r="B116" s="614" t="s">
        <v>3159</v>
      </c>
      <c r="C116" s="614" t="s">
        <v>3146</v>
      </c>
      <c r="D116" s="614" t="s">
        <v>3364</v>
      </c>
      <c r="E116" s="614" t="s">
        <v>3365</v>
      </c>
      <c r="F116" s="617">
        <v>2</v>
      </c>
      <c r="G116" s="617">
        <v>1368</v>
      </c>
      <c r="H116" s="617">
        <v>1</v>
      </c>
      <c r="I116" s="617">
        <v>684</v>
      </c>
      <c r="J116" s="617"/>
      <c r="K116" s="617"/>
      <c r="L116" s="617"/>
      <c r="M116" s="617"/>
      <c r="N116" s="617"/>
      <c r="O116" s="617"/>
      <c r="P116" s="638"/>
      <c r="Q116" s="618"/>
    </row>
    <row r="117" spans="1:17" ht="14.4" customHeight="1" x14ac:dyDescent="0.3">
      <c r="A117" s="613" t="s">
        <v>517</v>
      </c>
      <c r="B117" s="614" t="s">
        <v>3159</v>
      </c>
      <c r="C117" s="614" t="s">
        <v>3146</v>
      </c>
      <c r="D117" s="614" t="s">
        <v>3366</v>
      </c>
      <c r="E117" s="614" t="s">
        <v>3367</v>
      </c>
      <c r="F117" s="617"/>
      <c r="G117" s="617"/>
      <c r="H117" s="617"/>
      <c r="I117" s="617"/>
      <c r="J117" s="617">
        <v>1</v>
      </c>
      <c r="K117" s="617">
        <v>8058</v>
      </c>
      <c r="L117" s="617"/>
      <c r="M117" s="617">
        <v>8058</v>
      </c>
      <c r="N117" s="617">
        <v>1</v>
      </c>
      <c r="O117" s="617">
        <v>8132</v>
      </c>
      <c r="P117" s="638"/>
      <c r="Q117" s="618">
        <v>8132</v>
      </c>
    </row>
    <row r="118" spans="1:17" ht="14.4" customHeight="1" x14ac:dyDescent="0.3">
      <c r="A118" s="613" t="s">
        <v>517</v>
      </c>
      <c r="B118" s="614" t="s">
        <v>3159</v>
      </c>
      <c r="C118" s="614" t="s">
        <v>3146</v>
      </c>
      <c r="D118" s="614" t="s">
        <v>3368</v>
      </c>
      <c r="E118" s="614" t="s">
        <v>3369</v>
      </c>
      <c r="F118" s="617"/>
      <c r="G118" s="617"/>
      <c r="H118" s="617"/>
      <c r="I118" s="617"/>
      <c r="J118" s="617">
        <v>2</v>
      </c>
      <c r="K118" s="617">
        <v>17926</v>
      </c>
      <c r="L118" s="617"/>
      <c r="M118" s="617">
        <v>8963</v>
      </c>
      <c r="N118" s="617"/>
      <c r="O118" s="617"/>
      <c r="P118" s="638"/>
      <c r="Q118" s="618"/>
    </row>
    <row r="119" spans="1:17" ht="14.4" customHeight="1" x14ac:dyDescent="0.3">
      <c r="A119" s="613" t="s">
        <v>517</v>
      </c>
      <c r="B119" s="614" t="s">
        <v>3159</v>
      </c>
      <c r="C119" s="614" t="s">
        <v>3146</v>
      </c>
      <c r="D119" s="614" t="s">
        <v>3370</v>
      </c>
      <c r="E119" s="614" t="s">
        <v>3371</v>
      </c>
      <c r="F119" s="617">
        <v>1</v>
      </c>
      <c r="G119" s="617">
        <v>5529</v>
      </c>
      <c r="H119" s="617">
        <v>1</v>
      </c>
      <c r="I119" s="617">
        <v>5529</v>
      </c>
      <c r="J119" s="617">
        <v>2</v>
      </c>
      <c r="K119" s="617">
        <v>11092</v>
      </c>
      <c r="L119" s="617">
        <v>2.0061493941038164</v>
      </c>
      <c r="M119" s="617">
        <v>5546</v>
      </c>
      <c r="N119" s="617"/>
      <c r="O119" s="617"/>
      <c r="P119" s="638"/>
      <c r="Q119" s="618"/>
    </row>
    <row r="120" spans="1:17" ht="14.4" customHeight="1" x14ac:dyDescent="0.3">
      <c r="A120" s="613" t="s">
        <v>517</v>
      </c>
      <c r="B120" s="614" t="s">
        <v>3159</v>
      </c>
      <c r="C120" s="614" t="s">
        <v>3146</v>
      </c>
      <c r="D120" s="614" t="s">
        <v>3372</v>
      </c>
      <c r="E120" s="614" t="s">
        <v>3373</v>
      </c>
      <c r="F120" s="617"/>
      <c r="G120" s="617"/>
      <c r="H120" s="617"/>
      <c r="I120" s="617"/>
      <c r="J120" s="617">
        <v>2</v>
      </c>
      <c r="K120" s="617">
        <v>7050</v>
      </c>
      <c r="L120" s="617"/>
      <c r="M120" s="617">
        <v>3525</v>
      </c>
      <c r="N120" s="617"/>
      <c r="O120" s="617"/>
      <c r="P120" s="638"/>
      <c r="Q120" s="618"/>
    </row>
    <row r="121" spans="1:17" ht="14.4" customHeight="1" x14ac:dyDescent="0.3">
      <c r="A121" s="613" t="s">
        <v>517</v>
      </c>
      <c r="B121" s="614" t="s">
        <v>3159</v>
      </c>
      <c r="C121" s="614" t="s">
        <v>3146</v>
      </c>
      <c r="D121" s="614" t="s">
        <v>3374</v>
      </c>
      <c r="E121" s="614" t="s">
        <v>3375</v>
      </c>
      <c r="F121" s="617">
        <v>3</v>
      </c>
      <c r="G121" s="617">
        <v>13782</v>
      </c>
      <c r="H121" s="617">
        <v>1</v>
      </c>
      <c r="I121" s="617">
        <v>4594</v>
      </c>
      <c r="J121" s="617">
        <v>13</v>
      </c>
      <c r="K121" s="617">
        <v>60021</v>
      </c>
      <c r="L121" s="617">
        <v>4.3550282977797128</v>
      </c>
      <c r="M121" s="617">
        <v>4617</v>
      </c>
      <c r="N121" s="617">
        <v>2</v>
      </c>
      <c r="O121" s="617">
        <v>9314</v>
      </c>
      <c r="P121" s="638">
        <v>0.67580902626614425</v>
      </c>
      <c r="Q121" s="618">
        <v>4657</v>
      </c>
    </row>
    <row r="122" spans="1:17" ht="14.4" customHeight="1" x14ac:dyDescent="0.3">
      <c r="A122" s="613" t="s">
        <v>517</v>
      </c>
      <c r="B122" s="614" t="s">
        <v>3159</v>
      </c>
      <c r="C122" s="614" t="s">
        <v>3146</v>
      </c>
      <c r="D122" s="614" t="s">
        <v>3376</v>
      </c>
      <c r="E122" s="614" t="s">
        <v>3377</v>
      </c>
      <c r="F122" s="617"/>
      <c r="G122" s="617"/>
      <c r="H122" s="617"/>
      <c r="I122" s="617"/>
      <c r="J122" s="617">
        <v>1</v>
      </c>
      <c r="K122" s="617">
        <v>4527</v>
      </c>
      <c r="L122" s="617"/>
      <c r="M122" s="617">
        <v>4527</v>
      </c>
      <c r="N122" s="617">
        <v>4</v>
      </c>
      <c r="O122" s="617">
        <v>18171</v>
      </c>
      <c r="P122" s="638"/>
      <c r="Q122" s="618">
        <v>4542.75</v>
      </c>
    </row>
    <row r="123" spans="1:17" ht="14.4" customHeight="1" x14ac:dyDescent="0.3">
      <c r="A123" s="613" t="s">
        <v>517</v>
      </c>
      <c r="B123" s="614" t="s">
        <v>3159</v>
      </c>
      <c r="C123" s="614" t="s">
        <v>3146</v>
      </c>
      <c r="D123" s="614" t="s">
        <v>3378</v>
      </c>
      <c r="E123" s="614" t="s">
        <v>3379</v>
      </c>
      <c r="F123" s="617"/>
      <c r="G123" s="617"/>
      <c r="H123" s="617"/>
      <c r="I123" s="617"/>
      <c r="J123" s="617"/>
      <c r="K123" s="617"/>
      <c r="L123" s="617"/>
      <c r="M123" s="617"/>
      <c r="N123" s="617">
        <v>1</v>
      </c>
      <c r="O123" s="617">
        <v>11811</v>
      </c>
      <c r="P123" s="638"/>
      <c r="Q123" s="618">
        <v>11811</v>
      </c>
    </row>
    <row r="124" spans="1:17" ht="14.4" customHeight="1" x14ac:dyDescent="0.3">
      <c r="A124" s="613" t="s">
        <v>517</v>
      </c>
      <c r="B124" s="614" t="s">
        <v>3159</v>
      </c>
      <c r="C124" s="614" t="s">
        <v>3146</v>
      </c>
      <c r="D124" s="614" t="s">
        <v>3380</v>
      </c>
      <c r="E124" s="614" t="s">
        <v>3381</v>
      </c>
      <c r="F124" s="617"/>
      <c r="G124" s="617"/>
      <c r="H124" s="617"/>
      <c r="I124" s="617"/>
      <c r="J124" s="617"/>
      <c r="K124" s="617"/>
      <c r="L124" s="617"/>
      <c r="M124" s="617"/>
      <c r="N124" s="617">
        <v>3</v>
      </c>
      <c r="O124" s="617">
        <v>7035</v>
      </c>
      <c r="P124" s="638"/>
      <c r="Q124" s="618">
        <v>2345</v>
      </c>
    </row>
    <row r="125" spans="1:17" ht="14.4" customHeight="1" x14ac:dyDescent="0.3">
      <c r="A125" s="613" t="s">
        <v>517</v>
      </c>
      <c r="B125" s="614" t="s">
        <v>3159</v>
      </c>
      <c r="C125" s="614" t="s">
        <v>3146</v>
      </c>
      <c r="D125" s="614" t="s">
        <v>3382</v>
      </c>
      <c r="E125" s="614" t="s">
        <v>3383</v>
      </c>
      <c r="F125" s="617">
        <v>1</v>
      </c>
      <c r="G125" s="617">
        <v>6076</v>
      </c>
      <c r="H125" s="617">
        <v>1</v>
      </c>
      <c r="I125" s="617">
        <v>6076</v>
      </c>
      <c r="J125" s="617">
        <v>1</v>
      </c>
      <c r="K125" s="617">
        <v>6105</v>
      </c>
      <c r="L125" s="617">
        <v>1.0047728768926925</v>
      </c>
      <c r="M125" s="617">
        <v>6105</v>
      </c>
      <c r="N125" s="617">
        <v>1</v>
      </c>
      <c r="O125" s="617">
        <v>6105</v>
      </c>
      <c r="P125" s="638">
        <v>1.0047728768926925</v>
      </c>
      <c r="Q125" s="618">
        <v>6105</v>
      </c>
    </row>
    <row r="126" spans="1:17" ht="14.4" customHeight="1" x14ac:dyDescent="0.3">
      <c r="A126" s="613" t="s">
        <v>517</v>
      </c>
      <c r="B126" s="614" t="s">
        <v>3159</v>
      </c>
      <c r="C126" s="614" t="s">
        <v>3146</v>
      </c>
      <c r="D126" s="614" t="s">
        <v>3384</v>
      </c>
      <c r="E126" s="614" t="s">
        <v>3385</v>
      </c>
      <c r="F126" s="617"/>
      <c r="G126" s="617"/>
      <c r="H126" s="617"/>
      <c r="I126" s="617"/>
      <c r="J126" s="617">
        <v>1</v>
      </c>
      <c r="K126" s="617">
        <v>0</v>
      </c>
      <c r="L126" s="617"/>
      <c r="M126" s="617">
        <v>0</v>
      </c>
      <c r="N126" s="617"/>
      <c r="O126" s="617"/>
      <c r="P126" s="638"/>
      <c r="Q126" s="618"/>
    </row>
    <row r="127" spans="1:17" ht="14.4" customHeight="1" x14ac:dyDescent="0.3">
      <c r="A127" s="613" t="s">
        <v>517</v>
      </c>
      <c r="B127" s="614" t="s">
        <v>3159</v>
      </c>
      <c r="C127" s="614" t="s">
        <v>3146</v>
      </c>
      <c r="D127" s="614" t="s">
        <v>3386</v>
      </c>
      <c r="E127" s="614" t="s">
        <v>3387</v>
      </c>
      <c r="F127" s="617">
        <v>1</v>
      </c>
      <c r="G127" s="617">
        <v>5082</v>
      </c>
      <c r="H127" s="617">
        <v>1</v>
      </c>
      <c r="I127" s="617">
        <v>5082</v>
      </c>
      <c r="J127" s="617">
        <v>6</v>
      </c>
      <c r="K127" s="617">
        <v>30588</v>
      </c>
      <c r="L127" s="617">
        <v>6.0188902007083822</v>
      </c>
      <c r="M127" s="617">
        <v>5098</v>
      </c>
      <c r="N127" s="617">
        <v>1</v>
      </c>
      <c r="O127" s="617">
        <v>5125</v>
      </c>
      <c r="P127" s="638">
        <v>1.0084612357339631</v>
      </c>
      <c r="Q127" s="618">
        <v>5125</v>
      </c>
    </row>
    <row r="128" spans="1:17" ht="14.4" customHeight="1" x14ac:dyDescent="0.3">
      <c r="A128" s="613" t="s">
        <v>517</v>
      </c>
      <c r="B128" s="614" t="s">
        <v>3159</v>
      </c>
      <c r="C128" s="614" t="s">
        <v>3146</v>
      </c>
      <c r="D128" s="614" t="s">
        <v>3388</v>
      </c>
      <c r="E128" s="614" t="s">
        <v>3389</v>
      </c>
      <c r="F128" s="617"/>
      <c r="G128" s="617"/>
      <c r="H128" s="617"/>
      <c r="I128" s="617"/>
      <c r="J128" s="617">
        <v>6</v>
      </c>
      <c r="K128" s="617">
        <v>0</v>
      </c>
      <c r="L128" s="617"/>
      <c r="M128" s="617">
        <v>0</v>
      </c>
      <c r="N128" s="617"/>
      <c r="O128" s="617"/>
      <c r="P128" s="638"/>
      <c r="Q128" s="618"/>
    </row>
    <row r="129" spans="1:17" ht="14.4" customHeight="1" x14ac:dyDescent="0.3">
      <c r="A129" s="613" t="s">
        <v>517</v>
      </c>
      <c r="B129" s="614" t="s">
        <v>3159</v>
      </c>
      <c r="C129" s="614" t="s">
        <v>3146</v>
      </c>
      <c r="D129" s="614" t="s">
        <v>3390</v>
      </c>
      <c r="E129" s="614" t="s">
        <v>3391</v>
      </c>
      <c r="F129" s="617">
        <v>1</v>
      </c>
      <c r="G129" s="617">
        <v>1793</v>
      </c>
      <c r="H129" s="617">
        <v>1</v>
      </c>
      <c r="I129" s="617">
        <v>1793</v>
      </c>
      <c r="J129" s="617"/>
      <c r="K129" s="617"/>
      <c r="L129" s="617"/>
      <c r="M129" s="617"/>
      <c r="N129" s="617"/>
      <c r="O129" s="617"/>
      <c r="P129" s="638"/>
      <c r="Q129" s="618"/>
    </row>
    <row r="130" spans="1:17" ht="14.4" customHeight="1" x14ac:dyDescent="0.3">
      <c r="A130" s="613" t="s">
        <v>517</v>
      </c>
      <c r="B130" s="614" t="s">
        <v>3159</v>
      </c>
      <c r="C130" s="614" t="s">
        <v>3146</v>
      </c>
      <c r="D130" s="614" t="s">
        <v>3392</v>
      </c>
      <c r="E130" s="614" t="s">
        <v>3393</v>
      </c>
      <c r="F130" s="617">
        <v>2</v>
      </c>
      <c r="G130" s="617">
        <v>21118</v>
      </c>
      <c r="H130" s="617">
        <v>1</v>
      </c>
      <c r="I130" s="617">
        <v>10559</v>
      </c>
      <c r="J130" s="617">
        <v>1</v>
      </c>
      <c r="K130" s="617">
        <v>10597</v>
      </c>
      <c r="L130" s="617">
        <v>0.50179941282318397</v>
      </c>
      <c r="M130" s="617">
        <v>10597</v>
      </c>
      <c r="N130" s="617">
        <v>1</v>
      </c>
      <c r="O130" s="617">
        <v>10597</v>
      </c>
      <c r="P130" s="638">
        <v>0.50179941282318397</v>
      </c>
      <c r="Q130" s="618">
        <v>10597</v>
      </c>
    </row>
    <row r="131" spans="1:17" ht="14.4" customHeight="1" x14ac:dyDescent="0.3">
      <c r="A131" s="613" t="s">
        <v>517</v>
      </c>
      <c r="B131" s="614" t="s">
        <v>3159</v>
      </c>
      <c r="C131" s="614" t="s">
        <v>3146</v>
      </c>
      <c r="D131" s="614" t="s">
        <v>3394</v>
      </c>
      <c r="E131" s="614" t="s">
        <v>3395</v>
      </c>
      <c r="F131" s="617"/>
      <c r="G131" s="617"/>
      <c r="H131" s="617"/>
      <c r="I131" s="617"/>
      <c r="J131" s="617">
        <v>1</v>
      </c>
      <c r="K131" s="617">
        <v>0</v>
      </c>
      <c r="L131" s="617"/>
      <c r="M131" s="617">
        <v>0</v>
      </c>
      <c r="N131" s="617"/>
      <c r="O131" s="617"/>
      <c r="P131" s="638"/>
      <c r="Q131" s="618"/>
    </row>
    <row r="132" spans="1:17" ht="14.4" customHeight="1" x14ac:dyDescent="0.3">
      <c r="A132" s="613" t="s">
        <v>517</v>
      </c>
      <c r="B132" s="614" t="s">
        <v>3159</v>
      </c>
      <c r="C132" s="614" t="s">
        <v>3146</v>
      </c>
      <c r="D132" s="614" t="s">
        <v>3396</v>
      </c>
      <c r="E132" s="614" t="s">
        <v>3397</v>
      </c>
      <c r="F132" s="617"/>
      <c r="G132" s="617"/>
      <c r="H132" s="617"/>
      <c r="I132" s="617"/>
      <c r="J132" s="617">
        <v>1</v>
      </c>
      <c r="K132" s="617">
        <v>0</v>
      </c>
      <c r="L132" s="617"/>
      <c r="M132" s="617">
        <v>0</v>
      </c>
      <c r="N132" s="617"/>
      <c r="O132" s="617"/>
      <c r="P132" s="638"/>
      <c r="Q132" s="618"/>
    </row>
    <row r="133" spans="1:17" ht="14.4" customHeight="1" x14ac:dyDescent="0.3">
      <c r="A133" s="613" t="s">
        <v>517</v>
      </c>
      <c r="B133" s="614" t="s">
        <v>3159</v>
      </c>
      <c r="C133" s="614" t="s">
        <v>3146</v>
      </c>
      <c r="D133" s="614" t="s">
        <v>3398</v>
      </c>
      <c r="E133" s="614" t="s">
        <v>3399</v>
      </c>
      <c r="F133" s="617"/>
      <c r="G133" s="617"/>
      <c r="H133" s="617"/>
      <c r="I133" s="617"/>
      <c r="J133" s="617"/>
      <c r="K133" s="617"/>
      <c r="L133" s="617"/>
      <c r="M133" s="617"/>
      <c r="N133" s="617">
        <v>1</v>
      </c>
      <c r="O133" s="617">
        <v>0</v>
      </c>
      <c r="P133" s="638"/>
      <c r="Q133" s="618">
        <v>0</v>
      </c>
    </row>
    <row r="134" spans="1:17" ht="14.4" customHeight="1" x14ac:dyDescent="0.3">
      <c r="A134" s="613" t="s">
        <v>517</v>
      </c>
      <c r="B134" s="614" t="s">
        <v>3159</v>
      </c>
      <c r="C134" s="614" t="s">
        <v>3146</v>
      </c>
      <c r="D134" s="614" t="s">
        <v>3400</v>
      </c>
      <c r="E134" s="614" t="s">
        <v>3401</v>
      </c>
      <c r="F134" s="617">
        <v>2</v>
      </c>
      <c r="G134" s="617">
        <v>17424</v>
      </c>
      <c r="H134" s="617">
        <v>1</v>
      </c>
      <c r="I134" s="617">
        <v>8712</v>
      </c>
      <c r="J134" s="617"/>
      <c r="K134" s="617"/>
      <c r="L134" s="617"/>
      <c r="M134" s="617"/>
      <c r="N134" s="617"/>
      <c r="O134" s="617"/>
      <c r="P134" s="638"/>
      <c r="Q134" s="618"/>
    </row>
    <row r="135" spans="1:17" ht="14.4" customHeight="1" x14ac:dyDescent="0.3">
      <c r="A135" s="613" t="s">
        <v>517</v>
      </c>
      <c r="B135" s="614" t="s">
        <v>3159</v>
      </c>
      <c r="C135" s="614" t="s">
        <v>3146</v>
      </c>
      <c r="D135" s="614" t="s">
        <v>3402</v>
      </c>
      <c r="E135" s="614" t="s">
        <v>3403</v>
      </c>
      <c r="F135" s="617">
        <v>1</v>
      </c>
      <c r="G135" s="617">
        <v>3963</v>
      </c>
      <c r="H135" s="617">
        <v>1</v>
      </c>
      <c r="I135" s="617">
        <v>3963</v>
      </c>
      <c r="J135" s="617">
        <v>2</v>
      </c>
      <c r="K135" s="617">
        <v>7950</v>
      </c>
      <c r="L135" s="617">
        <v>2.0060560181680547</v>
      </c>
      <c r="M135" s="617">
        <v>3975</v>
      </c>
      <c r="N135" s="617">
        <v>1</v>
      </c>
      <c r="O135" s="617">
        <v>3996</v>
      </c>
      <c r="P135" s="638">
        <v>1.008327024981075</v>
      </c>
      <c r="Q135" s="618">
        <v>3996</v>
      </c>
    </row>
    <row r="136" spans="1:17" ht="14.4" customHeight="1" x14ac:dyDescent="0.3">
      <c r="A136" s="613" t="s">
        <v>517</v>
      </c>
      <c r="B136" s="614" t="s">
        <v>3159</v>
      </c>
      <c r="C136" s="614" t="s">
        <v>3146</v>
      </c>
      <c r="D136" s="614" t="s">
        <v>3404</v>
      </c>
      <c r="E136" s="614" t="s">
        <v>3405</v>
      </c>
      <c r="F136" s="617">
        <v>1</v>
      </c>
      <c r="G136" s="617">
        <v>875</v>
      </c>
      <c r="H136" s="617">
        <v>1</v>
      </c>
      <c r="I136" s="617">
        <v>875</v>
      </c>
      <c r="J136" s="617"/>
      <c r="K136" s="617"/>
      <c r="L136" s="617"/>
      <c r="M136" s="617"/>
      <c r="N136" s="617"/>
      <c r="O136" s="617"/>
      <c r="P136" s="638"/>
      <c r="Q136" s="618"/>
    </row>
    <row r="137" spans="1:17" ht="14.4" customHeight="1" x14ac:dyDescent="0.3">
      <c r="A137" s="613" t="s">
        <v>517</v>
      </c>
      <c r="B137" s="614" t="s">
        <v>3159</v>
      </c>
      <c r="C137" s="614" t="s">
        <v>3146</v>
      </c>
      <c r="D137" s="614" t="s">
        <v>3406</v>
      </c>
      <c r="E137" s="614" t="s">
        <v>3407</v>
      </c>
      <c r="F137" s="617"/>
      <c r="G137" s="617"/>
      <c r="H137" s="617"/>
      <c r="I137" s="617"/>
      <c r="J137" s="617"/>
      <c r="K137" s="617"/>
      <c r="L137" s="617"/>
      <c r="M137" s="617"/>
      <c r="N137" s="617">
        <v>1</v>
      </c>
      <c r="O137" s="617">
        <v>0</v>
      </c>
      <c r="P137" s="638"/>
      <c r="Q137" s="618">
        <v>0</v>
      </c>
    </row>
    <row r="138" spans="1:17" ht="14.4" customHeight="1" x14ac:dyDescent="0.3">
      <c r="A138" s="613" t="s">
        <v>517</v>
      </c>
      <c r="B138" s="614" t="s">
        <v>3159</v>
      </c>
      <c r="C138" s="614" t="s">
        <v>3146</v>
      </c>
      <c r="D138" s="614" t="s">
        <v>3408</v>
      </c>
      <c r="E138" s="614" t="s">
        <v>3409</v>
      </c>
      <c r="F138" s="617"/>
      <c r="G138" s="617"/>
      <c r="H138" s="617"/>
      <c r="I138" s="617"/>
      <c r="J138" s="617"/>
      <c r="K138" s="617"/>
      <c r="L138" s="617"/>
      <c r="M138" s="617"/>
      <c r="N138" s="617">
        <v>1</v>
      </c>
      <c r="O138" s="617">
        <v>249</v>
      </c>
      <c r="P138" s="638"/>
      <c r="Q138" s="618">
        <v>249</v>
      </c>
    </row>
    <row r="139" spans="1:17" ht="14.4" customHeight="1" x14ac:dyDescent="0.3">
      <c r="A139" s="613" t="s">
        <v>517</v>
      </c>
      <c r="B139" s="614" t="s">
        <v>3159</v>
      </c>
      <c r="C139" s="614" t="s">
        <v>3146</v>
      </c>
      <c r="D139" s="614" t="s">
        <v>3410</v>
      </c>
      <c r="E139" s="614" t="s">
        <v>3411</v>
      </c>
      <c r="F139" s="617">
        <v>1</v>
      </c>
      <c r="G139" s="617">
        <v>3476</v>
      </c>
      <c r="H139" s="617">
        <v>1</v>
      </c>
      <c r="I139" s="617">
        <v>3476</v>
      </c>
      <c r="J139" s="617"/>
      <c r="K139" s="617"/>
      <c r="L139" s="617"/>
      <c r="M139" s="617"/>
      <c r="N139" s="617"/>
      <c r="O139" s="617"/>
      <c r="P139" s="638"/>
      <c r="Q139" s="618"/>
    </row>
    <row r="140" spans="1:17" ht="14.4" customHeight="1" x14ac:dyDescent="0.3">
      <c r="A140" s="613" t="s">
        <v>517</v>
      </c>
      <c r="B140" s="614" t="s">
        <v>3159</v>
      </c>
      <c r="C140" s="614" t="s">
        <v>3146</v>
      </c>
      <c r="D140" s="614" t="s">
        <v>3412</v>
      </c>
      <c r="E140" s="614" t="s">
        <v>3413</v>
      </c>
      <c r="F140" s="617"/>
      <c r="G140" s="617"/>
      <c r="H140" s="617"/>
      <c r="I140" s="617"/>
      <c r="J140" s="617"/>
      <c r="K140" s="617"/>
      <c r="L140" s="617"/>
      <c r="M140" s="617"/>
      <c r="N140" s="617">
        <v>1</v>
      </c>
      <c r="O140" s="617">
        <v>0</v>
      </c>
      <c r="P140" s="638"/>
      <c r="Q140" s="618">
        <v>0</v>
      </c>
    </row>
    <row r="141" spans="1:17" ht="14.4" customHeight="1" x14ac:dyDescent="0.3">
      <c r="A141" s="613" t="s">
        <v>517</v>
      </c>
      <c r="B141" s="614" t="s">
        <v>3159</v>
      </c>
      <c r="C141" s="614" t="s">
        <v>3146</v>
      </c>
      <c r="D141" s="614" t="s">
        <v>3414</v>
      </c>
      <c r="E141" s="614" t="s">
        <v>3415</v>
      </c>
      <c r="F141" s="617"/>
      <c r="G141" s="617"/>
      <c r="H141" s="617"/>
      <c r="I141" s="617"/>
      <c r="J141" s="617">
        <v>2</v>
      </c>
      <c r="K141" s="617">
        <v>0</v>
      </c>
      <c r="L141" s="617"/>
      <c r="M141" s="617">
        <v>0</v>
      </c>
      <c r="N141" s="617"/>
      <c r="O141" s="617"/>
      <c r="P141" s="638"/>
      <c r="Q141" s="618"/>
    </row>
    <row r="142" spans="1:17" ht="14.4" customHeight="1" x14ac:dyDescent="0.3">
      <c r="A142" s="613" t="s">
        <v>517</v>
      </c>
      <c r="B142" s="614" t="s">
        <v>3159</v>
      </c>
      <c r="C142" s="614" t="s">
        <v>3146</v>
      </c>
      <c r="D142" s="614" t="s">
        <v>3416</v>
      </c>
      <c r="E142" s="614" t="s">
        <v>3417</v>
      </c>
      <c r="F142" s="617">
        <v>2</v>
      </c>
      <c r="G142" s="617">
        <v>3826</v>
      </c>
      <c r="H142" s="617">
        <v>1</v>
      </c>
      <c r="I142" s="617">
        <v>1913</v>
      </c>
      <c r="J142" s="617">
        <v>2</v>
      </c>
      <c r="K142" s="617">
        <v>3840</v>
      </c>
      <c r="L142" s="617">
        <v>1.0036591740721379</v>
      </c>
      <c r="M142" s="617">
        <v>1920</v>
      </c>
      <c r="N142" s="617"/>
      <c r="O142" s="617"/>
      <c r="P142" s="638"/>
      <c r="Q142" s="618"/>
    </row>
    <row r="143" spans="1:17" ht="14.4" customHeight="1" x14ac:dyDescent="0.3">
      <c r="A143" s="613" t="s">
        <v>517</v>
      </c>
      <c r="B143" s="614" t="s">
        <v>3159</v>
      </c>
      <c r="C143" s="614" t="s">
        <v>3146</v>
      </c>
      <c r="D143" s="614" t="s">
        <v>3418</v>
      </c>
      <c r="E143" s="614" t="s">
        <v>3419</v>
      </c>
      <c r="F143" s="617"/>
      <c r="G143" s="617"/>
      <c r="H143" s="617"/>
      <c r="I143" s="617"/>
      <c r="J143" s="617">
        <v>1</v>
      </c>
      <c r="K143" s="617">
        <v>0</v>
      </c>
      <c r="L143" s="617"/>
      <c r="M143" s="617">
        <v>0</v>
      </c>
      <c r="N143" s="617"/>
      <c r="O143" s="617"/>
      <c r="P143" s="638"/>
      <c r="Q143" s="618"/>
    </row>
    <row r="144" spans="1:17" ht="14.4" customHeight="1" x14ac:dyDescent="0.3">
      <c r="A144" s="613" t="s">
        <v>517</v>
      </c>
      <c r="B144" s="614" t="s">
        <v>3159</v>
      </c>
      <c r="C144" s="614" t="s">
        <v>3146</v>
      </c>
      <c r="D144" s="614" t="s">
        <v>3420</v>
      </c>
      <c r="E144" s="614" t="s">
        <v>3421</v>
      </c>
      <c r="F144" s="617">
        <v>1</v>
      </c>
      <c r="G144" s="617">
        <v>3377</v>
      </c>
      <c r="H144" s="617">
        <v>1</v>
      </c>
      <c r="I144" s="617">
        <v>3377</v>
      </c>
      <c r="J144" s="617"/>
      <c r="K144" s="617"/>
      <c r="L144" s="617"/>
      <c r="M144" s="617"/>
      <c r="N144" s="617"/>
      <c r="O144" s="617"/>
      <c r="P144" s="638"/>
      <c r="Q144" s="618"/>
    </row>
    <row r="145" spans="1:17" ht="14.4" customHeight="1" x14ac:dyDescent="0.3">
      <c r="A145" s="613" t="s">
        <v>517</v>
      </c>
      <c r="B145" s="614" t="s">
        <v>3159</v>
      </c>
      <c r="C145" s="614" t="s">
        <v>3146</v>
      </c>
      <c r="D145" s="614" t="s">
        <v>3422</v>
      </c>
      <c r="E145" s="614" t="s">
        <v>3423</v>
      </c>
      <c r="F145" s="617">
        <v>1</v>
      </c>
      <c r="G145" s="617">
        <v>7990</v>
      </c>
      <c r="H145" s="617">
        <v>1</v>
      </c>
      <c r="I145" s="617">
        <v>7990</v>
      </c>
      <c r="J145" s="617"/>
      <c r="K145" s="617"/>
      <c r="L145" s="617"/>
      <c r="M145" s="617"/>
      <c r="N145" s="617">
        <v>3</v>
      </c>
      <c r="O145" s="617">
        <v>24152</v>
      </c>
      <c r="P145" s="638">
        <v>3.022778473091364</v>
      </c>
      <c r="Q145" s="618">
        <v>8050.666666666667</v>
      </c>
    </row>
    <row r="146" spans="1:17" ht="14.4" customHeight="1" x14ac:dyDescent="0.3">
      <c r="A146" s="613" t="s">
        <v>517</v>
      </c>
      <c r="B146" s="614" t="s">
        <v>3159</v>
      </c>
      <c r="C146" s="614" t="s">
        <v>3146</v>
      </c>
      <c r="D146" s="614" t="s">
        <v>3424</v>
      </c>
      <c r="E146" s="614" t="s">
        <v>3425</v>
      </c>
      <c r="F146" s="617"/>
      <c r="G146" s="617"/>
      <c r="H146" s="617"/>
      <c r="I146" s="617"/>
      <c r="J146" s="617"/>
      <c r="K146" s="617"/>
      <c r="L146" s="617"/>
      <c r="M146" s="617"/>
      <c r="N146" s="617">
        <v>1</v>
      </c>
      <c r="O146" s="617">
        <v>6138</v>
      </c>
      <c r="P146" s="638"/>
      <c r="Q146" s="618">
        <v>6138</v>
      </c>
    </row>
    <row r="147" spans="1:17" ht="14.4" customHeight="1" x14ac:dyDescent="0.3">
      <c r="A147" s="613" t="s">
        <v>517</v>
      </c>
      <c r="B147" s="614" t="s">
        <v>3159</v>
      </c>
      <c r="C147" s="614" t="s">
        <v>3146</v>
      </c>
      <c r="D147" s="614" t="s">
        <v>3426</v>
      </c>
      <c r="E147" s="614" t="s">
        <v>3427</v>
      </c>
      <c r="F147" s="617">
        <v>2</v>
      </c>
      <c r="G147" s="617">
        <v>0</v>
      </c>
      <c r="H147" s="617"/>
      <c r="I147" s="617">
        <v>0</v>
      </c>
      <c r="J147" s="617"/>
      <c r="K147" s="617"/>
      <c r="L147" s="617"/>
      <c r="M147" s="617"/>
      <c r="N147" s="617"/>
      <c r="O147" s="617"/>
      <c r="P147" s="638"/>
      <c r="Q147" s="618"/>
    </row>
    <row r="148" spans="1:17" ht="14.4" customHeight="1" x14ac:dyDescent="0.3">
      <c r="A148" s="613" t="s">
        <v>517</v>
      </c>
      <c r="B148" s="614" t="s">
        <v>3159</v>
      </c>
      <c r="C148" s="614" t="s">
        <v>3146</v>
      </c>
      <c r="D148" s="614" t="s">
        <v>3428</v>
      </c>
      <c r="E148" s="614" t="s">
        <v>3429</v>
      </c>
      <c r="F148" s="617"/>
      <c r="G148" s="617"/>
      <c r="H148" s="617"/>
      <c r="I148" s="617"/>
      <c r="J148" s="617"/>
      <c r="K148" s="617"/>
      <c r="L148" s="617"/>
      <c r="M148" s="617"/>
      <c r="N148" s="617">
        <v>1</v>
      </c>
      <c r="O148" s="617">
        <v>0</v>
      </c>
      <c r="P148" s="638"/>
      <c r="Q148" s="618">
        <v>0</v>
      </c>
    </row>
    <row r="149" spans="1:17" ht="14.4" customHeight="1" x14ac:dyDescent="0.3">
      <c r="A149" s="613" t="s">
        <v>517</v>
      </c>
      <c r="B149" s="614" t="s">
        <v>3159</v>
      </c>
      <c r="C149" s="614" t="s">
        <v>3146</v>
      </c>
      <c r="D149" s="614" t="s">
        <v>3430</v>
      </c>
      <c r="E149" s="614" t="s">
        <v>3431</v>
      </c>
      <c r="F149" s="617"/>
      <c r="G149" s="617"/>
      <c r="H149" s="617"/>
      <c r="I149" s="617"/>
      <c r="J149" s="617">
        <v>1</v>
      </c>
      <c r="K149" s="617">
        <v>0</v>
      </c>
      <c r="L149" s="617"/>
      <c r="M149" s="617">
        <v>0</v>
      </c>
      <c r="N149" s="617"/>
      <c r="O149" s="617"/>
      <c r="P149" s="638"/>
      <c r="Q149" s="618"/>
    </row>
    <row r="150" spans="1:17" ht="14.4" customHeight="1" x14ac:dyDescent="0.3">
      <c r="A150" s="613" t="s">
        <v>517</v>
      </c>
      <c r="B150" s="614" t="s">
        <v>3159</v>
      </c>
      <c r="C150" s="614" t="s">
        <v>3146</v>
      </c>
      <c r="D150" s="614" t="s">
        <v>3432</v>
      </c>
      <c r="E150" s="614" t="s">
        <v>3433</v>
      </c>
      <c r="F150" s="617"/>
      <c r="G150" s="617"/>
      <c r="H150" s="617"/>
      <c r="I150" s="617"/>
      <c r="J150" s="617"/>
      <c r="K150" s="617"/>
      <c r="L150" s="617"/>
      <c r="M150" s="617"/>
      <c r="N150" s="617">
        <v>1</v>
      </c>
      <c r="O150" s="617">
        <v>6437</v>
      </c>
      <c r="P150" s="638"/>
      <c r="Q150" s="618">
        <v>6437</v>
      </c>
    </row>
    <row r="151" spans="1:17" ht="14.4" customHeight="1" x14ac:dyDescent="0.3">
      <c r="A151" s="613" t="s">
        <v>517</v>
      </c>
      <c r="B151" s="614" t="s">
        <v>3159</v>
      </c>
      <c r="C151" s="614" t="s">
        <v>3146</v>
      </c>
      <c r="D151" s="614" t="s">
        <v>3434</v>
      </c>
      <c r="E151" s="614" t="s">
        <v>3435</v>
      </c>
      <c r="F151" s="617">
        <v>1</v>
      </c>
      <c r="G151" s="617">
        <v>1703</v>
      </c>
      <c r="H151" s="617">
        <v>1</v>
      </c>
      <c r="I151" s="617">
        <v>1703</v>
      </c>
      <c r="J151" s="617"/>
      <c r="K151" s="617"/>
      <c r="L151" s="617"/>
      <c r="M151" s="617"/>
      <c r="N151" s="617">
        <v>2</v>
      </c>
      <c r="O151" s="617">
        <v>3434</v>
      </c>
      <c r="P151" s="638">
        <v>2.016441573693482</v>
      </c>
      <c r="Q151" s="618">
        <v>1717</v>
      </c>
    </row>
    <row r="152" spans="1:17" ht="14.4" customHeight="1" x14ac:dyDescent="0.3">
      <c r="A152" s="613" t="s">
        <v>517</v>
      </c>
      <c r="B152" s="614" t="s">
        <v>3159</v>
      </c>
      <c r="C152" s="614" t="s">
        <v>3146</v>
      </c>
      <c r="D152" s="614" t="s">
        <v>3436</v>
      </c>
      <c r="E152" s="614" t="s">
        <v>3437</v>
      </c>
      <c r="F152" s="617">
        <v>1</v>
      </c>
      <c r="G152" s="617">
        <v>2675</v>
      </c>
      <c r="H152" s="617">
        <v>1</v>
      </c>
      <c r="I152" s="617">
        <v>2675</v>
      </c>
      <c r="J152" s="617"/>
      <c r="K152" s="617"/>
      <c r="L152" s="617"/>
      <c r="M152" s="617"/>
      <c r="N152" s="617"/>
      <c r="O152" s="617"/>
      <c r="P152" s="638"/>
      <c r="Q152" s="618"/>
    </row>
    <row r="153" spans="1:17" ht="14.4" customHeight="1" x14ac:dyDescent="0.3">
      <c r="A153" s="613" t="s">
        <v>517</v>
      </c>
      <c r="B153" s="614" t="s">
        <v>3159</v>
      </c>
      <c r="C153" s="614" t="s">
        <v>3146</v>
      </c>
      <c r="D153" s="614" t="s">
        <v>3438</v>
      </c>
      <c r="E153" s="614" t="s">
        <v>3439</v>
      </c>
      <c r="F153" s="617"/>
      <c r="G153" s="617"/>
      <c r="H153" s="617"/>
      <c r="I153" s="617"/>
      <c r="J153" s="617">
        <v>1</v>
      </c>
      <c r="K153" s="617">
        <v>0</v>
      </c>
      <c r="L153" s="617"/>
      <c r="M153" s="617">
        <v>0</v>
      </c>
      <c r="N153" s="617"/>
      <c r="O153" s="617"/>
      <c r="P153" s="638"/>
      <c r="Q153" s="618"/>
    </row>
    <row r="154" spans="1:17" ht="14.4" customHeight="1" x14ac:dyDescent="0.3">
      <c r="A154" s="613" t="s">
        <v>517</v>
      </c>
      <c r="B154" s="614" t="s">
        <v>3159</v>
      </c>
      <c r="C154" s="614" t="s">
        <v>3146</v>
      </c>
      <c r="D154" s="614" t="s">
        <v>3440</v>
      </c>
      <c r="E154" s="614" t="s">
        <v>3441</v>
      </c>
      <c r="F154" s="617"/>
      <c r="G154" s="617"/>
      <c r="H154" s="617"/>
      <c r="I154" s="617"/>
      <c r="J154" s="617">
        <v>1</v>
      </c>
      <c r="K154" s="617">
        <v>0</v>
      </c>
      <c r="L154" s="617"/>
      <c r="M154" s="617">
        <v>0</v>
      </c>
      <c r="N154" s="617"/>
      <c r="O154" s="617"/>
      <c r="P154" s="638"/>
      <c r="Q154" s="618"/>
    </row>
    <row r="155" spans="1:17" ht="14.4" customHeight="1" x14ac:dyDescent="0.3">
      <c r="A155" s="613" t="s">
        <v>517</v>
      </c>
      <c r="B155" s="614" t="s">
        <v>3159</v>
      </c>
      <c r="C155" s="614" t="s">
        <v>3146</v>
      </c>
      <c r="D155" s="614" t="s">
        <v>3442</v>
      </c>
      <c r="E155" s="614" t="s">
        <v>3443</v>
      </c>
      <c r="F155" s="617">
        <v>1</v>
      </c>
      <c r="G155" s="617">
        <v>0</v>
      </c>
      <c r="H155" s="617"/>
      <c r="I155" s="617">
        <v>0</v>
      </c>
      <c r="J155" s="617"/>
      <c r="K155" s="617"/>
      <c r="L155" s="617"/>
      <c r="M155" s="617"/>
      <c r="N155" s="617"/>
      <c r="O155" s="617"/>
      <c r="P155" s="638"/>
      <c r="Q155" s="618"/>
    </row>
    <row r="156" spans="1:17" ht="14.4" customHeight="1" x14ac:dyDescent="0.3">
      <c r="A156" s="613" t="s">
        <v>517</v>
      </c>
      <c r="B156" s="614" t="s">
        <v>3159</v>
      </c>
      <c r="C156" s="614" t="s">
        <v>3146</v>
      </c>
      <c r="D156" s="614" t="s">
        <v>3444</v>
      </c>
      <c r="E156" s="614" t="s">
        <v>3445</v>
      </c>
      <c r="F156" s="617"/>
      <c r="G156" s="617"/>
      <c r="H156" s="617"/>
      <c r="I156" s="617"/>
      <c r="J156" s="617"/>
      <c r="K156" s="617"/>
      <c r="L156" s="617"/>
      <c r="M156" s="617"/>
      <c r="N156" s="617">
        <v>1</v>
      </c>
      <c r="O156" s="617">
        <v>0</v>
      </c>
      <c r="P156" s="638"/>
      <c r="Q156" s="618">
        <v>0</v>
      </c>
    </row>
    <row r="157" spans="1:17" ht="14.4" customHeight="1" x14ac:dyDescent="0.3">
      <c r="A157" s="613" t="s">
        <v>517</v>
      </c>
      <c r="B157" s="614" t="s">
        <v>3446</v>
      </c>
      <c r="C157" s="614" t="s">
        <v>3146</v>
      </c>
      <c r="D157" s="614" t="s">
        <v>3183</v>
      </c>
      <c r="E157" s="614" t="s">
        <v>3184</v>
      </c>
      <c r="F157" s="617"/>
      <c r="G157" s="617"/>
      <c r="H157" s="617"/>
      <c r="I157" s="617"/>
      <c r="J157" s="617"/>
      <c r="K157" s="617"/>
      <c r="L157" s="617"/>
      <c r="M157" s="617"/>
      <c r="N157" s="617">
        <v>2</v>
      </c>
      <c r="O157" s="617">
        <v>3234</v>
      </c>
      <c r="P157" s="638"/>
      <c r="Q157" s="618">
        <v>1617</v>
      </c>
    </row>
    <row r="158" spans="1:17" ht="14.4" customHeight="1" x14ac:dyDescent="0.3">
      <c r="A158" s="613" t="s">
        <v>517</v>
      </c>
      <c r="B158" s="614" t="s">
        <v>3446</v>
      </c>
      <c r="C158" s="614" t="s">
        <v>3146</v>
      </c>
      <c r="D158" s="614" t="s">
        <v>3187</v>
      </c>
      <c r="E158" s="614" t="s">
        <v>3188</v>
      </c>
      <c r="F158" s="617"/>
      <c r="G158" s="617"/>
      <c r="H158" s="617"/>
      <c r="I158" s="617"/>
      <c r="J158" s="617">
        <v>1</v>
      </c>
      <c r="K158" s="617">
        <v>2677</v>
      </c>
      <c r="L158" s="617"/>
      <c r="M158" s="617">
        <v>2677</v>
      </c>
      <c r="N158" s="617"/>
      <c r="O158" s="617"/>
      <c r="P158" s="638"/>
      <c r="Q158" s="618"/>
    </row>
    <row r="159" spans="1:17" ht="14.4" customHeight="1" x14ac:dyDescent="0.3">
      <c r="A159" s="613" t="s">
        <v>517</v>
      </c>
      <c r="B159" s="614" t="s">
        <v>3446</v>
      </c>
      <c r="C159" s="614" t="s">
        <v>3146</v>
      </c>
      <c r="D159" s="614" t="s">
        <v>3195</v>
      </c>
      <c r="E159" s="614" t="s">
        <v>3196</v>
      </c>
      <c r="F159" s="617">
        <v>3</v>
      </c>
      <c r="G159" s="617">
        <v>2025</v>
      </c>
      <c r="H159" s="617">
        <v>1</v>
      </c>
      <c r="I159" s="617">
        <v>675</v>
      </c>
      <c r="J159" s="617">
        <v>9</v>
      </c>
      <c r="K159" s="617">
        <v>6129</v>
      </c>
      <c r="L159" s="617">
        <v>3.0266666666666668</v>
      </c>
      <c r="M159" s="617">
        <v>681</v>
      </c>
      <c r="N159" s="617">
        <v>11</v>
      </c>
      <c r="O159" s="617">
        <v>7561</v>
      </c>
      <c r="P159" s="638">
        <v>3.7338271604938273</v>
      </c>
      <c r="Q159" s="618">
        <v>687.36363636363637</v>
      </c>
    </row>
    <row r="160" spans="1:17" ht="14.4" customHeight="1" x14ac:dyDescent="0.3">
      <c r="A160" s="613" t="s">
        <v>517</v>
      </c>
      <c r="B160" s="614" t="s">
        <v>3446</v>
      </c>
      <c r="C160" s="614" t="s">
        <v>3146</v>
      </c>
      <c r="D160" s="614" t="s">
        <v>3447</v>
      </c>
      <c r="E160" s="614" t="s">
        <v>3448</v>
      </c>
      <c r="F160" s="617"/>
      <c r="G160" s="617"/>
      <c r="H160" s="617"/>
      <c r="I160" s="617"/>
      <c r="J160" s="617"/>
      <c r="K160" s="617"/>
      <c r="L160" s="617"/>
      <c r="M160" s="617"/>
      <c r="N160" s="617">
        <v>1</v>
      </c>
      <c r="O160" s="617">
        <v>200</v>
      </c>
      <c r="P160" s="638"/>
      <c r="Q160" s="618">
        <v>200</v>
      </c>
    </row>
    <row r="161" spans="1:17" ht="14.4" customHeight="1" x14ac:dyDescent="0.3">
      <c r="A161" s="613" t="s">
        <v>517</v>
      </c>
      <c r="B161" s="614" t="s">
        <v>3446</v>
      </c>
      <c r="C161" s="614" t="s">
        <v>3146</v>
      </c>
      <c r="D161" s="614" t="s">
        <v>3449</v>
      </c>
      <c r="E161" s="614" t="s">
        <v>3450</v>
      </c>
      <c r="F161" s="617"/>
      <c r="G161" s="617"/>
      <c r="H161" s="617"/>
      <c r="I161" s="617"/>
      <c r="J161" s="617">
        <v>0</v>
      </c>
      <c r="K161" s="617">
        <v>0</v>
      </c>
      <c r="L161" s="617"/>
      <c r="M161" s="617"/>
      <c r="N161" s="617">
        <v>1</v>
      </c>
      <c r="O161" s="617">
        <v>300</v>
      </c>
      <c r="P161" s="638"/>
      <c r="Q161" s="618">
        <v>300</v>
      </c>
    </row>
    <row r="162" spans="1:17" ht="14.4" customHeight="1" x14ac:dyDescent="0.3">
      <c r="A162" s="613" t="s">
        <v>517</v>
      </c>
      <c r="B162" s="614" t="s">
        <v>3446</v>
      </c>
      <c r="C162" s="614" t="s">
        <v>3146</v>
      </c>
      <c r="D162" s="614" t="s">
        <v>3451</v>
      </c>
      <c r="E162" s="614" t="s">
        <v>3452</v>
      </c>
      <c r="F162" s="617"/>
      <c r="G162" s="617"/>
      <c r="H162" s="617"/>
      <c r="I162" s="617"/>
      <c r="J162" s="617">
        <v>0</v>
      </c>
      <c r="K162" s="617">
        <v>0</v>
      </c>
      <c r="L162" s="617"/>
      <c r="M162" s="617"/>
      <c r="N162" s="617"/>
      <c r="O162" s="617"/>
      <c r="P162" s="638"/>
      <c r="Q162" s="618"/>
    </row>
    <row r="163" spans="1:17" ht="14.4" customHeight="1" x14ac:dyDescent="0.3">
      <c r="A163" s="613" t="s">
        <v>517</v>
      </c>
      <c r="B163" s="614" t="s">
        <v>3446</v>
      </c>
      <c r="C163" s="614" t="s">
        <v>3146</v>
      </c>
      <c r="D163" s="614" t="s">
        <v>3453</v>
      </c>
      <c r="E163" s="614" t="s">
        <v>3454</v>
      </c>
      <c r="F163" s="617"/>
      <c r="G163" s="617"/>
      <c r="H163" s="617"/>
      <c r="I163" s="617"/>
      <c r="J163" s="617">
        <v>2</v>
      </c>
      <c r="K163" s="617">
        <v>182</v>
      </c>
      <c r="L163" s="617"/>
      <c r="M163" s="617">
        <v>91</v>
      </c>
      <c r="N163" s="617"/>
      <c r="O163" s="617"/>
      <c r="P163" s="638"/>
      <c r="Q163" s="618"/>
    </row>
    <row r="164" spans="1:17" ht="14.4" customHeight="1" x14ac:dyDescent="0.3">
      <c r="A164" s="613" t="s">
        <v>517</v>
      </c>
      <c r="B164" s="614" t="s">
        <v>3446</v>
      </c>
      <c r="C164" s="614" t="s">
        <v>3146</v>
      </c>
      <c r="D164" s="614" t="s">
        <v>3455</v>
      </c>
      <c r="E164" s="614" t="s">
        <v>3456</v>
      </c>
      <c r="F164" s="617">
        <v>1</v>
      </c>
      <c r="G164" s="617">
        <v>221</v>
      </c>
      <c r="H164" s="617">
        <v>1</v>
      </c>
      <c r="I164" s="617">
        <v>221</v>
      </c>
      <c r="J164" s="617"/>
      <c r="K164" s="617"/>
      <c r="L164" s="617"/>
      <c r="M164" s="617"/>
      <c r="N164" s="617"/>
      <c r="O164" s="617"/>
      <c r="P164" s="638"/>
      <c r="Q164" s="618"/>
    </row>
    <row r="165" spans="1:17" ht="14.4" customHeight="1" x14ac:dyDescent="0.3">
      <c r="A165" s="613" t="s">
        <v>517</v>
      </c>
      <c r="B165" s="614" t="s">
        <v>3446</v>
      </c>
      <c r="C165" s="614" t="s">
        <v>3146</v>
      </c>
      <c r="D165" s="614" t="s">
        <v>3457</v>
      </c>
      <c r="E165" s="614" t="s">
        <v>3458</v>
      </c>
      <c r="F165" s="617"/>
      <c r="G165" s="617"/>
      <c r="H165" s="617"/>
      <c r="I165" s="617"/>
      <c r="J165" s="617"/>
      <c r="K165" s="617"/>
      <c r="L165" s="617"/>
      <c r="M165" s="617"/>
      <c r="N165" s="617">
        <v>2</v>
      </c>
      <c r="O165" s="617">
        <v>6932</v>
      </c>
      <c r="P165" s="638"/>
      <c r="Q165" s="618">
        <v>3466</v>
      </c>
    </row>
    <row r="166" spans="1:17" ht="14.4" customHeight="1" x14ac:dyDescent="0.3">
      <c r="A166" s="613" t="s">
        <v>517</v>
      </c>
      <c r="B166" s="614" t="s">
        <v>3446</v>
      </c>
      <c r="C166" s="614" t="s">
        <v>3146</v>
      </c>
      <c r="D166" s="614" t="s">
        <v>3459</v>
      </c>
      <c r="E166" s="614" t="s">
        <v>3460</v>
      </c>
      <c r="F166" s="617"/>
      <c r="G166" s="617"/>
      <c r="H166" s="617"/>
      <c r="I166" s="617"/>
      <c r="J166" s="617">
        <v>1</v>
      </c>
      <c r="K166" s="617">
        <v>4628</v>
      </c>
      <c r="L166" s="617"/>
      <c r="M166" s="617">
        <v>4628</v>
      </c>
      <c r="N166" s="617"/>
      <c r="O166" s="617"/>
      <c r="P166" s="638"/>
      <c r="Q166" s="618"/>
    </row>
    <row r="167" spans="1:17" ht="14.4" customHeight="1" x14ac:dyDescent="0.3">
      <c r="A167" s="613" t="s">
        <v>517</v>
      </c>
      <c r="B167" s="614" t="s">
        <v>3446</v>
      </c>
      <c r="C167" s="614" t="s">
        <v>3146</v>
      </c>
      <c r="D167" s="614" t="s">
        <v>3461</v>
      </c>
      <c r="E167" s="614" t="s">
        <v>3462</v>
      </c>
      <c r="F167" s="617"/>
      <c r="G167" s="617"/>
      <c r="H167" s="617"/>
      <c r="I167" s="617"/>
      <c r="J167" s="617">
        <v>0</v>
      </c>
      <c r="K167" s="617">
        <v>0</v>
      </c>
      <c r="L167" s="617"/>
      <c r="M167" s="617"/>
      <c r="N167" s="617"/>
      <c r="O167" s="617"/>
      <c r="P167" s="638"/>
      <c r="Q167" s="618"/>
    </row>
    <row r="168" spans="1:17" ht="14.4" customHeight="1" x14ac:dyDescent="0.3">
      <c r="A168" s="613" t="s">
        <v>517</v>
      </c>
      <c r="B168" s="614" t="s">
        <v>3446</v>
      </c>
      <c r="C168" s="614" t="s">
        <v>3146</v>
      </c>
      <c r="D168" s="614" t="s">
        <v>3463</v>
      </c>
      <c r="E168" s="614" t="s">
        <v>3464</v>
      </c>
      <c r="F168" s="617"/>
      <c r="G168" s="617"/>
      <c r="H168" s="617"/>
      <c r="I168" s="617"/>
      <c r="J168" s="617">
        <v>2</v>
      </c>
      <c r="K168" s="617">
        <v>8220</v>
      </c>
      <c r="L168" s="617"/>
      <c r="M168" s="617">
        <v>4110</v>
      </c>
      <c r="N168" s="617"/>
      <c r="O168" s="617"/>
      <c r="P168" s="638"/>
      <c r="Q168" s="618"/>
    </row>
    <row r="169" spans="1:17" ht="14.4" customHeight="1" x14ac:dyDescent="0.3">
      <c r="A169" s="613" t="s">
        <v>517</v>
      </c>
      <c r="B169" s="614" t="s">
        <v>3446</v>
      </c>
      <c r="C169" s="614" t="s">
        <v>3146</v>
      </c>
      <c r="D169" s="614" t="s">
        <v>3465</v>
      </c>
      <c r="E169" s="614" t="s">
        <v>3466</v>
      </c>
      <c r="F169" s="617">
        <v>1</v>
      </c>
      <c r="G169" s="617">
        <v>111</v>
      </c>
      <c r="H169" s="617">
        <v>1</v>
      </c>
      <c r="I169" s="617">
        <v>111</v>
      </c>
      <c r="J169" s="617">
        <v>2</v>
      </c>
      <c r="K169" s="617">
        <v>224</v>
      </c>
      <c r="L169" s="617">
        <v>2.0180180180180178</v>
      </c>
      <c r="M169" s="617">
        <v>112</v>
      </c>
      <c r="N169" s="617"/>
      <c r="O169" s="617"/>
      <c r="P169" s="638"/>
      <c r="Q169" s="618"/>
    </row>
    <row r="170" spans="1:17" ht="14.4" customHeight="1" x14ac:dyDescent="0.3">
      <c r="A170" s="613" t="s">
        <v>517</v>
      </c>
      <c r="B170" s="614" t="s">
        <v>3446</v>
      </c>
      <c r="C170" s="614" t="s">
        <v>3146</v>
      </c>
      <c r="D170" s="614" t="s">
        <v>3467</v>
      </c>
      <c r="E170" s="614" t="s">
        <v>3468</v>
      </c>
      <c r="F170" s="617"/>
      <c r="G170" s="617"/>
      <c r="H170" s="617"/>
      <c r="I170" s="617"/>
      <c r="J170" s="617">
        <v>1</v>
      </c>
      <c r="K170" s="617">
        <v>4284</v>
      </c>
      <c r="L170" s="617"/>
      <c r="M170" s="617">
        <v>4284</v>
      </c>
      <c r="N170" s="617">
        <v>1</v>
      </c>
      <c r="O170" s="617">
        <v>4311</v>
      </c>
      <c r="P170" s="638"/>
      <c r="Q170" s="618">
        <v>4311</v>
      </c>
    </row>
    <row r="171" spans="1:17" ht="14.4" customHeight="1" x14ac:dyDescent="0.3">
      <c r="A171" s="613" t="s">
        <v>517</v>
      </c>
      <c r="B171" s="614" t="s">
        <v>3446</v>
      </c>
      <c r="C171" s="614" t="s">
        <v>3146</v>
      </c>
      <c r="D171" s="614" t="s">
        <v>3469</v>
      </c>
      <c r="E171" s="614" t="s">
        <v>3470</v>
      </c>
      <c r="F171" s="617">
        <v>1</v>
      </c>
      <c r="G171" s="617">
        <v>2315</v>
      </c>
      <c r="H171" s="617">
        <v>1</v>
      </c>
      <c r="I171" s="617">
        <v>2315</v>
      </c>
      <c r="J171" s="617"/>
      <c r="K171" s="617"/>
      <c r="L171" s="617"/>
      <c r="M171" s="617"/>
      <c r="N171" s="617"/>
      <c r="O171" s="617"/>
      <c r="P171" s="638"/>
      <c r="Q171" s="618"/>
    </row>
    <row r="172" spans="1:17" ht="14.4" customHeight="1" x14ac:dyDescent="0.3">
      <c r="A172" s="613" t="s">
        <v>517</v>
      </c>
      <c r="B172" s="614" t="s">
        <v>3446</v>
      </c>
      <c r="C172" s="614" t="s">
        <v>3146</v>
      </c>
      <c r="D172" s="614" t="s">
        <v>3471</v>
      </c>
      <c r="E172" s="614" t="s">
        <v>3472</v>
      </c>
      <c r="F172" s="617"/>
      <c r="G172" s="617"/>
      <c r="H172" s="617"/>
      <c r="I172" s="617"/>
      <c r="J172" s="617">
        <v>1</v>
      </c>
      <c r="K172" s="617">
        <v>5323</v>
      </c>
      <c r="L172" s="617"/>
      <c r="M172" s="617">
        <v>5323</v>
      </c>
      <c r="N172" s="617"/>
      <c r="O172" s="617"/>
      <c r="P172" s="638"/>
      <c r="Q172" s="618"/>
    </row>
    <row r="173" spans="1:17" ht="14.4" customHeight="1" x14ac:dyDescent="0.3">
      <c r="A173" s="613" t="s">
        <v>517</v>
      </c>
      <c r="B173" s="614" t="s">
        <v>3446</v>
      </c>
      <c r="C173" s="614" t="s">
        <v>3146</v>
      </c>
      <c r="D173" s="614" t="s">
        <v>3473</v>
      </c>
      <c r="E173" s="614" t="s">
        <v>3474</v>
      </c>
      <c r="F173" s="617"/>
      <c r="G173" s="617"/>
      <c r="H173" s="617"/>
      <c r="I173" s="617"/>
      <c r="J173" s="617"/>
      <c r="K173" s="617"/>
      <c r="L173" s="617"/>
      <c r="M173" s="617"/>
      <c r="N173" s="617">
        <v>1</v>
      </c>
      <c r="O173" s="617">
        <v>8843</v>
      </c>
      <c r="P173" s="638"/>
      <c r="Q173" s="618">
        <v>8843</v>
      </c>
    </row>
    <row r="174" spans="1:17" ht="14.4" customHeight="1" x14ac:dyDescent="0.3">
      <c r="A174" s="613" t="s">
        <v>517</v>
      </c>
      <c r="B174" s="614" t="s">
        <v>3446</v>
      </c>
      <c r="C174" s="614" t="s">
        <v>3146</v>
      </c>
      <c r="D174" s="614" t="s">
        <v>3475</v>
      </c>
      <c r="E174" s="614" t="s">
        <v>3476</v>
      </c>
      <c r="F174" s="617"/>
      <c r="G174" s="617"/>
      <c r="H174" s="617"/>
      <c r="I174" s="617"/>
      <c r="J174" s="617">
        <v>1</v>
      </c>
      <c r="K174" s="617">
        <v>1515</v>
      </c>
      <c r="L174" s="617"/>
      <c r="M174" s="617">
        <v>1515</v>
      </c>
      <c r="N174" s="617"/>
      <c r="O174" s="617"/>
      <c r="P174" s="638"/>
      <c r="Q174" s="618"/>
    </row>
    <row r="175" spans="1:17" ht="14.4" customHeight="1" x14ac:dyDescent="0.3">
      <c r="A175" s="613" t="s">
        <v>517</v>
      </c>
      <c r="B175" s="614" t="s">
        <v>3446</v>
      </c>
      <c r="C175" s="614" t="s">
        <v>3146</v>
      </c>
      <c r="D175" s="614" t="s">
        <v>3477</v>
      </c>
      <c r="E175" s="614" t="s">
        <v>3478</v>
      </c>
      <c r="F175" s="617">
        <v>2</v>
      </c>
      <c r="G175" s="617">
        <v>8026</v>
      </c>
      <c r="H175" s="617">
        <v>1</v>
      </c>
      <c r="I175" s="617">
        <v>4013</v>
      </c>
      <c r="J175" s="617">
        <v>4</v>
      </c>
      <c r="K175" s="617">
        <v>16132</v>
      </c>
      <c r="L175" s="617">
        <v>2.0099676052828306</v>
      </c>
      <c r="M175" s="617">
        <v>4033</v>
      </c>
      <c r="N175" s="617">
        <v>5</v>
      </c>
      <c r="O175" s="617">
        <v>20267</v>
      </c>
      <c r="P175" s="638">
        <v>2.5251682033391476</v>
      </c>
      <c r="Q175" s="618">
        <v>4053.4</v>
      </c>
    </row>
    <row r="176" spans="1:17" ht="14.4" customHeight="1" x14ac:dyDescent="0.3">
      <c r="A176" s="613" t="s">
        <v>517</v>
      </c>
      <c r="B176" s="614" t="s">
        <v>3446</v>
      </c>
      <c r="C176" s="614" t="s">
        <v>3146</v>
      </c>
      <c r="D176" s="614" t="s">
        <v>3479</v>
      </c>
      <c r="E176" s="614" t="s">
        <v>3480</v>
      </c>
      <c r="F176" s="617"/>
      <c r="G176" s="617"/>
      <c r="H176" s="617"/>
      <c r="I176" s="617"/>
      <c r="J176" s="617"/>
      <c r="K176" s="617"/>
      <c r="L176" s="617"/>
      <c r="M176" s="617"/>
      <c r="N176" s="617">
        <v>2</v>
      </c>
      <c r="O176" s="617">
        <v>1884</v>
      </c>
      <c r="P176" s="638"/>
      <c r="Q176" s="618">
        <v>942</v>
      </c>
    </row>
    <row r="177" spans="1:17" ht="14.4" customHeight="1" x14ac:dyDescent="0.3">
      <c r="A177" s="613" t="s">
        <v>517</v>
      </c>
      <c r="B177" s="614" t="s">
        <v>3446</v>
      </c>
      <c r="C177" s="614" t="s">
        <v>3146</v>
      </c>
      <c r="D177" s="614" t="s">
        <v>3221</v>
      </c>
      <c r="E177" s="614" t="s">
        <v>3222</v>
      </c>
      <c r="F177" s="617"/>
      <c r="G177" s="617"/>
      <c r="H177" s="617"/>
      <c r="I177" s="617"/>
      <c r="J177" s="617"/>
      <c r="K177" s="617"/>
      <c r="L177" s="617"/>
      <c r="M177" s="617"/>
      <c r="N177" s="617">
        <v>4</v>
      </c>
      <c r="O177" s="617">
        <v>3242</v>
      </c>
      <c r="P177" s="638"/>
      <c r="Q177" s="618">
        <v>810.5</v>
      </c>
    </row>
    <row r="178" spans="1:17" ht="14.4" customHeight="1" x14ac:dyDescent="0.3">
      <c r="A178" s="613" t="s">
        <v>517</v>
      </c>
      <c r="B178" s="614" t="s">
        <v>3446</v>
      </c>
      <c r="C178" s="614" t="s">
        <v>3146</v>
      </c>
      <c r="D178" s="614" t="s">
        <v>3277</v>
      </c>
      <c r="E178" s="614" t="s">
        <v>3278</v>
      </c>
      <c r="F178" s="617"/>
      <c r="G178" s="617"/>
      <c r="H178" s="617"/>
      <c r="I178" s="617"/>
      <c r="J178" s="617">
        <v>1</v>
      </c>
      <c r="K178" s="617">
        <v>745</v>
      </c>
      <c r="L178" s="617"/>
      <c r="M178" s="617">
        <v>745</v>
      </c>
      <c r="N178" s="617"/>
      <c r="O178" s="617"/>
      <c r="P178" s="638"/>
      <c r="Q178" s="618"/>
    </row>
    <row r="179" spans="1:17" ht="14.4" customHeight="1" x14ac:dyDescent="0.3">
      <c r="A179" s="613" t="s">
        <v>517</v>
      </c>
      <c r="B179" s="614" t="s">
        <v>3446</v>
      </c>
      <c r="C179" s="614" t="s">
        <v>3146</v>
      </c>
      <c r="D179" s="614" t="s">
        <v>3481</v>
      </c>
      <c r="E179" s="614" t="s">
        <v>3482</v>
      </c>
      <c r="F179" s="617"/>
      <c r="G179" s="617"/>
      <c r="H179" s="617"/>
      <c r="I179" s="617"/>
      <c r="J179" s="617">
        <v>0</v>
      </c>
      <c r="K179" s="617">
        <v>0</v>
      </c>
      <c r="L179" s="617"/>
      <c r="M179" s="617"/>
      <c r="N179" s="617">
        <v>1</v>
      </c>
      <c r="O179" s="617">
        <v>3943</v>
      </c>
      <c r="P179" s="638"/>
      <c r="Q179" s="618">
        <v>3943</v>
      </c>
    </row>
    <row r="180" spans="1:17" ht="14.4" customHeight="1" x14ac:dyDescent="0.3">
      <c r="A180" s="613" t="s">
        <v>517</v>
      </c>
      <c r="B180" s="614" t="s">
        <v>3446</v>
      </c>
      <c r="C180" s="614" t="s">
        <v>3146</v>
      </c>
      <c r="D180" s="614" t="s">
        <v>3287</v>
      </c>
      <c r="E180" s="614" t="s">
        <v>3288</v>
      </c>
      <c r="F180" s="617">
        <v>1</v>
      </c>
      <c r="G180" s="617">
        <v>665</v>
      </c>
      <c r="H180" s="617">
        <v>1</v>
      </c>
      <c r="I180" s="617">
        <v>665</v>
      </c>
      <c r="J180" s="617"/>
      <c r="K180" s="617"/>
      <c r="L180" s="617"/>
      <c r="M180" s="617"/>
      <c r="N180" s="617"/>
      <c r="O180" s="617"/>
      <c r="P180" s="638"/>
      <c r="Q180" s="618"/>
    </row>
    <row r="181" spans="1:17" ht="14.4" customHeight="1" x14ac:dyDescent="0.3">
      <c r="A181" s="613" t="s">
        <v>517</v>
      </c>
      <c r="B181" s="614" t="s">
        <v>3446</v>
      </c>
      <c r="C181" s="614" t="s">
        <v>3146</v>
      </c>
      <c r="D181" s="614" t="s">
        <v>3483</v>
      </c>
      <c r="E181" s="614" t="s">
        <v>3484</v>
      </c>
      <c r="F181" s="617">
        <v>2</v>
      </c>
      <c r="G181" s="617">
        <v>5596</v>
      </c>
      <c r="H181" s="617">
        <v>1</v>
      </c>
      <c r="I181" s="617">
        <v>2798</v>
      </c>
      <c r="J181" s="617">
        <v>2</v>
      </c>
      <c r="K181" s="617">
        <v>5628</v>
      </c>
      <c r="L181" s="617">
        <v>1.0057183702644745</v>
      </c>
      <c r="M181" s="617">
        <v>2814</v>
      </c>
      <c r="N181" s="617">
        <v>2</v>
      </c>
      <c r="O181" s="617">
        <v>5682</v>
      </c>
      <c r="P181" s="638">
        <v>1.0153681200857756</v>
      </c>
      <c r="Q181" s="618">
        <v>2841</v>
      </c>
    </row>
    <row r="182" spans="1:17" ht="14.4" customHeight="1" x14ac:dyDescent="0.3">
      <c r="A182" s="613" t="s">
        <v>517</v>
      </c>
      <c r="B182" s="614" t="s">
        <v>3446</v>
      </c>
      <c r="C182" s="614" t="s">
        <v>3146</v>
      </c>
      <c r="D182" s="614" t="s">
        <v>3295</v>
      </c>
      <c r="E182" s="614" t="s">
        <v>3296</v>
      </c>
      <c r="F182" s="617"/>
      <c r="G182" s="617"/>
      <c r="H182" s="617"/>
      <c r="I182" s="617"/>
      <c r="J182" s="617">
        <v>2</v>
      </c>
      <c r="K182" s="617">
        <v>862</v>
      </c>
      <c r="L182" s="617"/>
      <c r="M182" s="617">
        <v>431</v>
      </c>
      <c r="N182" s="617">
        <v>3</v>
      </c>
      <c r="O182" s="617">
        <v>1301</v>
      </c>
      <c r="P182" s="638"/>
      <c r="Q182" s="618">
        <v>433.66666666666669</v>
      </c>
    </row>
    <row r="183" spans="1:17" ht="14.4" customHeight="1" x14ac:dyDescent="0.3">
      <c r="A183" s="613" t="s">
        <v>517</v>
      </c>
      <c r="B183" s="614" t="s">
        <v>3446</v>
      </c>
      <c r="C183" s="614" t="s">
        <v>3146</v>
      </c>
      <c r="D183" s="614" t="s">
        <v>3485</v>
      </c>
      <c r="E183" s="614" t="s">
        <v>3486</v>
      </c>
      <c r="F183" s="617"/>
      <c r="G183" s="617"/>
      <c r="H183" s="617"/>
      <c r="I183" s="617"/>
      <c r="J183" s="617"/>
      <c r="K183" s="617"/>
      <c r="L183" s="617"/>
      <c r="M183" s="617"/>
      <c r="N183" s="617">
        <v>1</v>
      </c>
      <c r="O183" s="617">
        <v>113</v>
      </c>
      <c r="P183" s="638"/>
      <c r="Q183" s="618">
        <v>113</v>
      </c>
    </row>
    <row r="184" spans="1:17" ht="14.4" customHeight="1" x14ac:dyDescent="0.3">
      <c r="A184" s="613" t="s">
        <v>517</v>
      </c>
      <c r="B184" s="614" t="s">
        <v>3446</v>
      </c>
      <c r="C184" s="614" t="s">
        <v>3146</v>
      </c>
      <c r="D184" s="614" t="s">
        <v>3299</v>
      </c>
      <c r="E184" s="614" t="s">
        <v>3300</v>
      </c>
      <c r="F184" s="617">
        <v>2</v>
      </c>
      <c r="G184" s="617">
        <v>1684</v>
      </c>
      <c r="H184" s="617">
        <v>1</v>
      </c>
      <c r="I184" s="617">
        <v>842</v>
      </c>
      <c r="J184" s="617">
        <v>11</v>
      </c>
      <c r="K184" s="617">
        <v>9295</v>
      </c>
      <c r="L184" s="617">
        <v>5.5195961995249405</v>
      </c>
      <c r="M184" s="617">
        <v>845</v>
      </c>
      <c r="N184" s="617">
        <v>12</v>
      </c>
      <c r="O184" s="617">
        <v>10175</v>
      </c>
      <c r="P184" s="638">
        <v>6.0421615201900236</v>
      </c>
      <c r="Q184" s="618">
        <v>847.91666666666663</v>
      </c>
    </row>
    <row r="185" spans="1:17" ht="14.4" customHeight="1" x14ac:dyDescent="0.3">
      <c r="A185" s="613" t="s">
        <v>517</v>
      </c>
      <c r="B185" s="614" t="s">
        <v>3446</v>
      </c>
      <c r="C185" s="614" t="s">
        <v>3146</v>
      </c>
      <c r="D185" s="614" t="s">
        <v>3487</v>
      </c>
      <c r="E185" s="614" t="s">
        <v>3488</v>
      </c>
      <c r="F185" s="617">
        <v>4</v>
      </c>
      <c r="G185" s="617">
        <v>444</v>
      </c>
      <c r="H185" s="617">
        <v>1</v>
      </c>
      <c r="I185" s="617">
        <v>111</v>
      </c>
      <c r="J185" s="617">
        <v>12</v>
      </c>
      <c r="K185" s="617">
        <v>1344</v>
      </c>
      <c r="L185" s="617">
        <v>3.0270270270270272</v>
      </c>
      <c r="M185" s="617">
        <v>112</v>
      </c>
      <c r="N185" s="617">
        <v>11</v>
      </c>
      <c r="O185" s="617">
        <v>1239</v>
      </c>
      <c r="P185" s="638">
        <v>2.7905405405405403</v>
      </c>
      <c r="Q185" s="618">
        <v>112.63636363636364</v>
      </c>
    </row>
    <row r="186" spans="1:17" ht="14.4" customHeight="1" x14ac:dyDescent="0.3">
      <c r="A186" s="613" t="s">
        <v>517</v>
      </c>
      <c r="B186" s="614" t="s">
        <v>3446</v>
      </c>
      <c r="C186" s="614" t="s">
        <v>3146</v>
      </c>
      <c r="D186" s="614" t="s">
        <v>3489</v>
      </c>
      <c r="E186" s="614" t="s">
        <v>3490</v>
      </c>
      <c r="F186" s="617"/>
      <c r="G186" s="617"/>
      <c r="H186" s="617"/>
      <c r="I186" s="617"/>
      <c r="J186" s="617">
        <v>1</v>
      </c>
      <c r="K186" s="617">
        <v>4259</v>
      </c>
      <c r="L186" s="617"/>
      <c r="M186" s="617">
        <v>4259</v>
      </c>
      <c r="N186" s="617"/>
      <c r="O186" s="617"/>
      <c r="P186" s="638"/>
      <c r="Q186" s="618"/>
    </row>
    <row r="187" spans="1:17" ht="14.4" customHeight="1" x14ac:dyDescent="0.3">
      <c r="A187" s="613" t="s">
        <v>517</v>
      </c>
      <c r="B187" s="614" t="s">
        <v>3446</v>
      </c>
      <c r="C187" s="614" t="s">
        <v>3146</v>
      </c>
      <c r="D187" s="614" t="s">
        <v>3307</v>
      </c>
      <c r="E187" s="614" t="s">
        <v>3308</v>
      </c>
      <c r="F187" s="617"/>
      <c r="G187" s="617"/>
      <c r="H187" s="617"/>
      <c r="I187" s="617"/>
      <c r="J187" s="617"/>
      <c r="K187" s="617"/>
      <c r="L187" s="617"/>
      <c r="M187" s="617"/>
      <c r="N187" s="617">
        <v>1</v>
      </c>
      <c r="O187" s="617">
        <v>177</v>
      </c>
      <c r="P187" s="638"/>
      <c r="Q187" s="618">
        <v>177</v>
      </c>
    </row>
    <row r="188" spans="1:17" ht="14.4" customHeight="1" x14ac:dyDescent="0.3">
      <c r="A188" s="613" t="s">
        <v>517</v>
      </c>
      <c r="B188" s="614" t="s">
        <v>3446</v>
      </c>
      <c r="C188" s="614" t="s">
        <v>3146</v>
      </c>
      <c r="D188" s="614" t="s">
        <v>3310</v>
      </c>
      <c r="E188" s="614" t="s">
        <v>3311</v>
      </c>
      <c r="F188" s="617"/>
      <c r="G188" s="617"/>
      <c r="H188" s="617"/>
      <c r="I188" s="617"/>
      <c r="J188" s="617">
        <v>1</v>
      </c>
      <c r="K188" s="617">
        <v>628</v>
      </c>
      <c r="L188" s="617"/>
      <c r="M188" s="617">
        <v>628</v>
      </c>
      <c r="N188" s="617"/>
      <c r="O188" s="617"/>
      <c r="P188" s="638"/>
      <c r="Q188" s="618"/>
    </row>
    <row r="189" spans="1:17" ht="14.4" customHeight="1" x14ac:dyDescent="0.3">
      <c r="A189" s="613" t="s">
        <v>517</v>
      </c>
      <c r="B189" s="614" t="s">
        <v>3446</v>
      </c>
      <c r="C189" s="614" t="s">
        <v>3146</v>
      </c>
      <c r="D189" s="614" t="s">
        <v>3491</v>
      </c>
      <c r="E189" s="614" t="s">
        <v>3492</v>
      </c>
      <c r="F189" s="617">
        <v>5</v>
      </c>
      <c r="G189" s="617">
        <v>800</v>
      </c>
      <c r="H189" s="617">
        <v>1</v>
      </c>
      <c r="I189" s="617">
        <v>160</v>
      </c>
      <c r="J189" s="617">
        <v>3</v>
      </c>
      <c r="K189" s="617">
        <v>483</v>
      </c>
      <c r="L189" s="617">
        <v>0.60375000000000001</v>
      </c>
      <c r="M189" s="617">
        <v>161</v>
      </c>
      <c r="N189" s="617">
        <v>3</v>
      </c>
      <c r="O189" s="617">
        <v>930</v>
      </c>
      <c r="P189" s="638">
        <v>1.1625000000000001</v>
      </c>
      <c r="Q189" s="618">
        <v>310</v>
      </c>
    </row>
    <row r="190" spans="1:17" ht="14.4" customHeight="1" x14ac:dyDescent="0.3">
      <c r="A190" s="613" t="s">
        <v>517</v>
      </c>
      <c r="B190" s="614" t="s">
        <v>3446</v>
      </c>
      <c r="C190" s="614" t="s">
        <v>3146</v>
      </c>
      <c r="D190" s="614" t="s">
        <v>3493</v>
      </c>
      <c r="E190" s="614" t="s">
        <v>3494</v>
      </c>
      <c r="F190" s="617"/>
      <c r="G190" s="617"/>
      <c r="H190" s="617"/>
      <c r="I190" s="617"/>
      <c r="J190" s="617">
        <v>1</v>
      </c>
      <c r="K190" s="617">
        <v>2510</v>
      </c>
      <c r="L190" s="617"/>
      <c r="M190" s="617">
        <v>2510</v>
      </c>
      <c r="N190" s="617">
        <v>1</v>
      </c>
      <c r="O190" s="617">
        <v>2510</v>
      </c>
      <c r="P190" s="638"/>
      <c r="Q190" s="618">
        <v>2510</v>
      </c>
    </row>
    <row r="191" spans="1:17" ht="14.4" customHeight="1" x14ac:dyDescent="0.3">
      <c r="A191" s="613" t="s">
        <v>517</v>
      </c>
      <c r="B191" s="614" t="s">
        <v>3446</v>
      </c>
      <c r="C191" s="614" t="s">
        <v>3146</v>
      </c>
      <c r="D191" s="614" t="s">
        <v>3495</v>
      </c>
      <c r="E191" s="614" t="s">
        <v>3496</v>
      </c>
      <c r="F191" s="617"/>
      <c r="G191" s="617"/>
      <c r="H191" s="617"/>
      <c r="I191" s="617"/>
      <c r="J191" s="617">
        <v>1</v>
      </c>
      <c r="K191" s="617">
        <v>5399</v>
      </c>
      <c r="L191" s="617"/>
      <c r="M191" s="617">
        <v>5399</v>
      </c>
      <c r="N191" s="617">
        <v>1</v>
      </c>
      <c r="O191" s="617">
        <v>5461</v>
      </c>
      <c r="P191" s="638"/>
      <c r="Q191" s="618">
        <v>5461</v>
      </c>
    </row>
    <row r="192" spans="1:17" ht="14.4" customHeight="1" x14ac:dyDescent="0.3">
      <c r="A192" s="613" t="s">
        <v>517</v>
      </c>
      <c r="B192" s="614" t="s">
        <v>3446</v>
      </c>
      <c r="C192" s="614" t="s">
        <v>3146</v>
      </c>
      <c r="D192" s="614" t="s">
        <v>3497</v>
      </c>
      <c r="E192" s="614" t="s">
        <v>3498</v>
      </c>
      <c r="F192" s="617"/>
      <c r="G192" s="617"/>
      <c r="H192" s="617"/>
      <c r="I192" s="617"/>
      <c r="J192" s="617">
        <v>1</v>
      </c>
      <c r="K192" s="617">
        <v>2443</v>
      </c>
      <c r="L192" s="617"/>
      <c r="M192" s="617">
        <v>2443</v>
      </c>
      <c r="N192" s="617"/>
      <c r="O192" s="617"/>
      <c r="P192" s="638"/>
      <c r="Q192" s="618"/>
    </row>
    <row r="193" spans="1:17" ht="14.4" customHeight="1" x14ac:dyDescent="0.3">
      <c r="A193" s="613" t="s">
        <v>517</v>
      </c>
      <c r="B193" s="614" t="s">
        <v>3446</v>
      </c>
      <c r="C193" s="614" t="s">
        <v>3146</v>
      </c>
      <c r="D193" s="614" t="s">
        <v>3342</v>
      </c>
      <c r="E193" s="614" t="s">
        <v>3343</v>
      </c>
      <c r="F193" s="617"/>
      <c r="G193" s="617"/>
      <c r="H193" s="617"/>
      <c r="I193" s="617"/>
      <c r="J193" s="617">
        <v>1</v>
      </c>
      <c r="K193" s="617">
        <v>4340</v>
      </c>
      <c r="L193" s="617"/>
      <c r="M193" s="617">
        <v>4340</v>
      </c>
      <c r="N193" s="617">
        <v>1</v>
      </c>
      <c r="O193" s="617">
        <v>4374</v>
      </c>
      <c r="P193" s="638"/>
      <c r="Q193" s="618">
        <v>4374</v>
      </c>
    </row>
    <row r="194" spans="1:17" ht="14.4" customHeight="1" x14ac:dyDescent="0.3">
      <c r="A194" s="613" t="s">
        <v>517</v>
      </c>
      <c r="B194" s="614" t="s">
        <v>3446</v>
      </c>
      <c r="C194" s="614" t="s">
        <v>3146</v>
      </c>
      <c r="D194" s="614" t="s">
        <v>3499</v>
      </c>
      <c r="E194" s="614" t="s">
        <v>3500</v>
      </c>
      <c r="F194" s="617"/>
      <c r="G194" s="617"/>
      <c r="H194" s="617"/>
      <c r="I194" s="617"/>
      <c r="J194" s="617"/>
      <c r="K194" s="617"/>
      <c r="L194" s="617"/>
      <c r="M194" s="617"/>
      <c r="N194" s="617">
        <v>1</v>
      </c>
      <c r="O194" s="617">
        <v>2819</v>
      </c>
      <c r="P194" s="638"/>
      <c r="Q194" s="618">
        <v>2819</v>
      </c>
    </row>
    <row r="195" spans="1:17" ht="14.4" customHeight="1" x14ac:dyDescent="0.3">
      <c r="A195" s="613" t="s">
        <v>517</v>
      </c>
      <c r="B195" s="614" t="s">
        <v>3446</v>
      </c>
      <c r="C195" s="614" t="s">
        <v>3146</v>
      </c>
      <c r="D195" s="614" t="s">
        <v>3501</v>
      </c>
      <c r="E195" s="614" t="s">
        <v>3502</v>
      </c>
      <c r="F195" s="617"/>
      <c r="G195" s="617"/>
      <c r="H195" s="617"/>
      <c r="I195" s="617"/>
      <c r="J195" s="617">
        <v>5</v>
      </c>
      <c r="K195" s="617">
        <v>4810</v>
      </c>
      <c r="L195" s="617"/>
      <c r="M195" s="617">
        <v>962</v>
      </c>
      <c r="N195" s="617"/>
      <c r="O195" s="617"/>
      <c r="P195" s="638"/>
      <c r="Q195" s="618"/>
    </row>
    <row r="196" spans="1:17" ht="14.4" customHeight="1" x14ac:dyDescent="0.3">
      <c r="A196" s="613" t="s">
        <v>517</v>
      </c>
      <c r="B196" s="614" t="s">
        <v>3446</v>
      </c>
      <c r="C196" s="614" t="s">
        <v>3146</v>
      </c>
      <c r="D196" s="614" t="s">
        <v>779</v>
      </c>
      <c r="E196" s="614" t="s">
        <v>3503</v>
      </c>
      <c r="F196" s="617">
        <v>1</v>
      </c>
      <c r="G196" s="617">
        <v>1183</v>
      </c>
      <c r="H196" s="617">
        <v>1</v>
      </c>
      <c r="I196" s="617">
        <v>1183</v>
      </c>
      <c r="J196" s="617"/>
      <c r="K196" s="617"/>
      <c r="L196" s="617"/>
      <c r="M196" s="617"/>
      <c r="N196" s="617"/>
      <c r="O196" s="617"/>
      <c r="P196" s="638"/>
      <c r="Q196" s="618"/>
    </row>
    <row r="197" spans="1:17" ht="14.4" customHeight="1" x14ac:dyDescent="0.3">
      <c r="A197" s="613" t="s">
        <v>517</v>
      </c>
      <c r="B197" s="614" t="s">
        <v>3446</v>
      </c>
      <c r="C197" s="614" t="s">
        <v>3146</v>
      </c>
      <c r="D197" s="614" t="s">
        <v>3504</v>
      </c>
      <c r="E197" s="614" t="s">
        <v>3505</v>
      </c>
      <c r="F197" s="617"/>
      <c r="G197" s="617"/>
      <c r="H197" s="617"/>
      <c r="I197" s="617"/>
      <c r="J197" s="617">
        <v>1</v>
      </c>
      <c r="K197" s="617">
        <v>7947</v>
      </c>
      <c r="L197" s="617"/>
      <c r="M197" s="617">
        <v>7947</v>
      </c>
      <c r="N197" s="617"/>
      <c r="O197" s="617"/>
      <c r="P197" s="638"/>
      <c r="Q197" s="618"/>
    </row>
    <row r="198" spans="1:17" ht="14.4" customHeight="1" x14ac:dyDescent="0.3">
      <c r="A198" s="613" t="s">
        <v>517</v>
      </c>
      <c r="B198" s="614" t="s">
        <v>3446</v>
      </c>
      <c r="C198" s="614" t="s">
        <v>3146</v>
      </c>
      <c r="D198" s="614" t="s">
        <v>3506</v>
      </c>
      <c r="E198" s="614" t="s">
        <v>3507</v>
      </c>
      <c r="F198" s="617"/>
      <c r="G198" s="617"/>
      <c r="H198" s="617"/>
      <c r="I198" s="617"/>
      <c r="J198" s="617">
        <v>1</v>
      </c>
      <c r="K198" s="617">
        <v>80</v>
      </c>
      <c r="L198" s="617"/>
      <c r="M198" s="617">
        <v>80</v>
      </c>
      <c r="N198" s="617"/>
      <c r="O198" s="617"/>
      <c r="P198" s="638"/>
      <c r="Q198" s="618"/>
    </row>
    <row r="199" spans="1:17" ht="14.4" customHeight="1" x14ac:dyDescent="0.3">
      <c r="A199" s="613" t="s">
        <v>517</v>
      </c>
      <c r="B199" s="614" t="s">
        <v>3446</v>
      </c>
      <c r="C199" s="614" t="s">
        <v>3146</v>
      </c>
      <c r="D199" s="614" t="s">
        <v>3364</v>
      </c>
      <c r="E199" s="614" t="s">
        <v>3365</v>
      </c>
      <c r="F199" s="617"/>
      <c r="G199" s="617"/>
      <c r="H199" s="617"/>
      <c r="I199" s="617"/>
      <c r="J199" s="617">
        <v>2</v>
      </c>
      <c r="K199" s="617">
        <v>1372</v>
      </c>
      <c r="L199" s="617"/>
      <c r="M199" s="617">
        <v>686</v>
      </c>
      <c r="N199" s="617">
        <v>2</v>
      </c>
      <c r="O199" s="617">
        <v>1372</v>
      </c>
      <c r="P199" s="638"/>
      <c r="Q199" s="618">
        <v>686</v>
      </c>
    </row>
    <row r="200" spans="1:17" ht="14.4" customHeight="1" x14ac:dyDescent="0.3">
      <c r="A200" s="613" t="s">
        <v>517</v>
      </c>
      <c r="B200" s="614" t="s">
        <v>3446</v>
      </c>
      <c r="C200" s="614" t="s">
        <v>3146</v>
      </c>
      <c r="D200" s="614" t="s">
        <v>3508</v>
      </c>
      <c r="E200" s="614" t="s">
        <v>3509</v>
      </c>
      <c r="F200" s="617"/>
      <c r="G200" s="617"/>
      <c r="H200" s="617"/>
      <c r="I200" s="617"/>
      <c r="J200" s="617">
        <v>1</v>
      </c>
      <c r="K200" s="617">
        <v>198</v>
      </c>
      <c r="L200" s="617"/>
      <c r="M200" s="617">
        <v>198</v>
      </c>
      <c r="N200" s="617"/>
      <c r="O200" s="617"/>
      <c r="P200" s="638"/>
      <c r="Q200" s="618"/>
    </row>
    <row r="201" spans="1:17" ht="14.4" customHeight="1" x14ac:dyDescent="0.3">
      <c r="A201" s="613" t="s">
        <v>517</v>
      </c>
      <c r="B201" s="614" t="s">
        <v>3446</v>
      </c>
      <c r="C201" s="614" t="s">
        <v>3146</v>
      </c>
      <c r="D201" s="614" t="s">
        <v>3510</v>
      </c>
      <c r="E201" s="614" t="s">
        <v>3511</v>
      </c>
      <c r="F201" s="617"/>
      <c r="G201" s="617"/>
      <c r="H201" s="617"/>
      <c r="I201" s="617"/>
      <c r="J201" s="617">
        <v>3</v>
      </c>
      <c r="K201" s="617">
        <v>933</v>
      </c>
      <c r="L201" s="617"/>
      <c r="M201" s="617">
        <v>311</v>
      </c>
      <c r="N201" s="617">
        <v>4</v>
      </c>
      <c r="O201" s="617">
        <v>1254</v>
      </c>
      <c r="P201" s="638"/>
      <c r="Q201" s="618">
        <v>313.5</v>
      </c>
    </row>
    <row r="202" spans="1:17" ht="14.4" customHeight="1" x14ac:dyDescent="0.3">
      <c r="A202" s="613" t="s">
        <v>517</v>
      </c>
      <c r="B202" s="614" t="s">
        <v>3446</v>
      </c>
      <c r="C202" s="614" t="s">
        <v>3146</v>
      </c>
      <c r="D202" s="614" t="s">
        <v>3512</v>
      </c>
      <c r="E202" s="614" t="s">
        <v>3513</v>
      </c>
      <c r="F202" s="617"/>
      <c r="G202" s="617"/>
      <c r="H202" s="617"/>
      <c r="I202" s="617"/>
      <c r="J202" s="617"/>
      <c r="K202" s="617"/>
      <c r="L202" s="617"/>
      <c r="M202" s="617"/>
      <c r="N202" s="617">
        <v>1</v>
      </c>
      <c r="O202" s="617">
        <v>1324</v>
      </c>
      <c r="P202" s="638"/>
      <c r="Q202" s="618">
        <v>1324</v>
      </c>
    </row>
    <row r="203" spans="1:17" ht="14.4" customHeight="1" x14ac:dyDescent="0.3">
      <c r="A203" s="613" t="s">
        <v>517</v>
      </c>
      <c r="B203" s="614" t="s">
        <v>3446</v>
      </c>
      <c r="C203" s="614" t="s">
        <v>3146</v>
      </c>
      <c r="D203" s="614" t="s">
        <v>3390</v>
      </c>
      <c r="E203" s="614" t="s">
        <v>3391</v>
      </c>
      <c r="F203" s="617"/>
      <c r="G203" s="617"/>
      <c r="H203" s="617"/>
      <c r="I203" s="617"/>
      <c r="J203" s="617">
        <v>2</v>
      </c>
      <c r="K203" s="617">
        <v>3592</v>
      </c>
      <c r="L203" s="617"/>
      <c r="M203" s="617">
        <v>1796</v>
      </c>
      <c r="N203" s="617">
        <v>1</v>
      </c>
      <c r="O203" s="617">
        <v>1796</v>
      </c>
      <c r="P203" s="638"/>
      <c r="Q203" s="618">
        <v>1796</v>
      </c>
    </row>
    <row r="204" spans="1:17" ht="14.4" customHeight="1" x14ac:dyDescent="0.3">
      <c r="A204" s="613" t="s">
        <v>517</v>
      </c>
      <c r="B204" s="614" t="s">
        <v>3446</v>
      </c>
      <c r="C204" s="614" t="s">
        <v>3146</v>
      </c>
      <c r="D204" s="614" t="s">
        <v>3514</v>
      </c>
      <c r="E204" s="614" t="s">
        <v>3515</v>
      </c>
      <c r="F204" s="617">
        <v>1</v>
      </c>
      <c r="G204" s="617">
        <v>111</v>
      </c>
      <c r="H204" s="617">
        <v>1</v>
      </c>
      <c r="I204" s="617">
        <v>111</v>
      </c>
      <c r="J204" s="617"/>
      <c r="K204" s="617"/>
      <c r="L204" s="617"/>
      <c r="M204" s="617"/>
      <c r="N204" s="617"/>
      <c r="O204" s="617"/>
      <c r="P204" s="638"/>
      <c r="Q204" s="618"/>
    </row>
    <row r="205" spans="1:17" ht="14.4" customHeight="1" x14ac:dyDescent="0.3">
      <c r="A205" s="613" t="s">
        <v>517</v>
      </c>
      <c r="B205" s="614" t="s">
        <v>3446</v>
      </c>
      <c r="C205" s="614" t="s">
        <v>3146</v>
      </c>
      <c r="D205" s="614" t="s">
        <v>3516</v>
      </c>
      <c r="E205" s="614" t="s">
        <v>3472</v>
      </c>
      <c r="F205" s="617"/>
      <c r="G205" s="617"/>
      <c r="H205" s="617"/>
      <c r="I205" s="617"/>
      <c r="J205" s="617">
        <v>2</v>
      </c>
      <c r="K205" s="617">
        <v>1118</v>
      </c>
      <c r="L205" s="617"/>
      <c r="M205" s="617">
        <v>559</v>
      </c>
      <c r="N205" s="617"/>
      <c r="O205" s="617"/>
      <c r="P205" s="638"/>
      <c r="Q205" s="618"/>
    </row>
    <row r="206" spans="1:17" ht="14.4" customHeight="1" x14ac:dyDescent="0.3">
      <c r="A206" s="613" t="s">
        <v>517</v>
      </c>
      <c r="B206" s="614" t="s">
        <v>3446</v>
      </c>
      <c r="C206" s="614" t="s">
        <v>3146</v>
      </c>
      <c r="D206" s="614" t="s">
        <v>3416</v>
      </c>
      <c r="E206" s="614" t="s">
        <v>3417</v>
      </c>
      <c r="F206" s="617"/>
      <c r="G206" s="617"/>
      <c r="H206" s="617"/>
      <c r="I206" s="617"/>
      <c r="J206" s="617"/>
      <c r="K206" s="617"/>
      <c r="L206" s="617"/>
      <c r="M206" s="617"/>
      <c r="N206" s="617">
        <v>1</v>
      </c>
      <c r="O206" s="617">
        <v>1934</v>
      </c>
      <c r="P206" s="638"/>
      <c r="Q206" s="618">
        <v>1934</v>
      </c>
    </row>
    <row r="207" spans="1:17" ht="14.4" customHeight="1" x14ac:dyDescent="0.3">
      <c r="A207" s="613" t="s">
        <v>517</v>
      </c>
      <c r="B207" s="614" t="s">
        <v>3446</v>
      </c>
      <c r="C207" s="614" t="s">
        <v>3146</v>
      </c>
      <c r="D207" s="614" t="s">
        <v>3517</v>
      </c>
      <c r="E207" s="614" t="s">
        <v>3518</v>
      </c>
      <c r="F207" s="617"/>
      <c r="G207" s="617"/>
      <c r="H207" s="617"/>
      <c r="I207" s="617"/>
      <c r="J207" s="617">
        <v>1</v>
      </c>
      <c r="K207" s="617">
        <v>3993</v>
      </c>
      <c r="L207" s="617"/>
      <c r="M207" s="617">
        <v>3993</v>
      </c>
      <c r="N207" s="617"/>
      <c r="O207" s="617"/>
      <c r="P207" s="638"/>
      <c r="Q207" s="618"/>
    </row>
    <row r="208" spans="1:17" ht="14.4" customHeight="1" x14ac:dyDescent="0.3">
      <c r="A208" s="613" t="s">
        <v>517</v>
      </c>
      <c r="B208" s="614" t="s">
        <v>3446</v>
      </c>
      <c r="C208" s="614" t="s">
        <v>3146</v>
      </c>
      <c r="D208" s="614" t="s">
        <v>3519</v>
      </c>
      <c r="E208" s="614" t="s">
        <v>3520</v>
      </c>
      <c r="F208" s="617"/>
      <c r="G208" s="617"/>
      <c r="H208" s="617"/>
      <c r="I208" s="617"/>
      <c r="J208" s="617">
        <v>0</v>
      </c>
      <c r="K208" s="617">
        <v>0</v>
      </c>
      <c r="L208" s="617"/>
      <c r="M208" s="617"/>
      <c r="N208" s="617"/>
      <c r="O208" s="617"/>
      <c r="P208" s="638"/>
      <c r="Q208" s="618"/>
    </row>
    <row r="209" spans="1:17" ht="14.4" customHeight="1" x14ac:dyDescent="0.3">
      <c r="A209" s="613" t="s">
        <v>517</v>
      </c>
      <c r="B209" s="614" t="s">
        <v>3521</v>
      </c>
      <c r="C209" s="614" t="s">
        <v>3146</v>
      </c>
      <c r="D209" s="614" t="s">
        <v>3225</v>
      </c>
      <c r="E209" s="614" t="s">
        <v>3226</v>
      </c>
      <c r="F209" s="617"/>
      <c r="G209" s="617"/>
      <c r="H209" s="617"/>
      <c r="I209" s="617"/>
      <c r="J209" s="617">
        <v>1</v>
      </c>
      <c r="K209" s="617">
        <v>0</v>
      </c>
      <c r="L209" s="617"/>
      <c r="M209" s="617">
        <v>0</v>
      </c>
      <c r="N209" s="617"/>
      <c r="O209" s="617"/>
      <c r="P209" s="638"/>
      <c r="Q209" s="618"/>
    </row>
    <row r="210" spans="1:17" ht="14.4" customHeight="1" x14ac:dyDescent="0.3">
      <c r="A210" s="613" t="s">
        <v>517</v>
      </c>
      <c r="B210" s="614" t="s">
        <v>3521</v>
      </c>
      <c r="C210" s="614" t="s">
        <v>3146</v>
      </c>
      <c r="D210" s="614" t="s">
        <v>3522</v>
      </c>
      <c r="E210" s="614" t="s">
        <v>3523</v>
      </c>
      <c r="F210" s="617"/>
      <c r="G210" s="617"/>
      <c r="H210" s="617"/>
      <c r="I210" s="617"/>
      <c r="J210" s="617">
        <v>1</v>
      </c>
      <c r="K210" s="617">
        <v>0</v>
      </c>
      <c r="L210" s="617"/>
      <c r="M210" s="617">
        <v>0</v>
      </c>
      <c r="N210" s="617"/>
      <c r="O210" s="617"/>
      <c r="P210" s="638"/>
      <c r="Q210" s="618"/>
    </row>
    <row r="211" spans="1:17" ht="14.4" customHeight="1" x14ac:dyDescent="0.3">
      <c r="A211" s="613" t="s">
        <v>517</v>
      </c>
      <c r="B211" s="614" t="s">
        <v>3521</v>
      </c>
      <c r="C211" s="614" t="s">
        <v>3146</v>
      </c>
      <c r="D211" s="614" t="s">
        <v>3299</v>
      </c>
      <c r="E211" s="614" t="s">
        <v>3300</v>
      </c>
      <c r="F211" s="617">
        <v>1</v>
      </c>
      <c r="G211" s="617">
        <v>842</v>
      </c>
      <c r="H211" s="617">
        <v>1</v>
      </c>
      <c r="I211" s="617">
        <v>842</v>
      </c>
      <c r="J211" s="617">
        <v>1</v>
      </c>
      <c r="K211" s="617">
        <v>845</v>
      </c>
      <c r="L211" s="617">
        <v>1.0035629453681709</v>
      </c>
      <c r="M211" s="617">
        <v>845</v>
      </c>
      <c r="N211" s="617"/>
      <c r="O211" s="617"/>
      <c r="P211" s="638"/>
      <c r="Q211" s="618"/>
    </row>
    <row r="212" spans="1:17" ht="14.4" customHeight="1" x14ac:dyDescent="0.3">
      <c r="A212" s="613" t="s">
        <v>517</v>
      </c>
      <c r="B212" s="614" t="s">
        <v>3521</v>
      </c>
      <c r="C212" s="614" t="s">
        <v>3146</v>
      </c>
      <c r="D212" s="614" t="s">
        <v>3322</v>
      </c>
      <c r="E212" s="614" t="s">
        <v>3323</v>
      </c>
      <c r="F212" s="617"/>
      <c r="G212" s="617"/>
      <c r="H212" s="617"/>
      <c r="I212" s="617"/>
      <c r="J212" s="617">
        <v>1</v>
      </c>
      <c r="K212" s="617">
        <v>0</v>
      </c>
      <c r="L212" s="617"/>
      <c r="M212" s="617">
        <v>0</v>
      </c>
      <c r="N212" s="617"/>
      <c r="O212" s="617"/>
      <c r="P212" s="638"/>
      <c r="Q212" s="618"/>
    </row>
    <row r="213" spans="1:17" ht="14.4" customHeight="1" x14ac:dyDescent="0.3">
      <c r="A213" s="613" t="s">
        <v>517</v>
      </c>
      <c r="B213" s="614" t="s">
        <v>3521</v>
      </c>
      <c r="C213" s="614" t="s">
        <v>3146</v>
      </c>
      <c r="D213" s="614" t="s">
        <v>3334</v>
      </c>
      <c r="E213" s="614" t="s">
        <v>3335</v>
      </c>
      <c r="F213" s="617"/>
      <c r="G213" s="617"/>
      <c r="H213" s="617"/>
      <c r="I213" s="617"/>
      <c r="J213" s="617">
        <v>1</v>
      </c>
      <c r="K213" s="617">
        <v>0</v>
      </c>
      <c r="L213" s="617"/>
      <c r="M213" s="617">
        <v>0</v>
      </c>
      <c r="N213" s="617"/>
      <c r="O213" s="617"/>
      <c r="P213" s="638"/>
      <c r="Q213" s="618"/>
    </row>
    <row r="214" spans="1:17" ht="14.4" customHeight="1" x14ac:dyDescent="0.3">
      <c r="A214" s="613" t="s">
        <v>517</v>
      </c>
      <c r="B214" s="614" t="s">
        <v>3521</v>
      </c>
      <c r="C214" s="614" t="s">
        <v>3146</v>
      </c>
      <c r="D214" s="614" t="s">
        <v>3524</v>
      </c>
      <c r="E214" s="614" t="s">
        <v>3525</v>
      </c>
      <c r="F214" s="617"/>
      <c r="G214" s="617"/>
      <c r="H214" s="617"/>
      <c r="I214" s="617"/>
      <c r="J214" s="617">
        <v>1</v>
      </c>
      <c r="K214" s="617">
        <v>0</v>
      </c>
      <c r="L214" s="617"/>
      <c r="M214" s="617">
        <v>0</v>
      </c>
      <c r="N214" s="617"/>
      <c r="O214" s="617"/>
      <c r="P214" s="638"/>
      <c r="Q214" s="618"/>
    </row>
    <row r="215" spans="1:17" ht="14.4" customHeight="1" x14ac:dyDescent="0.3">
      <c r="A215" s="613" t="s">
        <v>517</v>
      </c>
      <c r="B215" s="614" t="s">
        <v>3526</v>
      </c>
      <c r="C215" s="614" t="s">
        <v>3146</v>
      </c>
      <c r="D215" s="614" t="s">
        <v>3527</v>
      </c>
      <c r="E215" s="614" t="s">
        <v>3528</v>
      </c>
      <c r="F215" s="617">
        <v>1</v>
      </c>
      <c r="G215" s="617">
        <v>5359</v>
      </c>
      <c r="H215" s="617">
        <v>1</v>
      </c>
      <c r="I215" s="617">
        <v>5359</v>
      </c>
      <c r="J215" s="617"/>
      <c r="K215" s="617"/>
      <c r="L215" s="617"/>
      <c r="M215" s="617"/>
      <c r="N215" s="617"/>
      <c r="O215" s="617"/>
      <c r="P215" s="638"/>
      <c r="Q215" s="618"/>
    </row>
    <row r="216" spans="1:17" ht="14.4" customHeight="1" x14ac:dyDescent="0.3">
      <c r="A216" s="613" t="s">
        <v>517</v>
      </c>
      <c r="B216" s="614" t="s">
        <v>3526</v>
      </c>
      <c r="C216" s="614" t="s">
        <v>3146</v>
      </c>
      <c r="D216" s="614" t="s">
        <v>3197</v>
      </c>
      <c r="E216" s="614" t="s">
        <v>3198</v>
      </c>
      <c r="F216" s="617">
        <v>2</v>
      </c>
      <c r="G216" s="617">
        <v>342</v>
      </c>
      <c r="H216" s="617">
        <v>1</v>
      </c>
      <c r="I216" s="617">
        <v>171</v>
      </c>
      <c r="J216" s="617">
        <v>8</v>
      </c>
      <c r="K216" s="617">
        <v>1376</v>
      </c>
      <c r="L216" s="617">
        <v>4.0233918128654969</v>
      </c>
      <c r="M216" s="617">
        <v>172</v>
      </c>
      <c r="N216" s="617">
        <v>3</v>
      </c>
      <c r="O216" s="617">
        <v>519</v>
      </c>
      <c r="P216" s="638">
        <v>1.5175438596491229</v>
      </c>
      <c r="Q216" s="618">
        <v>173</v>
      </c>
    </row>
    <row r="217" spans="1:17" ht="14.4" customHeight="1" x14ac:dyDescent="0.3">
      <c r="A217" s="613" t="s">
        <v>517</v>
      </c>
      <c r="B217" s="614" t="s">
        <v>3526</v>
      </c>
      <c r="C217" s="614" t="s">
        <v>3146</v>
      </c>
      <c r="D217" s="614" t="s">
        <v>3529</v>
      </c>
      <c r="E217" s="614" t="s">
        <v>3530</v>
      </c>
      <c r="F217" s="617">
        <v>2</v>
      </c>
      <c r="G217" s="617">
        <v>10384</v>
      </c>
      <c r="H217" s="617">
        <v>1</v>
      </c>
      <c r="I217" s="617">
        <v>5192</v>
      </c>
      <c r="J217" s="617">
        <v>1</v>
      </c>
      <c r="K217" s="617">
        <v>5226</v>
      </c>
      <c r="L217" s="617">
        <v>0.5032742681047766</v>
      </c>
      <c r="M217" s="617">
        <v>5226</v>
      </c>
      <c r="N217" s="617"/>
      <c r="O217" s="617"/>
      <c r="P217" s="638"/>
      <c r="Q217" s="618"/>
    </row>
    <row r="218" spans="1:17" ht="14.4" customHeight="1" x14ac:dyDescent="0.3">
      <c r="A218" s="613" t="s">
        <v>517</v>
      </c>
      <c r="B218" s="614" t="s">
        <v>3526</v>
      </c>
      <c r="C218" s="614" t="s">
        <v>3146</v>
      </c>
      <c r="D218" s="614" t="s">
        <v>3531</v>
      </c>
      <c r="E218" s="614" t="s">
        <v>3532</v>
      </c>
      <c r="F218" s="617"/>
      <c r="G218" s="617"/>
      <c r="H218" s="617"/>
      <c r="I218" s="617"/>
      <c r="J218" s="617">
        <v>0</v>
      </c>
      <c r="K218" s="617">
        <v>0</v>
      </c>
      <c r="L218" s="617"/>
      <c r="M218" s="617"/>
      <c r="N218" s="617">
        <v>3</v>
      </c>
      <c r="O218" s="617">
        <v>10833</v>
      </c>
      <c r="P218" s="638"/>
      <c r="Q218" s="618">
        <v>3611</v>
      </c>
    </row>
    <row r="219" spans="1:17" ht="14.4" customHeight="1" x14ac:dyDescent="0.3">
      <c r="A219" s="613" t="s">
        <v>517</v>
      </c>
      <c r="B219" s="614" t="s">
        <v>3526</v>
      </c>
      <c r="C219" s="614" t="s">
        <v>3146</v>
      </c>
      <c r="D219" s="614" t="s">
        <v>3533</v>
      </c>
      <c r="E219" s="614" t="s">
        <v>3534</v>
      </c>
      <c r="F219" s="617"/>
      <c r="G219" s="617"/>
      <c r="H219" s="617"/>
      <c r="I219" s="617"/>
      <c r="J219" s="617"/>
      <c r="K219" s="617"/>
      <c r="L219" s="617"/>
      <c r="M219" s="617"/>
      <c r="N219" s="617">
        <v>1</v>
      </c>
      <c r="O219" s="617">
        <v>1505</v>
      </c>
      <c r="P219" s="638"/>
      <c r="Q219" s="618">
        <v>1505</v>
      </c>
    </row>
    <row r="220" spans="1:17" ht="14.4" customHeight="1" x14ac:dyDescent="0.3">
      <c r="A220" s="613" t="s">
        <v>517</v>
      </c>
      <c r="B220" s="614" t="s">
        <v>3526</v>
      </c>
      <c r="C220" s="614" t="s">
        <v>3146</v>
      </c>
      <c r="D220" s="614" t="s">
        <v>3535</v>
      </c>
      <c r="E220" s="614" t="s">
        <v>3536</v>
      </c>
      <c r="F220" s="617"/>
      <c r="G220" s="617"/>
      <c r="H220" s="617"/>
      <c r="I220" s="617"/>
      <c r="J220" s="617"/>
      <c r="K220" s="617"/>
      <c r="L220" s="617"/>
      <c r="M220" s="617"/>
      <c r="N220" s="617">
        <v>1</v>
      </c>
      <c r="O220" s="617">
        <v>2708</v>
      </c>
      <c r="P220" s="638"/>
      <c r="Q220" s="618">
        <v>2708</v>
      </c>
    </row>
    <row r="221" spans="1:17" ht="14.4" customHeight="1" x14ac:dyDescent="0.3">
      <c r="A221" s="613" t="s">
        <v>517</v>
      </c>
      <c r="B221" s="614" t="s">
        <v>3526</v>
      </c>
      <c r="C221" s="614" t="s">
        <v>3146</v>
      </c>
      <c r="D221" s="614" t="s">
        <v>3537</v>
      </c>
      <c r="E221" s="614" t="s">
        <v>3538</v>
      </c>
      <c r="F221" s="617"/>
      <c r="G221" s="617"/>
      <c r="H221" s="617"/>
      <c r="I221" s="617"/>
      <c r="J221" s="617"/>
      <c r="K221" s="617"/>
      <c r="L221" s="617"/>
      <c r="M221" s="617"/>
      <c r="N221" s="617">
        <v>1</v>
      </c>
      <c r="O221" s="617">
        <v>1121</v>
      </c>
      <c r="P221" s="638"/>
      <c r="Q221" s="618">
        <v>1121</v>
      </c>
    </row>
    <row r="222" spans="1:17" ht="14.4" customHeight="1" x14ac:dyDescent="0.3">
      <c r="A222" s="613" t="s">
        <v>517</v>
      </c>
      <c r="B222" s="614" t="s">
        <v>3526</v>
      </c>
      <c r="C222" s="614" t="s">
        <v>3146</v>
      </c>
      <c r="D222" s="614" t="s">
        <v>3539</v>
      </c>
      <c r="E222" s="614" t="s">
        <v>3540</v>
      </c>
      <c r="F222" s="617"/>
      <c r="G222" s="617"/>
      <c r="H222" s="617"/>
      <c r="I222" s="617"/>
      <c r="J222" s="617">
        <v>0</v>
      </c>
      <c r="K222" s="617">
        <v>0</v>
      </c>
      <c r="L222" s="617"/>
      <c r="M222" s="617"/>
      <c r="N222" s="617">
        <v>2</v>
      </c>
      <c r="O222" s="617">
        <v>7686</v>
      </c>
      <c r="P222" s="638"/>
      <c r="Q222" s="618">
        <v>3843</v>
      </c>
    </row>
    <row r="223" spans="1:17" ht="14.4" customHeight="1" x14ac:dyDescent="0.3">
      <c r="A223" s="613" t="s">
        <v>517</v>
      </c>
      <c r="B223" s="614" t="s">
        <v>3526</v>
      </c>
      <c r="C223" s="614" t="s">
        <v>3146</v>
      </c>
      <c r="D223" s="614" t="s">
        <v>3541</v>
      </c>
      <c r="E223" s="614" t="s">
        <v>3542</v>
      </c>
      <c r="F223" s="617"/>
      <c r="G223" s="617"/>
      <c r="H223" s="617"/>
      <c r="I223" s="617"/>
      <c r="J223" s="617"/>
      <c r="K223" s="617"/>
      <c r="L223" s="617"/>
      <c r="M223" s="617"/>
      <c r="N223" s="617">
        <v>1</v>
      </c>
      <c r="O223" s="617">
        <v>5338</v>
      </c>
      <c r="P223" s="638"/>
      <c r="Q223" s="618">
        <v>5338</v>
      </c>
    </row>
    <row r="224" spans="1:17" ht="14.4" customHeight="1" x14ac:dyDescent="0.3">
      <c r="A224" s="613" t="s">
        <v>517</v>
      </c>
      <c r="B224" s="614" t="s">
        <v>3526</v>
      </c>
      <c r="C224" s="614" t="s">
        <v>3146</v>
      </c>
      <c r="D224" s="614" t="s">
        <v>3543</v>
      </c>
      <c r="E224" s="614" t="s">
        <v>3544</v>
      </c>
      <c r="F224" s="617"/>
      <c r="G224" s="617"/>
      <c r="H224" s="617"/>
      <c r="I224" s="617"/>
      <c r="J224" s="617">
        <v>0</v>
      </c>
      <c r="K224" s="617">
        <v>0</v>
      </c>
      <c r="L224" s="617"/>
      <c r="M224" s="617"/>
      <c r="N224" s="617">
        <v>6</v>
      </c>
      <c r="O224" s="617">
        <v>7518</v>
      </c>
      <c r="P224" s="638"/>
      <c r="Q224" s="618">
        <v>1253</v>
      </c>
    </row>
    <row r="225" spans="1:17" ht="14.4" customHeight="1" x14ac:dyDescent="0.3">
      <c r="A225" s="613" t="s">
        <v>517</v>
      </c>
      <c r="B225" s="614" t="s">
        <v>3526</v>
      </c>
      <c r="C225" s="614" t="s">
        <v>3146</v>
      </c>
      <c r="D225" s="614" t="s">
        <v>3545</v>
      </c>
      <c r="E225" s="614" t="s">
        <v>3546</v>
      </c>
      <c r="F225" s="617"/>
      <c r="G225" s="617"/>
      <c r="H225" s="617"/>
      <c r="I225" s="617"/>
      <c r="J225" s="617"/>
      <c r="K225" s="617"/>
      <c r="L225" s="617"/>
      <c r="M225" s="617"/>
      <c r="N225" s="617">
        <v>2</v>
      </c>
      <c r="O225" s="617">
        <v>896</v>
      </c>
      <c r="P225" s="638"/>
      <c r="Q225" s="618">
        <v>448</v>
      </c>
    </row>
    <row r="226" spans="1:17" ht="14.4" customHeight="1" x14ac:dyDescent="0.3">
      <c r="A226" s="613" t="s">
        <v>517</v>
      </c>
      <c r="B226" s="614" t="s">
        <v>3526</v>
      </c>
      <c r="C226" s="614" t="s">
        <v>3146</v>
      </c>
      <c r="D226" s="614" t="s">
        <v>3547</v>
      </c>
      <c r="E226" s="614" t="s">
        <v>3548</v>
      </c>
      <c r="F226" s="617">
        <v>2</v>
      </c>
      <c r="G226" s="617">
        <v>7824</v>
      </c>
      <c r="H226" s="617">
        <v>1</v>
      </c>
      <c r="I226" s="617">
        <v>3912</v>
      </c>
      <c r="J226" s="617"/>
      <c r="K226" s="617"/>
      <c r="L226" s="617"/>
      <c r="M226" s="617"/>
      <c r="N226" s="617"/>
      <c r="O226" s="617"/>
      <c r="P226" s="638"/>
      <c r="Q226" s="618"/>
    </row>
    <row r="227" spans="1:17" ht="14.4" customHeight="1" x14ac:dyDescent="0.3">
      <c r="A227" s="613" t="s">
        <v>517</v>
      </c>
      <c r="B227" s="614" t="s">
        <v>3526</v>
      </c>
      <c r="C227" s="614" t="s">
        <v>3146</v>
      </c>
      <c r="D227" s="614" t="s">
        <v>3549</v>
      </c>
      <c r="E227" s="614" t="s">
        <v>3550</v>
      </c>
      <c r="F227" s="617">
        <v>1</v>
      </c>
      <c r="G227" s="617">
        <v>9901</v>
      </c>
      <c r="H227" s="617">
        <v>1</v>
      </c>
      <c r="I227" s="617">
        <v>9901</v>
      </c>
      <c r="J227" s="617"/>
      <c r="K227" s="617"/>
      <c r="L227" s="617"/>
      <c r="M227" s="617"/>
      <c r="N227" s="617"/>
      <c r="O227" s="617"/>
      <c r="P227" s="638"/>
      <c r="Q227" s="618"/>
    </row>
    <row r="228" spans="1:17" ht="14.4" customHeight="1" x14ac:dyDescent="0.3">
      <c r="A228" s="613" t="s">
        <v>517</v>
      </c>
      <c r="B228" s="614" t="s">
        <v>3526</v>
      </c>
      <c r="C228" s="614" t="s">
        <v>3146</v>
      </c>
      <c r="D228" s="614" t="s">
        <v>3551</v>
      </c>
      <c r="E228" s="614" t="s">
        <v>3552</v>
      </c>
      <c r="F228" s="617"/>
      <c r="G228" s="617"/>
      <c r="H228" s="617"/>
      <c r="I228" s="617"/>
      <c r="J228" s="617">
        <v>0</v>
      </c>
      <c r="K228" s="617">
        <v>0</v>
      </c>
      <c r="L228" s="617"/>
      <c r="M228" s="617"/>
      <c r="N228" s="617">
        <v>6</v>
      </c>
      <c r="O228" s="617">
        <v>2016</v>
      </c>
      <c r="P228" s="638"/>
      <c r="Q228" s="618">
        <v>336</v>
      </c>
    </row>
    <row r="229" spans="1:17" ht="14.4" customHeight="1" x14ac:dyDescent="0.3">
      <c r="A229" s="613" t="s">
        <v>517</v>
      </c>
      <c r="B229" s="614" t="s">
        <v>3526</v>
      </c>
      <c r="C229" s="614" t="s">
        <v>3146</v>
      </c>
      <c r="D229" s="614" t="s">
        <v>3553</v>
      </c>
      <c r="E229" s="614" t="s">
        <v>3554</v>
      </c>
      <c r="F229" s="617">
        <v>1</v>
      </c>
      <c r="G229" s="617">
        <v>1762</v>
      </c>
      <c r="H229" s="617">
        <v>1</v>
      </c>
      <c r="I229" s="617">
        <v>1762</v>
      </c>
      <c r="J229" s="617"/>
      <c r="K229" s="617"/>
      <c r="L229" s="617"/>
      <c r="M229" s="617"/>
      <c r="N229" s="617"/>
      <c r="O229" s="617"/>
      <c r="P229" s="638"/>
      <c r="Q229" s="618"/>
    </row>
    <row r="230" spans="1:17" ht="14.4" customHeight="1" x14ac:dyDescent="0.3">
      <c r="A230" s="613" t="s">
        <v>517</v>
      </c>
      <c r="B230" s="614" t="s">
        <v>3526</v>
      </c>
      <c r="C230" s="614" t="s">
        <v>3146</v>
      </c>
      <c r="D230" s="614" t="s">
        <v>3555</v>
      </c>
      <c r="E230" s="614" t="s">
        <v>3556</v>
      </c>
      <c r="F230" s="617">
        <v>1</v>
      </c>
      <c r="G230" s="617">
        <v>4183</v>
      </c>
      <c r="H230" s="617">
        <v>1</v>
      </c>
      <c r="I230" s="617">
        <v>4183</v>
      </c>
      <c r="J230" s="617">
        <v>1</v>
      </c>
      <c r="K230" s="617">
        <v>4206</v>
      </c>
      <c r="L230" s="617">
        <v>1.0054984460913221</v>
      </c>
      <c r="M230" s="617">
        <v>4206</v>
      </c>
      <c r="N230" s="617"/>
      <c r="O230" s="617"/>
      <c r="P230" s="638"/>
      <c r="Q230" s="618"/>
    </row>
    <row r="231" spans="1:17" ht="14.4" customHeight="1" x14ac:dyDescent="0.3">
      <c r="A231" s="613" t="s">
        <v>517</v>
      </c>
      <c r="B231" s="614" t="s">
        <v>3526</v>
      </c>
      <c r="C231" s="614" t="s">
        <v>3146</v>
      </c>
      <c r="D231" s="614" t="s">
        <v>3557</v>
      </c>
      <c r="E231" s="614" t="s">
        <v>3558</v>
      </c>
      <c r="F231" s="617"/>
      <c r="G231" s="617"/>
      <c r="H231" s="617"/>
      <c r="I231" s="617"/>
      <c r="J231" s="617">
        <v>1</v>
      </c>
      <c r="K231" s="617">
        <v>12393</v>
      </c>
      <c r="L231" s="617"/>
      <c r="M231" s="617">
        <v>12393</v>
      </c>
      <c r="N231" s="617"/>
      <c r="O231" s="617"/>
      <c r="P231" s="638"/>
      <c r="Q231" s="618"/>
    </row>
    <row r="232" spans="1:17" ht="14.4" customHeight="1" x14ac:dyDescent="0.3">
      <c r="A232" s="613" t="s">
        <v>517</v>
      </c>
      <c r="B232" s="614" t="s">
        <v>3526</v>
      </c>
      <c r="C232" s="614" t="s">
        <v>3146</v>
      </c>
      <c r="D232" s="614" t="s">
        <v>3559</v>
      </c>
      <c r="E232" s="614" t="s">
        <v>3560</v>
      </c>
      <c r="F232" s="617"/>
      <c r="G232" s="617"/>
      <c r="H232" s="617"/>
      <c r="I232" s="617"/>
      <c r="J232" s="617"/>
      <c r="K232" s="617"/>
      <c r="L232" s="617"/>
      <c r="M232" s="617"/>
      <c r="N232" s="617">
        <v>1</v>
      </c>
      <c r="O232" s="617">
        <v>2369</v>
      </c>
      <c r="P232" s="638"/>
      <c r="Q232" s="618">
        <v>2369</v>
      </c>
    </row>
    <row r="233" spans="1:17" ht="14.4" customHeight="1" x14ac:dyDescent="0.3">
      <c r="A233" s="613" t="s">
        <v>517</v>
      </c>
      <c r="B233" s="614" t="s">
        <v>3526</v>
      </c>
      <c r="C233" s="614" t="s">
        <v>3146</v>
      </c>
      <c r="D233" s="614" t="s">
        <v>3561</v>
      </c>
      <c r="E233" s="614" t="s">
        <v>3562</v>
      </c>
      <c r="F233" s="617"/>
      <c r="G233" s="617"/>
      <c r="H233" s="617"/>
      <c r="I233" s="617"/>
      <c r="J233" s="617">
        <v>0</v>
      </c>
      <c r="K233" s="617">
        <v>0</v>
      </c>
      <c r="L233" s="617"/>
      <c r="M233" s="617"/>
      <c r="N233" s="617">
        <v>2</v>
      </c>
      <c r="O233" s="617">
        <v>1344</v>
      </c>
      <c r="P233" s="638"/>
      <c r="Q233" s="618">
        <v>672</v>
      </c>
    </row>
    <row r="234" spans="1:17" ht="14.4" customHeight="1" x14ac:dyDescent="0.3">
      <c r="A234" s="613" t="s">
        <v>517</v>
      </c>
      <c r="B234" s="614" t="s">
        <v>3526</v>
      </c>
      <c r="C234" s="614" t="s">
        <v>3146</v>
      </c>
      <c r="D234" s="614" t="s">
        <v>3563</v>
      </c>
      <c r="E234" s="614" t="s">
        <v>3564</v>
      </c>
      <c r="F234" s="617"/>
      <c r="G234" s="617"/>
      <c r="H234" s="617"/>
      <c r="I234" s="617"/>
      <c r="J234" s="617">
        <v>0</v>
      </c>
      <c r="K234" s="617">
        <v>0</v>
      </c>
      <c r="L234" s="617"/>
      <c r="M234" s="617"/>
      <c r="N234" s="617">
        <v>2</v>
      </c>
      <c r="O234" s="617">
        <v>2734</v>
      </c>
      <c r="P234" s="638"/>
      <c r="Q234" s="618">
        <v>1367</v>
      </c>
    </row>
    <row r="235" spans="1:17" ht="14.4" customHeight="1" x14ac:dyDescent="0.3">
      <c r="A235" s="613" t="s">
        <v>517</v>
      </c>
      <c r="B235" s="614" t="s">
        <v>3526</v>
      </c>
      <c r="C235" s="614" t="s">
        <v>3146</v>
      </c>
      <c r="D235" s="614" t="s">
        <v>3565</v>
      </c>
      <c r="E235" s="614" t="s">
        <v>3566</v>
      </c>
      <c r="F235" s="617">
        <v>1</v>
      </c>
      <c r="G235" s="617">
        <v>4340</v>
      </c>
      <c r="H235" s="617">
        <v>1</v>
      </c>
      <c r="I235" s="617">
        <v>4340</v>
      </c>
      <c r="J235" s="617">
        <v>1</v>
      </c>
      <c r="K235" s="617">
        <v>4366</v>
      </c>
      <c r="L235" s="617">
        <v>1.0059907834101383</v>
      </c>
      <c r="M235" s="617">
        <v>4366</v>
      </c>
      <c r="N235" s="617"/>
      <c r="O235" s="617"/>
      <c r="P235" s="638"/>
      <c r="Q235" s="618"/>
    </row>
    <row r="236" spans="1:17" ht="14.4" customHeight="1" x14ac:dyDescent="0.3">
      <c r="A236" s="613" t="s">
        <v>517</v>
      </c>
      <c r="B236" s="614" t="s">
        <v>3526</v>
      </c>
      <c r="C236" s="614" t="s">
        <v>3146</v>
      </c>
      <c r="D236" s="614" t="s">
        <v>3567</v>
      </c>
      <c r="E236" s="614" t="s">
        <v>3568</v>
      </c>
      <c r="F236" s="617">
        <v>1</v>
      </c>
      <c r="G236" s="617">
        <v>6661</v>
      </c>
      <c r="H236" s="617">
        <v>1</v>
      </c>
      <c r="I236" s="617">
        <v>6661</v>
      </c>
      <c r="J236" s="617"/>
      <c r="K236" s="617"/>
      <c r="L236" s="617"/>
      <c r="M236" s="617"/>
      <c r="N236" s="617"/>
      <c r="O236" s="617"/>
      <c r="P236" s="638"/>
      <c r="Q236" s="618"/>
    </row>
    <row r="237" spans="1:17" ht="14.4" customHeight="1" x14ac:dyDescent="0.3">
      <c r="A237" s="613" t="s">
        <v>517</v>
      </c>
      <c r="B237" s="614" t="s">
        <v>3145</v>
      </c>
      <c r="C237" s="614" t="s">
        <v>3569</v>
      </c>
      <c r="D237" s="614" t="s">
        <v>3570</v>
      </c>
      <c r="E237" s="614" t="s">
        <v>3571</v>
      </c>
      <c r="F237" s="617"/>
      <c r="G237" s="617"/>
      <c r="H237" s="617"/>
      <c r="I237" s="617"/>
      <c r="J237" s="617"/>
      <c r="K237" s="617"/>
      <c r="L237" s="617"/>
      <c r="M237" s="617"/>
      <c r="N237" s="617">
        <v>1.1000000000000001</v>
      </c>
      <c r="O237" s="617">
        <v>13286.84</v>
      </c>
      <c r="P237" s="638"/>
      <c r="Q237" s="618">
        <v>12078.945454545454</v>
      </c>
    </row>
    <row r="238" spans="1:17" ht="14.4" customHeight="1" x14ac:dyDescent="0.3">
      <c r="A238" s="613" t="s">
        <v>517</v>
      </c>
      <c r="B238" s="614" t="s">
        <v>3145</v>
      </c>
      <c r="C238" s="614" t="s">
        <v>3569</v>
      </c>
      <c r="D238" s="614" t="s">
        <v>3572</v>
      </c>
      <c r="E238" s="614" t="s">
        <v>3573</v>
      </c>
      <c r="F238" s="617"/>
      <c r="G238" s="617"/>
      <c r="H238" s="617"/>
      <c r="I238" s="617"/>
      <c r="J238" s="617">
        <v>12</v>
      </c>
      <c r="K238" s="617">
        <v>999.6</v>
      </c>
      <c r="L238" s="617"/>
      <c r="M238" s="617">
        <v>83.3</v>
      </c>
      <c r="N238" s="617">
        <v>46</v>
      </c>
      <c r="O238" s="617">
        <v>4481.4799999999996</v>
      </c>
      <c r="P238" s="638"/>
      <c r="Q238" s="618">
        <v>97.423478260869558</v>
      </c>
    </row>
    <row r="239" spans="1:17" ht="14.4" customHeight="1" x14ac:dyDescent="0.3">
      <c r="A239" s="613" t="s">
        <v>517</v>
      </c>
      <c r="B239" s="614" t="s">
        <v>3145</v>
      </c>
      <c r="C239" s="614" t="s">
        <v>3569</v>
      </c>
      <c r="D239" s="614" t="s">
        <v>3574</v>
      </c>
      <c r="E239" s="614" t="s">
        <v>2168</v>
      </c>
      <c r="F239" s="617"/>
      <c r="G239" s="617"/>
      <c r="H239" s="617"/>
      <c r="I239" s="617"/>
      <c r="J239" s="617"/>
      <c r="K239" s="617"/>
      <c r="L239" s="617"/>
      <c r="M239" s="617"/>
      <c r="N239" s="617">
        <v>9</v>
      </c>
      <c r="O239" s="617">
        <v>746.28</v>
      </c>
      <c r="P239" s="638"/>
      <c r="Q239" s="618">
        <v>82.92</v>
      </c>
    </row>
    <row r="240" spans="1:17" ht="14.4" customHeight="1" x14ac:dyDescent="0.3">
      <c r="A240" s="613" t="s">
        <v>517</v>
      </c>
      <c r="B240" s="614" t="s">
        <v>3145</v>
      </c>
      <c r="C240" s="614" t="s">
        <v>3569</v>
      </c>
      <c r="D240" s="614" t="s">
        <v>3575</v>
      </c>
      <c r="E240" s="614" t="s">
        <v>2389</v>
      </c>
      <c r="F240" s="617"/>
      <c r="G240" s="617"/>
      <c r="H240" s="617"/>
      <c r="I240" s="617"/>
      <c r="J240" s="617"/>
      <c r="K240" s="617"/>
      <c r="L240" s="617"/>
      <c r="M240" s="617"/>
      <c r="N240" s="617">
        <v>6</v>
      </c>
      <c r="O240" s="617">
        <v>5765.6399999999994</v>
      </c>
      <c r="P240" s="638"/>
      <c r="Q240" s="618">
        <v>960.93999999999994</v>
      </c>
    </row>
    <row r="241" spans="1:17" ht="14.4" customHeight="1" x14ac:dyDescent="0.3">
      <c r="A241" s="613" t="s">
        <v>517</v>
      </c>
      <c r="B241" s="614" t="s">
        <v>3145</v>
      </c>
      <c r="C241" s="614" t="s">
        <v>3569</v>
      </c>
      <c r="D241" s="614" t="s">
        <v>3576</v>
      </c>
      <c r="E241" s="614" t="s">
        <v>3577</v>
      </c>
      <c r="F241" s="617"/>
      <c r="G241" s="617"/>
      <c r="H241" s="617"/>
      <c r="I241" s="617"/>
      <c r="J241" s="617">
        <v>2</v>
      </c>
      <c r="K241" s="617">
        <v>10429.64</v>
      </c>
      <c r="L241" s="617"/>
      <c r="M241" s="617">
        <v>5214.82</v>
      </c>
      <c r="N241" s="617">
        <v>15</v>
      </c>
      <c r="O241" s="617">
        <v>78222.299999999988</v>
      </c>
      <c r="P241" s="638"/>
      <c r="Q241" s="618">
        <v>5214.8199999999988</v>
      </c>
    </row>
    <row r="242" spans="1:17" ht="14.4" customHeight="1" x14ac:dyDescent="0.3">
      <c r="A242" s="613" t="s">
        <v>517</v>
      </c>
      <c r="B242" s="614" t="s">
        <v>3145</v>
      </c>
      <c r="C242" s="614" t="s">
        <v>3569</v>
      </c>
      <c r="D242" s="614" t="s">
        <v>3578</v>
      </c>
      <c r="E242" s="614" t="s">
        <v>2168</v>
      </c>
      <c r="F242" s="617"/>
      <c r="G242" s="617"/>
      <c r="H242" s="617"/>
      <c r="I242" s="617"/>
      <c r="J242" s="617">
        <v>81</v>
      </c>
      <c r="K242" s="617">
        <v>9554.76</v>
      </c>
      <c r="L242" s="617"/>
      <c r="M242" s="617">
        <v>117.96000000000001</v>
      </c>
      <c r="N242" s="617">
        <v>203</v>
      </c>
      <c r="O242" s="617">
        <v>23945.88</v>
      </c>
      <c r="P242" s="638"/>
      <c r="Q242" s="618">
        <v>117.96000000000001</v>
      </c>
    </row>
    <row r="243" spans="1:17" ht="14.4" customHeight="1" x14ac:dyDescent="0.3">
      <c r="A243" s="613" t="s">
        <v>517</v>
      </c>
      <c r="B243" s="614" t="s">
        <v>3145</v>
      </c>
      <c r="C243" s="614" t="s">
        <v>3569</v>
      </c>
      <c r="D243" s="614" t="s">
        <v>3579</v>
      </c>
      <c r="E243" s="614" t="s">
        <v>2168</v>
      </c>
      <c r="F243" s="617"/>
      <c r="G243" s="617"/>
      <c r="H243" s="617"/>
      <c r="I243" s="617"/>
      <c r="J243" s="617">
        <v>33</v>
      </c>
      <c r="K243" s="617">
        <v>2626.4700000000003</v>
      </c>
      <c r="L243" s="617"/>
      <c r="M243" s="617">
        <v>79.59</v>
      </c>
      <c r="N243" s="617">
        <v>38</v>
      </c>
      <c r="O243" s="617">
        <v>3024.42</v>
      </c>
      <c r="P243" s="638"/>
      <c r="Q243" s="618">
        <v>79.59</v>
      </c>
    </row>
    <row r="244" spans="1:17" ht="14.4" customHeight="1" x14ac:dyDescent="0.3">
      <c r="A244" s="613" t="s">
        <v>517</v>
      </c>
      <c r="B244" s="614" t="s">
        <v>3145</v>
      </c>
      <c r="C244" s="614" t="s">
        <v>3569</v>
      </c>
      <c r="D244" s="614" t="s">
        <v>3580</v>
      </c>
      <c r="E244" s="614" t="s">
        <v>3581</v>
      </c>
      <c r="F244" s="617"/>
      <c r="G244" s="617"/>
      <c r="H244" s="617"/>
      <c r="I244" s="617"/>
      <c r="J244" s="617">
        <v>36.830000000000005</v>
      </c>
      <c r="K244" s="617">
        <v>23198.449999999997</v>
      </c>
      <c r="L244" s="617"/>
      <c r="M244" s="617">
        <v>629.87917458593517</v>
      </c>
      <c r="N244" s="617">
        <v>115.05000000000001</v>
      </c>
      <c r="O244" s="617">
        <v>72285.279999999999</v>
      </c>
      <c r="P244" s="638"/>
      <c r="Q244" s="618">
        <v>628.29448066058228</v>
      </c>
    </row>
    <row r="245" spans="1:17" ht="14.4" customHeight="1" x14ac:dyDescent="0.3">
      <c r="A245" s="613" t="s">
        <v>517</v>
      </c>
      <c r="B245" s="614" t="s">
        <v>3145</v>
      </c>
      <c r="C245" s="614" t="s">
        <v>3569</v>
      </c>
      <c r="D245" s="614" t="s">
        <v>3582</v>
      </c>
      <c r="E245" s="614" t="s">
        <v>3583</v>
      </c>
      <c r="F245" s="617"/>
      <c r="G245" s="617"/>
      <c r="H245" s="617"/>
      <c r="I245" s="617"/>
      <c r="J245" s="617">
        <v>28</v>
      </c>
      <c r="K245" s="617">
        <v>2354.2400000000002</v>
      </c>
      <c r="L245" s="617"/>
      <c r="M245" s="617">
        <v>84.080000000000013</v>
      </c>
      <c r="N245" s="617">
        <v>104.5</v>
      </c>
      <c r="O245" s="617">
        <v>8786.36</v>
      </c>
      <c r="P245" s="638"/>
      <c r="Q245" s="618">
        <v>84.080000000000013</v>
      </c>
    </row>
    <row r="246" spans="1:17" ht="14.4" customHeight="1" x14ac:dyDescent="0.3">
      <c r="A246" s="613" t="s">
        <v>517</v>
      </c>
      <c r="B246" s="614" t="s">
        <v>3145</v>
      </c>
      <c r="C246" s="614" t="s">
        <v>3569</v>
      </c>
      <c r="D246" s="614" t="s">
        <v>3584</v>
      </c>
      <c r="E246" s="614" t="s">
        <v>3148</v>
      </c>
      <c r="F246" s="617"/>
      <c r="G246" s="617"/>
      <c r="H246" s="617"/>
      <c r="I246" s="617"/>
      <c r="J246" s="617">
        <v>1.6</v>
      </c>
      <c r="K246" s="617">
        <v>1726.92</v>
      </c>
      <c r="L246" s="617"/>
      <c r="M246" s="617">
        <v>1079.325</v>
      </c>
      <c r="N246" s="617"/>
      <c r="O246" s="617"/>
      <c r="P246" s="638"/>
      <c r="Q246" s="618"/>
    </row>
    <row r="247" spans="1:17" ht="14.4" customHeight="1" x14ac:dyDescent="0.3">
      <c r="A247" s="613" t="s">
        <v>517</v>
      </c>
      <c r="B247" s="614" t="s">
        <v>3145</v>
      </c>
      <c r="C247" s="614" t="s">
        <v>3569</v>
      </c>
      <c r="D247" s="614" t="s">
        <v>3585</v>
      </c>
      <c r="E247" s="614" t="s">
        <v>1296</v>
      </c>
      <c r="F247" s="617"/>
      <c r="G247" s="617"/>
      <c r="H247" s="617"/>
      <c r="I247" s="617"/>
      <c r="J247" s="617"/>
      <c r="K247" s="617"/>
      <c r="L247" s="617"/>
      <c r="M247" s="617"/>
      <c r="N247" s="617">
        <v>1</v>
      </c>
      <c r="O247" s="617">
        <v>724.4</v>
      </c>
      <c r="P247" s="638"/>
      <c r="Q247" s="618">
        <v>724.4</v>
      </c>
    </row>
    <row r="248" spans="1:17" ht="14.4" customHeight="1" x14ac:dyDescent="0.3">
      <c r="A248" s="613" t="s">
        <v>517</v>
      </c>
      <c r="B248" s="614" t="s">
        <v>3145</v>
      </c>
      <c r="C248" s="614" t="s">
        <v>3569</v>
      </c>
      <c r="D248" s="614" t="s">
        <v>3586</v>
      </c>
      <c r="E248" s="614" t="s">
        <v>2135</v>
      </c>
      <c r="F248" s="617"/>
      <c r="G248" s="617"/>
      <c r="H248" s="617"/>
      <c r="I248" s="617"/>
      <c r="J248" s="617">
        <v>196</v>
      </c>
      <c r="K248" s="617">
        <v>11965.8</v>
      </c>
      <c r="L248" s="617"/>
      <c r="M248" s="617">
        <v>61.05</v>
      </c>
      <c r="N248" s="617">
        <v>628</v>
      </c>
      <c r="O248" s="617">
        <v>38339.4</v>
      </c>
      <c r="P248" s="638"/>
      <c r="Q248" s="618">
        <v>61.050000000000004</v>
      </c>
    </row>
    <row r="249" spans="1:17" ht="14.4" customHeight="1" x14ac:dyDescent="0.3">
      <c r="A249" s="613" t="s">
        <v>517</v>
      </c>
      <c r="B249" s="614" t="s">
        <v>3145</v>
      </c>
      <c r="C249" s="614" t="s">
        <v>3569</v>
      </c>
      <c r="D249" s="614" t="s">
        <v>3587</v>
      </c>
      <c r="E249" s="614" t="s">
        <v>2158</v>
      </c>
      <c r="F249" s="617"/>
      <c r="G249" s="617"/>
      <c r="H249" s="617"/>
      <c r="I249" s="617"/>
      <c r="J249" s="617"/>
      <c r="K249" s="617"/>
      <c r="L249" s="617"/>
      <c r="M249" s="617"/>
      <c r="N249" s="617">
        <v>22</v>
      </c>
      <c r="O249" s="617">
        <v>2436.94</v>
      </c>
      <c r="P249" s="638"/>
      <c r="Q249" s="618">
        <v>110.77</v>
      </c>
    </row>
    <row r="250" spans="1:17" ht="14.4" customHeight="1" x14ac:dyDescent="0.3">
      <c r="A250" s="613" t="s">
        <v>517</v>
      </c>
      <c r="B250" s="614" t="s">
        <v>3145</v>
      </c>
      <c r="C250" s="614" t="s">
        <v>3569</v>
      </c>
      <c r="D250" s="614" t="s">
        <v>3588</v>
      </c>
      <c r="E250" s="614" t="s">
        <v>2007</v>
      </c>
      <c r="F250" s="617"/>
      <c r="G250" s="617"/>
      <c r="H250" s="617"/>
      <c r="I250" s="617"/>
      <c r="J250" s="617">
        <v>19.899999999999999</v>
      </c>
      <c r="K250" s="617">
        <v>16111.62</v>
      </c>
      <c r="L250" s="617"/>
      <c r="M250" s="617">
        <v>809.62914572864327</v>
      </c>
      <c r="N250" s="617">
        <v>49.269999999999996</v>
      </c>
      <c r="O250" s="617">
        <v>35658.870000000003</v>
      </c>
      <c r="P250" s="638"/>
      <c r="Q250" s="618">
        <v>723.74406332453839</v>
      </c>
    </row>
    <row r="251" spans="1:17" ht="14.4" customHeight="1" x14ac:dyDescent="0.3">
      <c r="A251" s="613" t="s">
        <v>517</v>
      </c>
      <c r="B251" s="614" t="s">
        <v>3145</v>
      </c>
      <c r="C251" s="614" t="s">
        <v>3569</v>
      </c>
      <c r="D251" s="614" t="s">
        <v>3589</v>
      </c>
      <c r="E251" s="614" t="s">
        <v>2080</v>
      </c>
      <c r="F251" s="617"/>
      <c r="G251" s="617"/>
      <c r="H251" s="617"/>
      <c r="I251" s="617"/>
      <c r="J251" s="617">
        <v>10</v>
      </c>
      <c r="K251" s="617">
        <v>12321.4</v>
      </c>
      <c r="L251" s="617"/>
      <c r="M251" s="617">
        <v>1232.1399999999999</v>
      </c>
      <c r="N251" s="617">
        <v>3</v>
      </c>
      <c r="O251" s="617">
        <v>3471.33</v>
      </c>
      <c r="P251" s="638"/>
      <c r="Q251" s="618">
        <v>1157.1099999999999</v>
      </c>
    </row>
    <row r="252" spans="1:17" ht="14.4" customHeight="1" x14ac:dyDescent="0.3">
      <c r="A252" s="613" t="s">
        <v>517</v>
      </c>
      <c r="B252" s="614" t="s">
        <v>3145</v>
      </c>
      <c r="C252" s="614" t="s">
        <v>3569</v>
      </c>
      <c r="D252" s="614" t="s">
        <v>3590</v>
      </c>
      <c r="E252" s="614" t="s">
        <v>2172</v>
      </c>
      <c r="F252" s="617"/>
      <c r="G252" s="617"/>
      <c r="H252" s="617"/>
      <c r="I252" s="617"/>
      <c r="J252" s="617">
        <v>2</v>
      </c>
      <c r="K252" s="617">
        <v>27197.599999999999</v>
      </c>
      <c r="L252" s="617"/>
      <c r="M252" s="617">
        <v>13598.8</v>
      </c>
      <c r="N252" s="617">
        <v>20.150000000000002</v>
      </c>
      <c r="O252" s="617">
        <v>267467.89</v>
      </c>
      <c r="P252" s="638"/>
      <c r="Q252" s="618">
        <v>13273.840694789082</v>
      </c>
    </row>
    <row r="253" spans="1:17" ht="14.4" customHeight="1" x14ac:dyDescent="0.3">
      <c r="A253" s="613" t="s">
        <v>517</v>
      </c>
      <c r="B253" s="614" t="s">
        <v>3145</v>
      </c>
      <c r="C253" s="614" t="s">
        <v>3569</v>
      </c>
      <c r="D253" s="614" t="s">
        <v>3591</v>
      </c>
      <c r="E253" s="614" t="s">
        <v>2206</v>
      </c>
      <c r="F253" s="617"/>
      <c r="G253" s="617"/>
      <c r="H253" s="617"/>
      <c r="I253" s="617"/>
      <c r="J253" s="617"/>
      <c r="K253" s="617"/>
      <c r="L253" s="617"/>
      <c r="M253" s="617"/>
      <c r="N253" s="617">
        <v>88</v>
      </c>
      <c r="O253" s="617">
        <v>308212.07</v>
      </c>
      <c r="P253" s="638"/>
      <c r="Q253" s="618">
        <v>3502.4098863636364</v>
      </c>
    </row>
    <row r="254" spans="1:17" ht="14.4" customHeight="1" x14ac:dyDescent="0.3">
      <c r="A254" s="613" t="s">
        <v>517</v>
      </c>
      <c r="B254" s="614" t="s">
        <v>3145</v>
      </c>
      <c r="C254" s="614" t="s">
        <v>3569</v>
      </c>
      <c r="D254" s="614" t="s">
        <v>3592</v>
      </c>
      <c r="E254" s="614" t="s">
        <v>3593</v>
      </c>
      <c r="F254" s="617"/>
      <c r="G254" s="617"/>
      <c r="H254" s="617"/>
      <c r="I254" s="617"/>
      <c r="J254" s="617">
        <v>0.4</v>
      </c>
      <c r="K254" s="617">
        <v>2124.29</v>
      </c>
      <c r="L254" s="617"/>
      <c r="M254" s="617">
        <v>5310.7249999999995</v>
      </c>
      <c r="N254" s="617"/>
      <c r="O254" s="617"/>
      <c r="P254" s="638"/>
      <c r="Q254" s="618"/>
    </row>
    <row r="255" spans="1:17" ht="14.4" customHeight="1" x14ac:dyDescent="0.3">
      <c r="A255" s="613" t="s">
        <v>517</v>
      </c>
      <c r="B255" s="614" t="s">
        <v>3145</v>
      </c>
      <c r="C255" s="614" t="s">
        <v>3569</v>
      </c>
      <c r="D255" s="614" t="s">
        <v>3594</v>
      </c>
      <c r="E255" s="614" t="s">
        <v>3595</v>
      </c>
      <c r="F255" s="617"/>
      <c r="G255" s="617"/>
      <c r="H255" s="617"/>
      <c r="I255" s="617"/>
      <c r="J255" s="617">
        <v>0.1</v>
      </c>
      <c r="K255" s="617">
        <v>650.65</v>
      </c>
      <c r="L255" s="617"/>
      <c r="M255" s="617">
        <v>6506.4999999999991</v>
      </c>
      <c r="N255" s="617"/>
      <c r="O255" s="617"/>
      <c r="P255" s="638"/>
      <c r="Q255" s="618"/>
    </row>
    <row r="256" spans="1:17" ht="14.4" customHeight="1" x14ac:dyDescent="0.3">
      <c r="A256" s="613" t="s">
        <v>517</v>
      </c>
      <c r="B256" s="614" t="s">
        <v>3145</v>
      </c>
      <c r="C256" s="614" t="s">
        <v>3569</v>
      </c>
      <c r="D256" s="614" t="s">
        <v>3596</v>
      </c>
      <c r="E256" s="614" t="s">
        <v>2383</v>
      </c>
      <c r="F256" s="617"/>
      <c r="G256" s="617"/>
      <c r="H256" s="617"/>
      <c r="I256" s="617"/>
      <c r="J256" s="617">
        <v>117</v>
      </c>
      <c r="K256" s="617">
        <v>6787.17</v>
      </c>
      <c r="L256" s="617"/>
      <c r="M256" s="617">
        <v>58.01</v>
      </c>
      <c r="N256" s="617">
        <v>397</v>
      </c>
      <c r="O256" s="617">
        <v>16022.92</v>
      </c>
      <c r="P256" s="638"/>
      <c r="Q256" s="618">
        <v>40.36</v>
      </c>
    </row>
    <row r="257" spans="1:17" ht="14.4" customHeight="1" x14ac:dyDescent="0.3">
      <c r="A257" s="613" t="s">
        <v>517</v>
      </c>
      <c r="B257" s="614" t="s">
        <v>3145</v>
      </c>
      <c r="C257" s="614" t="s">
        <v>3569</v>
      </c>
      <c r="D257" s="614" t="s">
        <v>3597</v>
      </c>
      <c r="E257" s="614" t="s">
        <v>2151</v>
      </c>
      <c r="F257" s="617"/>
      <c r="G257" s="617"/>
      <c r="H257" s="617"/>
      <c r="I257" s="617"/>
      <c r="J257" s="617">
        <v>7.7</v>
      </c>
      <c r="K257" s="617">
        <v>3112.34</v>
      </c>
      <c r="L257" s="617"/>
      <c r="M257" s="617">
        <v>404.2</v>
      </c>
      <c r="N257" s="617">
        <v>34.199999999999996</v>
      </c>
      <c r="O257" s="617">
        <v>13823.64</v>
      </c>
      <c r="P257" s="638"/>
      <c r="Q257" s="618">
        <v>404.20000000000005</v>
      </c>
    </row>
    <row r="258" spans="1:17" ht="14.4" customHeight="1" x14ac:dyDescent="0.3">
      <c r="A258" s="613" t="s">
        <v>517</v>
      </c>
      <c r="B258" s="614" t="s">
        <v>3145</v>
      </c>
      <c r="C258" s="614" t="s">
        <v>3569</v>
      </c>
      <c r="D258" s="614" t="s">
        <v>3598</v>
      </c>
      <c r="E258" s="614" t="s">
        <v>3599</v>
      </c>
      <c r="F258" s="617"/>
      <c r="G258" s="617"/>
      <c r="H258" s="617"/>
      <c r="I258" s="617"/>
      <c r="J258" s="617"/>
      <c r="K258" s="617"/>
      <c r="L258" s="617"/>
      <c r="M258" s="617"/>
      <c r="N258" s="617">
        <v>4</v>
      </c>
      <c r="O258" s="617">
        <v>161.44</v>
      </c>
      <c r="P258" s="638"/>
      <c r="Q258" s="618">
        <v>40.36</v>
      </c>
    </row>
    <row r="259" spans="1:17" ht="14.4" customHeight="1" x14ac:dyDescent="0.3">
      <c r="A259" s="613" t="s">
        <v>517</v>
      </c>
      <c r="B259" s="614" t="s">
        <v>3145</v>
      </c>
      <c r="C259" s="614" t="s">
        <v>3569</v>
      </c>
      <c r="D259" s="614" t="s">
        <v>2224</v>
      </c>
      <c r="E259" s="614" t="s">
        <v>3600</v>
      </c>
      <c r="F259" s="617"/>
      <c r="G259" s="617"/>
      <c r="H259" s="617"/>
      <c r="I259" s="617"/>
      <c r="J259" s="617"/>
      <c r="K259" s="617"/>
      <c r="L259" s="617"/>
      <c r="M259" s="617"/>
      <c r="N259" s="617">
        <v>12</v>
      </c>
      <c r="O259" s="617">
        <v>104520.84000000001</v>
      </c>
      <c r="P259" s="638"/>
      <c r="Q259" s="618">
        <v>8710.0700000000015</v>
      </c>
    </row>
    <row r="260" spans="1:17" ht="14.4" customHeight="1" x14ac:dyDescent="0.3">
      <c r="A260" s="613" t="s">
        <v>517</v>
      </c>
      <c r="B260" s="614" t="s">
        <v>3145</v>
      </c>
      <c r="C260" s="614" t="s">
        <v>3569</v>
      </c>
      <c r="D260" s="614" t="s">
        <v>3601</v>
      </c>
      <c r="E260" s="614" t="s">
        <v>2392</v>
      </c>
      <c r="F260" s="617"/>
      <c r="G260" s="617"/>
      <c r="H260" s="617"/>
      <c r="I260" s="617"/>
      <c r="J260" s="617">
        <v>357</v>
      </c>
      <c r="K260" s="617">
        <v>16957.5</v>
      </c>
      <c r="L260" s="617"/>
      <c r="M260" s="617">
        <v>47.5</v>
      </c>
      <c r="N260" s="617">
        <v>872</v>
      </c>
      <c r="O260" s="617">
        <v>41420</v>
      </c>
      <c r="P260" s="638"/>
      <c r="Q260" s="618">
        <v>47.5</v>
      </c>
    </row>
    <row r="261" spans="1:17" ht="14.4" customHeight="1" x14ac:dyDescent="0.3">
      <c r="A261" s="613" t="s">
        <v>517</v>
      </c>
      <c r="B261" s="614" t="s">
        <v>3145</v>
      </c>
      <c r="C261" s="614" t="s">
        <v>3569</v>
      </c>
      <c r="D261" s="614" t="s">
        <v>3602</v>
      </c>
      <c r="E261" s="614" t="s">
        <v>2162</v>
      </c>
      <c r="F261" s="617"/>
      <c r="G261" s="617"/>
      <c r="H261" s="617"/>
      <c r="I261" s="617"/>
      <c r="J261" s="617">
        <v>8</v>
      </c>
      <c r="K261" s="617">
        <v>928</v>
      </c>
      <c r="L261" s="617"/>
      <c r="M261" s="617">
        <v>116</v>
      </c>
      <c r="N261" s="617">
        <v>34</v>
      </c>
      <c r="O261" s="617">
        <v>2744.82</v>
      </c>
      <c r="P261" s="638"/>
      <c r="Q261" s="618">
        <v>80.73</v>
      </c>
    </row>
    <row r="262" spans="1:17" ht="14.4" customHeight="1" x14ac:dyDescent="0.3">
      <c r="A262" s="613" t="s">
        <v>517</v>
      </c>
      <c r="B262" s="614" t="s">
        <v>3145</v>
      </c>
      <c r="C262" s="614" t="s">
        <v>3569</v>
      </c>
      <c r="D262" s="614" t="s">
        <v>3603</v>
      </c>
      <c r="E262" s="614" t="s">
        <v>2363</v>
      </c>
      <c r="F262" s="617"/>
      <c r="G262" s="617"/>
      <c r="H262" s="617"/>
      <c r="I262" s="617"/>
      <c r="J262" s="617">
        <v>140.19999999999999</v>
      </c>
      <c r="K262" s="617">
        <v>53240.94999999999</v>
      </c>
      <c r="L262" s="617"/>
      <c r="M262" s="617">
        <v>379.74999999999994</v>
      </c>
      <c r="N262" s="617">
        <v>353.70000000000005</v>
      </c>
      <c r="O262" s="617">
        <v>134317.54</v>
      </c>
      <c r="P262" s="638"/>
      <c r="Q262" s="618">
        <v>379.74990104608423</v>
      </c>
    </row>
    <row r="263" spans="1:17" ht="14.4" customHeight="1" x14ac:dyDescent="0.3">
      <c r="A263" s="613" t="s">
        <v>517</v>
      </c>
      <c r="B263" s="614" t="s">
        <v>3145</v>
      </c>
      <c r="C263" s="614" t="s">
        <v>3569</v>
      </c>
      <c r="D263" s="614" t="s">
        <v>3604</v>
      </c>
      <c r="E263" s="614" t="s">
        <v>3605</v>
      </c>
      <c r="F263" s="617"/>
      <c r="G263" s="617"/>
      <c r="H263" s="617"/>
      <c r="I263" s="617"/>
      <c r="J263" s="617"/>
      <c r="K263" s="617"/>
      <c r="L263" s="617"/>
      <c r="M263" s="617"/>
      <c r="N263" s="617">
        <v>3</v>
      </c>
      <c r="O263" s="617">
        <v>18773.37</v>
      </c>
      <c r="P263" s="638"/>
      <c r="Q263" s="618">
        <v>6257.79</v>
      </c>
    </row>
    <row r="264" spans="1:17" ht="14.4" customHeight="1" x14ac:dyDescent="0.3">
      <c r="A264" s="613" t="s">
        <v>517</v>
      </c>
      <c r="B264" s="614" t="s">
        <v>3145</v>
      </c>
      <c r="C264" s="614" t="s">
        <v>3569</v>
      </c>
      <c r="D264" s="614" t="s">
        <v>3606</v>
      </c>
      <c r="E264" s="614" t="s">
        <v>3607</v>
      </c>
      <c r="F264" s="617"/>
      <c r="G264" s="617"/>
      <c r="H264" s="617"/>
      <c r="I264" s="617"/>
      <c r="J264" s="617">
        <v>12</v>
      </c>
      <c r="K264" s="617">
        <v>1003.32</v>
      </c>
      <c r="L264" s="617"/>
      <c r="M264" s="617">
        <v>83.61</v>
      </c>
      <c r="N264" s="617">
        <v>4</v>
      </c>
      <c r="O264" s="617">
        <v>549.84</v>
      </c>
      <c r="P264" s="638"/>
      <c r="Q264" s="618">
        <v>137.46</v>
      </c>
    </row>
    <row r="265" spans="1:17" ht="14.4" customHeight="1" x14ac:dyDescent="0.3">
      <c r="A265" s="613" t="s">
        <v>517</v>
      </c>
      <c r="B265" s="614" t="s">
        <v>3145</v>
      </c>
      <c r="C265" s="614" t="s">
        <v>3569</v>
      </c>
      <c r="D265" s="614" t="s">
        <v>3608</v>
      </c>
      <c r="E265" s="614" t="s">
        <v>2369</v>
      </c>
      <c r="F265" s="617"/>
      <c r="G265" s="617"/>
      <c r="H265" s="617"/>
      <c r="I265" s="617"/>
      <c r="J265" s="617">
        <v>118.5</v>
      </c>
      <c r="K265" s="617">
        <v>4852.58</v>
      </c>
      <c r="L265" s="617"/>
      <c r="M265" s="617">
        <v>40.950042194092823</v>
      </c>
      <c r="N265" s="617">
        <v>177.3</v>
      </c>
      <c r="O265" s="617">
        <v>10296.509999999998</v>
      </c>
      <c r="P265" s="638"/>
      <c r="Q265" s="618">
        <v>58.073942470389156</v>
      </c>
    </row>
    <row r="266" spans="1:17" ht="14.4" customHeight="1" x14ac:dyDescent="0.3">
      <c r="A266" s="613" t="s">
        <v>517</v>
      </c>
      <c r="B266" s="614" t="s">
        <v>3145</v>
      </c>
      <c r="C266" s="614" t="s">
        <v>3569</v>
      </c>
      <c r="D266" s="614" t="s">
        <v>3609</v>
      </c>
      <c r="E266" s="614" t="s">
        <v>2370</v>
      </c>
      <c r="F266" s="617"/>
      <c r="G266" s="617"/>
      <c r="H266" s="617"/>
      <c r="I266" s="617"/>
      <c r="J266" s="617"/>
      <c r="K266" s="617"/>
      <c r="L266" s="617"/>
      <c r="M266" s="617"/>
      <c r="N266" s="617">
        <v>14</v>
      </c>
      <c r="O266" s="617">
        <v>498.53999999999996</v>
      </c>
      <c r="P266" s="638"/>
      <c r="Q266" s="618">
        <v>35.61</v>
      </c>
    </row>
    <row r="267" spans="1:17" ht="14.4" customHeight="1" x14ac:dyDescent="0.3">
      <c r="A267" s="613" t="s">
        <v>517</v>
      </c>
      <c r="B267" s="614" t="s">
        <v>3145</v>
      </c>
      <c r="C267" s="614" t="s">
        <v>3569</v>
      </c>
      <c r="D267" s="614" t="s">
        <v>3610</v>
      </c>
      <c r="E267" s="614" t="s">
        <v>1975</v>
      </c>
      <c r="F267" s="617"/>
      <c r="G267" s="617"/>
      <c r="H267" s="617"/>
      <c r="I267" s="617"/>
      <c r="J267" s="617">
        <v>9</v>
      </c>
      <c r="K267" s="617">
        <v>618.66</v>
      </c>
      <c r="L267" s="617"/>
      <c r="M267" s="617">
        <v>68.739999999999995</v>
      </c>
      <c r="N267" s="617">
        <v>58</v>
      </c>
      <c r="O267" s="617">
        <v>3986.92</v>
      </c>
      <c r="P267" s="638"/>
      <c r="Q267" s="618">
        <v>68.739999999999995</v>
      </c>
    </row>
    <row r="268" spans="1:17" ht="14.4" customHeight="1" x14ac:dyDescent="0.3">
      <c r="A268" s="613" t="s">
        <v>517</v>
      </c>
      <c r="B268" s="614" t="s">
        <v>3145</v>
      </c>
      <c r="C268" s="614" t="s">
        <v>3569</v>
      </c>
      <c r="D268" s="614" t="s">
        <v>3611</v>
      </c>
      <c r="E268" s="614" t="s">
        <v>3612</v>
      </c>
      <c r="F268" s="617"/>
      <c r="G268" s="617"/>
      <c r="H268" s="617"/>
      <c r="I268" s="617"/>
      <c r="J268" s="617">
        <v>17.3</v>
      </c>
      <c r="K268" s="617">
        <v>67918.31</v>
      </c>
      <c r="L268" s="617"/>
      <c r="M268" s="617">
        <v>3925.9138728323696</v>
      </c>
      <c r="N268" s="617">
        <v>76.8</v>
      </c>
      <c r="O268" s="617">
        <v>301509.86</v>
      </c>
      <c r="P268" s="638"/>
      <c r="Q268" s="618">
        <v>3925.9096354166668</v>
      </c>
    </row>
    <row r="269" spans="1:17" ht="14.4" customHeight="1" x14ac:dyDescent="0.3">
      <c r="A269" s="613" t="s">
        <v>517</v>
      </c>
      <c r="B269" s="614" t="s">
        <v>3145</v>
      </c>
      <c r="C269" s="614" t="s">
        <v>3569</v>
      </c>
      <c r="D269" s="614" t="s">
        <v>3613</v>
      </c>
      <c r="E269" s="614" t="s">
        <v>3614</v>
      </c>
      <c r="F269" s="617"/>
      <c r="G269" s="617"/>
      <c r="H269" s="617"/>
      <c r="I269" s="617"/>
      <c r="J269" s="617">
        <v>0.1</v>
      </c>
      <c r="K269" s="617">
        <v>220.31</v>
      </c>
      <c r="L269" s="617"/>
      <c r="M269" s="617">
        <v>2203.1</v>
      </c>
      <c r="N269" s="617">
        <v>0.6</v>
      </c>
      <c r="O269" s="617">
        <v>1321.86</v>
      </c>
      <c r="P269" s="638"/>
      <c r="Q269" s="618">
        <v>2203.1</v>
      </c>
    </row>
    <row r="270" spans="1:17" ht="14.4" customHeight="1" x14ac:dyDescent="0.3">
      <c r="A270" s="613" t="s">
        <v>517</v>
      </c>
      <c r="B270" s="614" t="s">
        <v>3145</v>
      </c>
      <c r="C270" s="614" t="s">
        <v>3569</v>
      </c>
      <c r="D270" s="614" t="s">
        <v>3615</v>
      </c>
      <c r="E270" s="614" t="s">
        <v>3616</v>
      </c>
      <c r="F270" s="617"/>
      <c r="G270" s="617"/>
      <c r="H270" s="617"/>
      <c r="I270" s="617"/>
      <c r="J270" s="617"/>
      <c r="K270" s="617"/>
      <c r="L270" s="617"/>
      <c r="M270" s="617"/>
      <c r="N270" s="617">
        <v>5</v>
      </c>
      <c r="O270" s="617">
        <v>22555.25</v>
      </c>
      <c r="P270" s="638"/>
      <c r="Q270" s="618">
        <v>4511.05</v>
      </c>
    </row>
    <row r="271" spans="1:17" ht="14.4" customHeight="1" x14ac:dyDescent="0.3">
      <c r="A271" s="613" t="s">
        <v>517</v>
      </c>
      <c r="B271" s="614" t="s">
        <v>3145</v>
      </c>
      <c r="C271" s="614" t="s">
        <v>3569</v>
      </c>
      <c r="D271" s="614" t="s">
        <v>3617</v>
      </c>
      <c r="E271" s="614" t="s">
        <v>3618</v>
      </c>
      <c r="F271" s="617"/>
      <c r="G271" s="617"/>
      <c r="H271" s="617"/>
      <c r="I271" s="617"/>
      <c r="J271" s="617"/>
      <c r="K271" s="617"/>
      <c r="L271" s="617"/>
      <c r="M271" s="617"/>
      <c r="N271" s="617">
        <v>5</v>
      </c>
      <c r="O271" s="617">
        <v>45110.45</v>
      </c>
      <c r="P271" s="638"/>
      <c r="Q271" s="618">
        <v>9022.09</v>
      </c>
    </row>
    <row r="272" spans="1:17" ht="14.4" customHeight="1" x14ac:dyDescent="0.3">
      <c r="A272" s="613" t="s">
        <v>517</v>
      </c>
      <c r="B272" s="614" t="s">
        <v>3145</v>
      </c>
      <c r="C272" s="614" t="s">
        <v>3569</v>
      </c>
      <c r="D272" s="614" t="s">
        <v>3619</v>
      </c>
      <c r="E272" s="614" t="s">
        <v>3620</v>
      </c>
      <c r="F272" s="617"/>
      <c r="G272" s="617"/>
      <c r="H272" s="617"/>
      <c r="I272" s="617"/>
      <c r="J272" s="617"/>
      <c r="K272" s="617"/>
      <c r="L272" s="617"/>
      <c r="M272" s="617"/>
      <c r="N272" s="617">
        <v>2</v>
      </c>
      <c r="O272" s="617">
        <v>14243.44</v>
      </c>
      <c r="P272" s="638"/>
      <c r="Q272" s="618">
        <v>7121.72</v>
      </c>
    </row>
    <row r="273" spans="1:17" ht="14.4" customHeight="1" x14ac:dyDescent="0.3">
      <c r="A273" s="613" t="s">
        <v>517</v>
      </c>
      <c r="B273" s="614" t="s">
        <v>3145</v>
      </c>
      <c r="C273" s="614" t="s">
        <v>3569</v>
      </c>
      <c r="D273" s="614" t="s">
        <v>3621</v>
      </c>
      <c r="E273" s="614" t="s">
        <v>2386</v>
      </c>
      <c r="F273" s="617"/>
      <c r="G273" s="617"/>
      <c r="H273" s="617"/>
      <c r="I273" s="617"/>
      <c r="J273" s="617">
        <v>34</v>
      </c>
      <c r="K273" s="617">
        <v>3895.72</v>
      </c>
      <c r="L273" s="617"/>
      <c r="M273" s="617">
        <v>114.58</v>
      </c>
      <c r="N273" s="617">
        <v>57</v>
      </c>
      <c r="O273" s="617">
        <v>6531.0599999999995</v>
      </c>
      <c r="P273" s="638"/>
      <c r="Q273" s="618">
        <v>114.57999999999998</v>
      </c>
    </row>
    <row r="274" spans="1:17" ht="14.4" customHeight="1" x14ac:dyDescent="0.3">
      <c r="A274" s="613" t="s">
        <v>517</v>
      </c>
      <c r="B274" s="614" t="s">
        <v>3145</v>
      </c>
      <c r="C274" s="614" t="s">
        <v>3569</v>
      </c>
      <c r="D274" s="614" t="s">
        <v>3622</v>
      </c>
      <c r="E274" s="614" t="s">
        <v>2387</v>
      </c>
      <c r="F274" s="617"/>
      <c r="G274" s="617"/>
      <c r="H274" s="617"/>
      <c r="I274" s="617"/>
      <c r="J274" s="617">
        <v>25</v>
      </c>
      <c r="K274" s="617">
        <v>5729</v>
      </c>
      <c r="L274" s="617"/>
      <c r="M274" s="617">
        <v>229.16</v>
      </c>
      <c r="N274" s="617">
        <v>175</v>
      </c>
      <c r="O274" s="617">
        <v>40103</v>
      </c>
      <c r="P274" s="638"/>
      <c r="Q274" s="618">
        <v>229.16</v>
      </c>
    </row>
    <row r="275" spans="1:17" ht="14.4" customHeight="1" x14ac:dyDescent="0.3">
      <c r="A275" s="613" t="s">
        <v>517</v>
      </c>
      <c r="B275" s="614" t="s">
        <v>3145</v>
      </c>
      <c r="C275" s="614" t="s">
        <v>3569</v>
      </c>
      <c r="D275" s="614" t="s">
        <v>3623</v>
      </c>
      <c r="E275" s="614" t="s">
        <v>3624</v>
      </c>
      <c r="F275" s="617"/>
      <c r="G275" s="617"/>
      <c r="H275" s="617"/>
      <c r="I275" s="617"/>
      <c r="J275" s="617">
        <v>2.6</v>
      </c>
      <c r="K275" s="617">
        <v>564.20000000000005</v>
      </c>
      <c r="L275" s="617"/>
      <c r="M275" s="617">
        <v>217</v>
      </c>
      <c r="N275" s="617">
        <v>6.4999999999999991</v>
      </c>
      <c r="O275" s="617">
        <v>1410.5</v>
      </c>
      <c r="P275" s="638"/>
      <c r="Q275" s="618">
        <v>217.00000000000003</v>
      </c>
    </row>
    <row r="276" spans="1:17" ht="14.4" customHeight="1" x14ac:dyDescent="0.3">
      <c r="A276" s="613" t="s">
        <v>517</v>
      </c>
      <c r="B276" s="614" t="s">
        <v>3145</v>
      </c>
      <c r="C276" s="614" t="s">
        <v>3569</v>
      </c>
      <c r="D276" s="614" t="s">
        <v>3625</v>
      </c>
      <c r="E276" s="614" t="s">
        <v>2125</v>
      </c>
      <c r="F276" s="617"/>
      <c r="G276" s="617"/>
      <c r="H276" s="617"/>
      <c r="I276" s="617"/>
      <c r="J276" s="617"/>
      <c r="K276" s="617"/>
      <c r="L276" s="617"/>
      <c r="M276" s="617"/>
      <c r="N276" s="617">
        <v>8</v>
      </c>
      <c r="O276" s="617">
        <v>549.91999999999996</v>
      </c>
      <c r="P276" s="638"/>
      <c r="Q276" s="618">
        <v>68.739999999999995</v>
      </c>
    </row>
    <row r="277" spans="1:17" ht="14.4" customHeight="1" x14ac:dyDescent="0.3">
      <c r="A277" s="613" t="s">
        <v>517</v>
      </c>
      <c r="B277" s="614" t="s">
        <v>3145</v>
      </c>
      <c r="C277" s="614" t="s">
        <v>3569</v>
      </c>
      <c r="D277" s="614" t="s">
        <v>3626</v>
      </c>
      <c r="E277" s="614" t="s">
        <v>1977</v>
      </c>
      <c r="F277" s="617"/>
      <c r="G277" s="617"/>
      <c r="H277" s="617"/>
      <c r="I277" s="617"/>
      <c r="J277" s="617">
        <v>9.0500000000000007</v>
      </c>
      <c r="K277" s="617">
        <v>877.38</v>
      </c>
      <c r="L277" s="617"/>
      <c r="M277" s="617">
        <v>96.948066298342539</v>
      </c>
      <c r="N277" s="617">
        <v>19.899999999999999</v>
      </c>
      <c r="O277" s="617">
        <v>1929.2799999999997</v>
      </c>
      <c r="P277" s="638"/>
      <c r="Q277" s="618">
        <v>96.948743718592965</v>
      </c>
    </row>
    <row r="278" spans="1:17" ht="14.4" customHeight="1" x14ac:dyDescent="0.3">
      <c r="A278" s="613" t="s">
        <v>517</v>
      </c>
      <c r="B278" s="614" t="s">
        <v>3145</v>
      </c>
      <c r="C278" s="614" t="s">
        <v>3569</v>
      </c>
      <c r="D278" s="614" t="s">
        <v>3627</v>
      </c>
      <c r="E278" s="614" t="s">
        <v>3628</v>
      </c>
      <c r="F278" s="617"/>
      <c r="G278" s="617"/>
      <c r="H278" s="617"/>
      <c r="I278" s="617"/>
      <c r="J278" s="617">
        <v>2</v>
      </c>
      <c r="K278" s="617">
        <v>1345.88</v>
      </c>
      <c r="L278" s="617"/>
      <c r="M278" s="617">
        <v>672.94</v>
      </c>
      <c r="N278" s="617"/>
      <c r="O278" s="617"/>
      <c r="P278" s="638"/>
      <c r="Q278" s="618"/>
    </row>
    <row r="279" spans="1:17" ht="14.4" customHeight="1" x14ac:dyDescent="0.3">
      <c r="A279" s="613" t="s">
        <v>517</v>
      </c>
      <c r="B279" s="614" t="s">
        <v>3145</v>
      </c>
      <c r="C279" s="614" t="s">
        <v>3569</v>
      </c>
      <c r="D279" s="614" t="s">
        <v>3629</v>
      </c>
      <c r="E279" s="614" t="s">
        <v>3628</v>
      </c>
      <c r="F279" s="617"/>
      <c r="G279" s="617"/>
      <c r="H279" s="617"/>
      <c r="I279" s="617"/>
      <c r="J279" s="617">
        <v>24</v>
      </c>
      <c r="K279" s="617">
        <v>32301.120000000003</v>
      </c>
      <c r="L279" s="617"/>
      <c r="M279" s="617">
        <v>1345.88</v>
      </c>
      <c r="N279" s="617">
        <v>98</v>
      </c>
      <c r="O279" s="617">
        <v>131896.24</v>
      </c>
      <c r="P279" s="638"/>
      <c r="Q279" s="618">
        <v>1345.8799999999999</v>
      </c>
    </row>
    <row r="280" spans="1:17" ht="14.4" customHeight="1" x14ac:dyDescent="0.3">
      <c r="A280" s="613" t="s">
        <v>517</v>
      </c>
      <c r="B280" s="614" t="s">
        <v>3145</v>
      </c>
      <c r="C280" s="614" t="s">
        <v>3569</v>
      </c>
      <c r="D280" s="614" t="s">
        <v>3630</v>
      </c>
      <c r="E280" s="614" t="s">
        <v>3631</v>
      </c>
      <c r="F280" s="617"/>
      <c r="G280" s="617"/>
      <c r="H280" s="617"/>
      <c r="I280" s="617"/>
      <c r="J280" s="617">
        <v>7.8999999999999995</v>
      </c>
      <c r="K280" s="617">
        <v>6320</v>
      </c>
      <c r="L280" s="617"/>
      <c r="M280" s="617">
        <v>800</v>
      </c>
      <c r="N280" s="617">
        <v>17.540000000000003</v>
      </c>
      <c r="O280" s="617">
        <v>14028</v>
      </c>
      <c r="P280" s="638"/>
      <c r="Q280" s="618">
        <v>799.77194982896219</v>
      </c>
    </row>
    <row r="281" spans="1:17" ht="14.4" customHeight="1" x14ac:dyDescent="0.3">
      <c r="A281" s="613" t="s">
        <v>517</v>
      </c>
      <c r="B281" s="614" t="s">
        <v>3145</v>
      </c>
      <c r="C281" s="614" t="s">
        <v>3569</v>
      </c>
      <c r="D281" s="614" t="s">
        <v>3632</v>
      </c>
      <c r="E281" s="614" t="s">
        <v>2071</v>
      </c>
      <c r="F281" s="617"/>
      <c r="G281" s="617"/>
      <c r="H281" s="617"/>
      <c r="I281" s="617"/>
      <c r="J281" s="617">
        <v>15.8</v>
      </c>
      <c r="K281" s="617">
        <v>34106.550000000003</v>
      </c>
      <c r="L281" s="617"/>
      <c r="M281" s="617">
        <v>2158.6424050632913</v>
      </c>
      <c r="N281" s="617">
        <v>27</v>
      </c>
      <c r="O281" s="617">
        <v>58282.659999999996</v>
      </c>
      <c r="P281" s="638"/>
      <c r="Q281" s="618">
        <v>2158.6170370370369</v>
      </c>
    </row>
    <row r="282" spans="1:17" ht="14.4" customHeight="1" x14ac:dyDescent="0.3">
      <c r="A282" s="613" t="s">
        <v>517</v>
      </c>
      <c r="B282" s="614" t="s">
        <v>3145</v>
      </c>
      <c r="C282" s="614" t="s">
        <v>3569</v>
      </c>
      <c r="D282" s="614" t="s">
        <v>3633</v>
      </c>
      <c r="E282" s="614" t="s">
        <v>2010</v>
      </c>
      <c r="F282" s="617"/>
      <c r="G282" s="617"/>
      <c r="H282" s="617"/>
      <c r="I282" s="617"/>
      <c r="J282" s="617">
        <v>0.4</v>
      </c>
      <c r="K282" s="617">
        <v>244.24</v>
      </c>
      <c r="L282" s="617"/>
      <c r="M282" s="617">
        <v>610.6</v>
      </c>
      <c r="N282" s="617">
        <v>11.7</v>
      </c>
      <c r="O282" s="617">
        <v>7337.07</v>
      </c>
      <c r="P282" s="638"/>
      <c r="Q282" s="618">
        <v>627.1</v>
      </c>
    </row>
    <row r="283" spans="1:17" ht="14.4" customHeight="1" x14ac:dyDescent="0.3">
      <c r="A283" s="613" t="s">
        <v>517</v>
      </c>
      <c r="B283" s="614" t="s">
        <v>3145</v>
      </c>
      <c r="C283" s="614" t="s">
        <v>3569</v>
      </c>
      <c r="D283" s="614" t="s">
        <v>3634</v>
      </c>
      <c r="E283" s="614" t="s">
        <v>2064</v>
      </c>
      <c r="F283" s="617"/>
      <c r="G283" s="617"/>
      <c r="H283" s="617"/>
      <c r="I283" s="617"/>
      <c r="J283" s="617">
        <v>7.5</v>
      </c>
      <c r="K283" s="617">
        <v>6206.52</v>
      </c>
      <c r="L283" s="617"/>
      <c r="M283" s="617">
        <v>827.53600000000006</v>
      </c>
      <c r="N283" s="617">
        <v>12.3</v>
      </c>
      <c r="O283" s="617">
        <v>9955.8700000000008</v>
      </c>
      <c r="P283" s="638"/>
      <c r="Q283" s="618">
        <v>809.4203252032521</v>
      </c>
    </row>
    <row r="284" spans="1:17" ht="14.4" customHeight="1" x14ac:dyDescent="0.3">
      <c r="A284" s="613" t="s">
        <v>517</v>
      </c>
      <c r="B284" s="614" t="s">
        <v>3145</v>
      </c>
      <c r="C284" s="614" t="s">
        <v>3569</v>
      </c>
      <c r="D284" s="614" t="s">
        <v>3635</v>
      </c>
      <c r="E284" s="614" t="s">
        <v>3636</v>
      </c>
      <c r="F284" s="617"/>
      <c r="G284" s="617"/>
      <c r="H284" s="617"/>
      <c r="I284" s="617"/>
      <c r="J284" s="617"/>
      <c r="K284" s="617"/>
      <c r="L284" s="617"/>
      <c r="M284" s="617"/>
      <c r="N284" s="617">
        <v>4</v>
      </c>
      <c r="O284" s="617">
        <v>14995.2</v>
      </c>
      <c r="P284" s="638"/>
      <c r="Q284" s="618">
        <v>3748.8</v>
      </c>
    </row>
    <row r="285" spans="1:17" ht="14.4" customHeight="1" x14ac:dyDescent="0.3">
      <c r="A285" s="613" t="s">
        <v>517</v>
      </c>
      <c r="B285" s="614" t="s">
        <v>3145</v>
      </c>
      <c r="C285" s="614" t="s">
        <v>3569</v>
      </c>
      <c r="D285" s="614" t="s">
        <v>3637</v>
      </c>
      <c r="E285" s="614" t="s">
        <v>2109</v>
      </c>
      <c r="F285" s="617"/>
      <c r="G285" s="617"/>
      <c r="H285" s="617"/>
      <c r="I285" s="617"/>
      <c r="J285" s="617"/>
      <c r="K285" s="617"/>
      <c r="L285" s="617"/>
      <c r="M285" s="617"/>
      <c r="N285" s="617">
        <v>6.1999999999999993</v>
      </c>
      <c r="O285" s="617">
        <v>13383.419999999998</v>
      </c>
      <c r="P285" s="638"/>
      <c r="Q285" s="618">
        <v>2158.616129032258</v>
      </c>
    </row>
    <row r="286" spans="1:17" ht="14.4" customHeight="1" x14ac:dyDescent="0.3">
      <c r="A286" s="613" t="s">
        <v>517</v>
      </c>
      <c r="B286" s="614" t="s">
        <v>3145</v>
      </c>
      <c r="C286" s="614" t="s">
        <v>3569</v>
      </c>
      <c r="D286" s="614" t="s">
        <v>3638</v>
      </c>
      <c r="E286" s="614" t="s">
        <v>3639</v>
      </c>
      <c r="F286" s="617"/>
      <c r="G286" s="617"/>
      <c r="H286" s="617"/>
      <c r="I286" s="617"/>
      <c r="J286" s="617">
        <v>1</v>
      </c>
      <c r="K286" s="617">
        <v>2454.84</v>
      </c>
      <c r="L286" s="617"/>
      <c r="M286" s="617">
        <v>2454.84</v>
      </c>
      <c r="N286" s="617">
        <v>1</v>
      </c>
      <c r="O286" s="617">
        <v>2454.84</v>
      </c>
      <c r="P286" s="638"/>
      <c r="Q286" s="618">
        <v>2454.84</v>
      </c>
    </row>
    <row r="287" spans="1:17" ht="14.4" customHeight="1" x14ac:dyDescent="0.3">
      <c r="A287" s="613" t="s">
        <v>517</v>
      </c>
      <c r="B287" s="614" t="s">
        <v>3145</v>
      </c>
      <c r="C287" s="614" t="s">
        <v>3569</v>
      </c>
      <c r="D287" s="614" t="s">
        <v>3640</v>
      </c>
      <c r="E287" s="614" t="s">
        <v>1532</v>
      </c>
      <c r="F287" s="617"/>
      <c r="G287" s="617"/>
      <c r="H287" s="617"/>
      <c r="I287" s="617"/>
      <c r="J287" s="617"/>
      <c r="K287" s="617"/>
      <c r="L287" s="617"/>
      <c r="M287" s="617"/>
      <c r="N287" s="617">
        <v>2.4</v>
      </c>
      <c r="O287" s="617">
        <v>2484.52</v>
      </c>
      <c r="P287" s="638"/>
      <c r="Q287" s="618">
        <v>1035.2166666666667</v>
      </c>
    </row>
    <row r="288" spans="1:17" ht="14.4" customHeight="1" x14ac:dyDescent="0.3">
      <c r="A288" s="613" t="s">
        <v>517</v>
      </c>
      <c r="B288" s="614" t="s">
        <v>3145</v>
      </c>
      <c r="C288" s="614" t="s">
        <v>3569</v>
      </c>
      <c r="D288" s="614" t="s">
        <v>3641</v>
      </c>
      <c r="E288" s="614" t="s">
        <v>2054</v>
      </c>
      <c r="F288" s="617"/>
      <c r="G288" s="617"/>
      <c r="H288" s="617"/>
      <c r="I288" s="617"/>
      <c r="J288" s="617">
        <v>0.4</v>
      </c>
      <c r="K288" s="617">
        <v>459.99</v>
      </c>
      <c r="L288" s="617"/>
      <c r="M288" s="617">
        <v>1149.9749999999999</v>
      </c>
      <c r="N288" s="617">
        <v>0.9</v>
      </c>
      <c r="O288" s="617">
        <v>726.51</v>
      </c>
      <c r="P288" s="638"/>
      <c r="Q288" s="618">
        <v>807.23333333333335</v>
      </c>
    </row>
    <row r="289" spans="1:17" ht="14.4" customHeight="1" x14ac:dyDescent="0.3">
      <c r="A289" s="613" t="s">
        <v>517</v>
      </c>
      <c r="B289" s="614" t="s">
        <v>3145</v>
      </c>
      <c r="C289" s="614" t="s">
        <v>3569</v>
      </c>
      <c r="D289" s="614" t="s">
        <v>3642</v>
      </c>
      <c r="E289" s="614" t="s">
        <v>3643</v>
      </c>
      <c r="F289" s="617"/>
      <c r="G289" s="617"/>
      <c r="H289" s="617"/>
      <c r="I289" s="617"/>
      <c r="J289" s="617"/>
      <c r="K289" s="617"/>
      <c r="L289" s="617"/>
      <c r="M289" s="617"/>
      <c r="N289" s="617">
        <v>4</v>
      </c>
      <c r="O289" s="617">
        <v>3609.6</v>
      </c>
      <c r="P289" s="638"/>
      <c r="Q289" s="618">
        <v>902.4</v>
      </c>
    </row>
    <row r="290" spans="1:17" ht="14.4" customHeight="1" x14ac:dyDescent="0.3">
      <c r="A290" s="613" t="s">
        <v>517</v>
      </c>
      <c r="B290" s="614" t="s">
        <v>3145</v>
      </c>
      <c r="C290" s="614" t="s">
        <v>3569</v>
      </c>
      <c r="D290" s="614" t="s">
        <v>3644</v>
      </c>
      <c r="E290" s="614" t="s">
        <v>3645</v>
      </c>
      <c r="F290" s="617"/>
      <c r="G290" s="617"/>
      <c r="H290" s="617"/>
      <c r="I290" s="617"/>
      <c r="J290" s="617">
        <v>37.900000000000006</v>
      </c>
      <c r="K290" s="617">
        <v>137427.32</v>
      </c>
      <c r="L290" s="617"/>
      <c r="M290" s="617">
        <v>3626.0506596306063</v>
      </c>
      <c r="N290" s="617">
        <v>105.72</v>
      </c>
      <c r="O290" s="617">
        <v>383459.31999999995</v>
      </c>
      <c r="P290" s="638"/>
      <c r="Q290" s="618">
        <v>3627.1218312523642</v>
      </c>
    </row>
    <row r="291" spans="1:17" ht="14.4" customHeight="1" x14ac:dyDescent="0.3">
      <c r="A291" s="613" t="s">
        <v>517</v>
      </c>
      <c r="B291" s="614" t="s">
        <v>3145</v>
      </c>
      <c r="C291" s="614" t="s">
        <v>3569</v>
      </c>
      <c r="D291" s="614" t="s">
        <v>3646</v>
      </c>
      <c r="E291" s="614" t="s">
        <v>2196</v>
      </c>
      <c r="F291" s="617"/>
      <c r="G291" s="617"/>
      <c r="H291" s="617"/>
      <c r="I291" s="617"/>
      <c r="J291" s="617"/>
      <c r="K291" s="617"/>
      <c r="L291" s="617"/>
      <c r="M291" s="617"/>
      <c r="N291" s="617">
        <v>50</v>
      </c>
      <c r="O291" s="617">
        <v>539950.5</v>
      </c>
      <c r="P291" s="638"/>
      <c r="Q291" s="618">
        <v>10799.01</v>
      </c>
    </row>
    <row r="292" spans="1:17" ht="14.4" customHeight="1" x14ac:dyDescent="0.3">
      <c r="A292" s="613" t="s">
        <v>517</v>
      </c>
      <c r="B292" s="614" t="s">
        <v>3145</v>
      </c>
      <c r="C292" s="614" t="s">
        <v>3569</v>
      </c>
      <c r="D292" s="614" t="s">
        <v>2222</v>
      </c>
      <c r="E292" s="614" t="s">
        <v>2227</v>
      </c>
      <c r="F292" s="617"/>
      <c r="G292" s="617"/>
      <c r="H292" s="617"/>
      <c r="I292" s="617"/>
      <c r="J292" s="617">
        <v>2</v>
      </c>
      <c r="K292" s="617">
        <v>7006.78</v>
      </c>
      <c r="L292" s="617"/>
      <c r="M292" s="617">
        <v>3503.39</v>
      </c>
      <c r="N292" s="617">
        <v>6</v>
      </c>
      <c r="O292" s="617">
        <v>21020.34</v>
      </c>
      <c r="P292" s="638"/>
      <c r="Q292" s="618">
        <v>3503.39</v>
      </c>
    </row>
    <row r="293" spans="1:17" ht="14.4" customHeight="1" x14ac:dyDescent="0.3">
      <c r="A293" s="613" t="s">
        <v>517</v>
      </c>
      <c r="B293" s="614" t="s">
        <v>3145</v>
      </c>
      <c r="C293" s="614" t="s">
        <v>3569</v>
      </c>
      <c r="D293" s="614" t="s">
        <v>2226</v>
      </c>
      <c r="E293" s="614" t="s">
        <v>2227</v>
      </c>
      <c r="F293" s="617"/>
      <c r="G293" s="617"/>
      <c r="H293" s="617"/>
      <c r="I293" s="617"/>
      <c r="J293" s="617"/>
      <c r="K293" s="617"/>
      <c r="L293" s="617"/>
      <c r="M293" s="617"/>
      <c r="N293" s="617">
        <v>1</v>
      </c>
      <c r="O293" s="617">
        <v>7006.78</v>
      </c>
      <c r="P293" s="638"/>
      <c r="Q293" s="618">
        <v>7006.78</v>
      </c>
    </row>
    <row r="294" spans="1:17" ht="14.4" customHeight="1" x14ac:dyDescent="0.3">
      <c r="A294" s="613" t="s">
        <v>517</v>
      </c>
      <c r="B294" s="614" t="s">
        <v>3145</v>
      </c>
      <c r="C294" s="614" t="s">
        <v>3569</v>
      </c>
      <c r="D294" s="614" t="s">
        <v>3647</v>
      </c>
      <c r="E294" s="614" t="s">
        <v>3636</v>
      </c>
      <c r="F294" s="617"/>
      <c r="G294" s="617"/>
      <c r="H294" s="617"/>
      <c r="I294" s="617"/>
      <c r="J294" s="617"/>
      <c r="K294" s="617"/>
      <c r="L294" s="617"/>
      <c r="M294" s="617"/>
      <c r="N294" s="617">
        <v>1</v>
      </c>
      <c r="O294" s="617">
        <v>7923.52</v>
      </c>
      <c r="P294" s="638"/>
      <c r="Q294" s="618">
        <v>7923.52</v>
      </c>
    </row>
    <row r="295" spans="1:17" ht="14.4" customHeight="1" x14ac:dyDescent="0.3">
      <c r="A295" s="613" t="s">
        <v>517</v>
      </c>
      <c r="B295" s="614" t="s">
        <v>3145</v>
      </c>
      <c r="C295" s="614" t="s">
        <v>3569</v>
      </c>
      <c r="D295" s="614" t="s">
        <v>3648</v>
      </c>
      <c r="E295" s="614" t="s">
        <v>2102</v>
      </c>
      <c r="F295" s="617"/>
      <c r="G295" s="617"/>
      <c r="H295" s="617"/>
      <c r="I295" s="617"/>
      <c r="J295" s="617"/>
      <c r="K295" s="617"/>
      <c r="L295" s="617"/>
      <c r="M295" s="617"/>
      <c r="N295" s="617">
        <v>12.000000000000002</v>
      </c>
      <c r="O295" s="617">
        <v>35247.599999999999</v>
      </c>
      <c r="P295" s="638"/>
      <c r="Q295" s="618">
        <v>2937.2999999999993</v>
      </c>
    </row>
    <row r="296" spans="1:17" ht="14.4" customHeight="1" x14ac:dyDescent="0.3">
      <c r="A296" s="613" t="s">
        <v>517</v>
      </c>
      <c r="B296" s="614" t="s">
        <v>3145</v>
      </c>
      <c r="C296" s="614" t="s">
        <v>3569</v>
      </c>
      <c r="D296" s="614" t="s">
        <v>3649</v>
      </c>
      <c r="E296" s="614" t="s">
        <v>2199</v>
      </c>
      <c r="F296" s="617"/>
      <c r="G296" s="617"/>
      <c r="H296" s="617"/>
      <c r="I296" s="617"/>
      <c r="J296" s="617"/>
      <c r="K296" s="617"/>
      <c r="L296" s="617"/>
      <c r="M296" s="617"/>
      <c r="N296" s="617">
        <v>12</v>
      </c>
      <c r="O296" s="617">
        <v>182108.04</v>
      </c>
      <c r="P296" s="638"/>
      <c r="Q296" s="618">
        <v>15175.67</v>
      </c>
    </row>
    <row r="297" spans="1:17" ht="14.4" customHeight="1" x14ac:dyDescent="0.3">
      <c r="A297" s="613" t="s">
        <v>517</v>
      </c>
      <c r="B297" s="614" t="s">
        <v>3145</v>
      </c>
      <c r="C297" s="614" t="s">
        <v>3569</v>
      </c>
      <c r="D297" s="614" t="s">
        <v>3650</v>
      </c>
      <c r="E297" s="614" t="s">
        <v>2122</v>
      </c>
      <c r="F297" s="617"/>
      <c r="G297" s="617"/>
      <c r="H297" s="617"/>
      <c r="I297" s="617"/>
      <c r="J297" s="617"/>
      <c r="K297" s="617"/>
      <c r="L297" s="617"/>
      <c r="M297" s="617"/>
      <c r="N297" s="617">
        <v>40.200000000000003</v>
      </c>
      <c r="O297" s="617">
        <v>18977.810000000001</v>
      </c>
      <c r="P297" s="638"/>
      <c r="Q297" s="618">
        <v>472.08482587064674</v>
      </c>
    </row>
    <row r="298" spans="1:17" ht="14.4" customHeight="1" x14ac:dyDescent="0.3">
      <c r="A298" s="613" t="s">
        <v>517</v>
      </c>
      <c r="B298" s="614" t="s">
        <v>3145</v>
      </c>
      <c r="C298" s="614" t="s">
        <v>3569</v>
      </c>
      <c r="D298" s="614" t="s">
        <v>3651</v>
      </c>
      <c r="E298" s="614" t="s">
        <v>2112</v>
      </c>
      <c r="F298" s="617"/>
      <c r="G298" s="617"/>
      <c r="H298" s="617"/>
      <c r="I298" s="617"/>
      <c r="J298" s="617"/>
      <c r="K298" s="617"/>
      <c r="L298" s="617"/>
      <c r="M298" s="617"/>
      <c r="N298" s="617">
        <v>1.6</v>
      </c>
      <c r="O298" s="617">
        <v>4667.68</v>
      </c>
      <c r="P298" s="638"/>
      <c r="Q298" s="618">
        <v>2917.3</v>
      </c>
    </row>
    <row r="299" spans="1:17" ht="14.4" customHeight="1" x14ac:dyDescent="0.3">
      <c r="A299" s="613" t="s">
        <v>517</v>
      </c>
      <c r="B299" s="614" t="s">
        <v>3145</v>
      </c>
      <c r="C299" s="614" t="s">
        <v>3569</v>
      </c>
      <c r="D299" s="614" t="s">
        <v>3652</v>
      </c>
      <c r="E299" s="614" t="s">
        <v>2210</v>
      </c>
      <c r="F299" s="617"/>
      <c r="G299" s="617"/>
      <c r="H299" s="617"/>
      <c r="I299" s="617"/>
      <c r="J299" s="617">
        <v>9.4</v>
      </c>
      <c r="K299" s="617">
        <v>102128.45000000001</v>
      </c>
      <c r="L299" s="617"/>
      <c r="M299" s="617">
        <v>10864.728723404256</v>
      </c>
      <c r="N299" s="617">
        <v>0.4</v>
      </c>
      <c r="O299" s="617">
        <v>4345.88</v>
      </c>
      <c r="P299" s="638"/>
      <c r="Q299" s="618">
        <v>10864.699999999999</v>
      </c>
    </row>
    <row r="300" spans="1:17" ht="14.4" customHeight="1" x14ac:dyDescent="0.3">
      <c r="A300" s="613" t="s">
        <v>517</v>
      </c>
      <c r="B300" s="614" t="s">
        <v>3145</v>
      </c>
      <c r="C300" s="614" t="s">
        <v>3653</v>
      </c>
      <c r="D300" s="614" t="s">
        <v>3654</v>
      </c>
      <c r="E300" s="614" t="s">
        <v>3148</v>
      </c>
      <c r="F300" s="617"/>
      <c r="G300" s="617"/>
      <c r="H300" s="617"/>
      <c r="I300" s="617"/>
      <c r="J300" s="617"/>
      <c r="K300" s="617"/>
      <c r="L300" s="617"/>
      <c r="M300" s="617"/>
      <c r="N300" s="617">
        <v>7</v>
      </c>
      <c r="O300" s="617">
        <v>8510.9500000000007</v>
      </c>
      <c r="P300" s="638"/>
      <c r="Q300" s="618">
        <v>1215.8500000000001</v>
      </c>
    </row>
    <row r="301" spans="1:17" ht="14.4" customHeight="1" x14ac:dyDescent="0.3">
      <c r="A301" s="613" t="s">
        <v>517</v>
      </c>
      <c r="B301" s="614" t="s">
        <v>3145</v>
      </c>
      <c r="C301" s="614" t="s">
        <v>3653</v>
      </c>
      <c r="D301" s="614" t="s">
        <v>3654</v>
      </c>
      <c r="E301" s="614" t="s">
        <v>3655</v>
      </c>
      <c r="F301" s="617"/>
      <c r="G301" s="617"/>
      <c r="H301" s="617"/>
      <c r="I301" s="617"/>
      <c r="J301" s="617">
        <v>2</v>
      </c>
      <c r="K301" s="617">
        <v>2431.6999999999998</v>
      </c>
      <c r="L301" s="617"/>
      <c r="M301" s="617">
        <v>1215.8499999999999</v>
      </c>
      <c r="N301" s="617">
        <v>1</v>
      </c>
      <c r="O301" s="617">
        <v>1215.8499999999999</v>
      </c>
      <c r="P301" s="638"/>
      <c r="Q301" s="618">
        <v>1215.8499999999999</v>
      </c>
    </row>
    <row r="302" spans="1:17" ht="14.4" customHeight="1" x14ac:dyDescent="0.3">
      <c r="A302" s="613" t="s">
        <v>517</v>
      </c>
      <c r="B302" s="614" t="s">
        <v>3145</v>
      </c>
      <c r="C302" s="614" t="s">
        <v>3653</v>
      </c>
      <c r="D302" s="614" t="s">
        <v>3656</v>
      </c>
      <c r="E302" s="614" t="s">
        <v>3148</v>
      </c>
      <c r="F302" s="617"/>
      <c r="G302" s="617"/>
      <c r="H302" s="617"/>
      <c r="I302" s="617"/>
      <c r="J302" s="617"/>
      <c r="K302" s="617"/>
      <c r="L302" s="617"/>
      <c r="M302" s="617"/>
      <c r="N302" s="617">
        <v>681</v>
      </c>
      <c r="O302" s="617">
        <v>1270459.98</v>
      </c>
      <c r="P302" s="638"/>
      <c r="Q302" s="618">
        <v>1865.58</v>
      </c>
    </row>
    <row r="303" spans="1:17" ht="14.4" customHeight="1" x14ac:dyDescent="0.3">
      <c r="A303" s="613" t="s">
        <v>517</v>
      </c>
      <c r="B303" s="614" t="s">
        <v>3145</v>
      </c>
      <c r="C303" s="614" t="s">
        <v>3653</v>
      </c>
      <c r="D303" s="614" t="s">
        <v>3656</v>
      </c>
      <c r="E303" s="614" t="s">
        <v>3657</v>
      </c>
      <c r="F303" s="617"/>
      <c r="G303" s="617"/>
      <c r="H303" s="617"/>
      <c r="I303" s="617"/>
      <c r="J303" s="617">
        <v>380</v>
      </c>
      <c r="K303" s="617">
        <v>708920.40000000014</v>
      </c>
      <c r="L303" s="617"/>
      <c r="M303" s="617">
        <v>1865.5800000000004</v>
      </c>
      <c r="N303" s="617">
        <v>327</v>
      </c>
      <c r="O303" s="617">
        <v>610044.65999999992</v>
      </c>
      <c r="P303" s="638"/>
      <c r="Q303" s="618">
        <v>1865.5799999999997</v>
      </c>
    </row>
    <row r="304" spans="1:17" ht="14.4" customHeight="1" x14ac:dyDescent="0.3">
      <c r="A304" s="613" t="s">
        <v>517</v>
      </c>
      <c r="B304" s="614" t="s">
        <v>3145</v>
      </c>
      <c r="C304" s="614" t="s">
        <v>3653</v>
      </c>
      <c r="D304" s="614" t="s">
        <v>3658</v>
      </c>
      <c r="E304" s="614" t="s">
        <v>3148</v>
      </c>
      <c r="F304" s="617"/>
      <c r="G304" s="617"/>
      <c r="H304" s="617"/>
      <c r="I304" s="617"/>
      <c r="J304" s="617"/>
      <c r="K304" s="617"/>
      <c r="L304" s="617"/>
      <c r="M304" s="617"/>
      <c r="N304" s="617">
        <v>16</v>
      </c>
      <c r="O304" s="617">
        <v>43659.359999999993</v>
      </c>
      <c r="P304" s="638"/>
      <c r="Q304" s="618">
        <v>2728.7099999999996</v>
      </c>
    </row>
    <row r="305" spans="1:17" ht="14.4" customHeight="1" x14ac:dyDescent="0.3">
      <c r="A305" s="613" t="s">
        <v>517</v>
      </c>
      <c r="B305" s="614" t="s">
        <v>3145</v>
      </c>
      <c r="C305" s="614" t="s">
        <v>3653</v>
      </c>
      <c r="D305" s="614" t="s">
        <v>3658</v>
      </c>
      <c r="E305" s="614" t="s">
        <v>3659</v>
      </c>
      <c r="F305" s="617"/>
      <c r="G305" s="617"/>
      <c r="H305" s="617"/>
      <c r="I305" s="617"/>
      <c r="J305" s="617">
        <v>5</v>
      </c>
      <c r="K305" s="617">
        <v>13643.55</v>
      </c>
      <c r="L305" s="617"/>
      <c r="M305" s="617">
        <v>2728.71</v>
      </c>
      <c r="N305" s="617">
        <v>9</v>
      </c>
      <c r="O305" s="617">
        <v>24558.39</v>
      </c>
      <c r="P305" s="638"/>
      <c r="Q305" s="618">
        <v>2728.71</v>
      </c>
    </row>
    <row r="306" spans="1:17" ht="14.4" customHeight="1" x14ac:dyDescent="0.3">
      <c r="A306" s="613" t="s">
        <v>517</v>
      </c>
      <c r="B306" s="614" t="s">
        <v>3145</v>
      </c>
      <c r="C306" s="614" t="s">
        <v>3653</v>
      </c>
      <c r="D306" s="614" t="s">
        <v>3660</v>
      </c>
      <c r="E306" s="614" t="s">
        <v>3148</v>
      </c>
      <c r="F306" s="617"/>
      <c r="G306" s="617"/>
      <c r="H306" s="617"/>
      <c r="I306" s="617"/>
      <c r="J306" s="617"/>
      <c r="K306" s="617"/>
      <c r="L306" s="617"/>
      <c r="M306" s="617"/>
      <c r="N306" s="617">
        <v>10</v>
      </c>
      <c r="O306" s="617">
        <v>18655.8</v>
      </c>
      <c r="P306" s="638"/>
      <c r="Q306" s="618">
        <v>1865.58</v>
      </c>
    </row>
    <row r="307" spans="1:17" ht="14.4" customHeight="1" x14ac:dyDescent="0.3">
      <c r="A307" s="613" t="s">
        <v>517</v>
      </c>
      <c r="B307" s="614" t="s">
        <v>3145</v>
      </c>
      <c r="C307" s="614" t="s">
        <v>3653</v>
      </c>
      <c r="D307" s="614" t="s">
        <v>3660</v>
      </c>
      <c r="E307" s="614" t="s">
        <v>3661</v>
      </c>
      <c r="F307" s="617"/>
      <c r="G307" s="617"/>
      <c r="H307" s="617"/>
      <c r="I307" s="617"/>
      <c r="J307" s="617">
        <v>6</v>
      </c>
      <c r="K307" s="617">
        <v>11193.48</v>
      </c>
      <c r="L307" s="617"/>
      <c r="M307" s="617">
        <v>1865.58</v>
      </c>
      <c r="N307" s="617">
        <v>1</v>
      </c>
      <c r="O307" s="617">
        <v>1865.58</v>
      </c>
      <c r="P307" s="638"/>
      <c r="Q307" s="618">
        <v>1865.58</v>
      </c>
    </row>
    <row r="308" spans="1:17" ht="14.4" customHeight="1" x14ac:dyDescent="0.3">
      <c r="A308" s="613" t="s">
        <v>517</v>
      </c>
      <c r="B308" s="614" t="s">
        <v>3145</v>
      </c>
      <c r="C308" s="614" t="s">
        <v>3653</v>
      </c>
      <c r="D308" s="614" t="s">
        <v>3662</v>
      </c>
      <c r="E308" s="614" t="s">
        <v>3148</v>
      </c>
      <c r="F308" s="617"/>
      <c r="G308" s="617"/>
      <c r="H308" s="617"/>
      <c r="I308" s="617"/>
      <c r="J308" s="617"/>
      <c r="K308" s="617"/>
      <c r="L308" s="617"/>
      <c r="M308" s="617"/>
      <c r="N308" s="617">
        <v>1</v>
      </c>
      <c r="O308" s="617">
        <v>8191.63</v>
      </c>
      <c r="P308" s="638"/>
      <c r="Q308" s="618">
        <v>8191.63</v>
      </c>
    </row>
    <row r="309" spans="1:17" ht="14.4" customHeight="1" x14ac:dyDescent="0.3">
      <c r="A309" s="613" t="s">
        <v>517</v>
      </c>
      <c r="B309" s="614" t="s">
        <v>3145</v>
      </c>
      <c r="C309" s="614" t="s">
        <v>3653</v>
      </c>
      <c r="D309" s="614" t="s">
        <v>3663</v>
      </c>
      <c r="E309" s="614" t="s">
        <v>3148</v>
      </c>
      <c r="F309" s="617"/>
      <c r="G309" s="617"/>
      <c r="H309" s="617"/>
      <c r="I309" s="617"/>
      <c r="J309" s="617"/>
      <c r="K309" s="617"/>
      <c r="L309" s="617"/>
      <c r="M309" s="617"/>
      <c r="N309" s="617">
        <v>7</v>
      </c>
      <c r="O309" s="617">
        <v>56520.520000000004</v>
      </c>
      <c r="P309" s="638"/>
      <c r="Q309" s="618">
        <v>8074.3600000000006</v>
      </c>
    </row>
    <row r="310" spans="1:17" ht="14.4" customHeight="1" x14ac:dyDescent="0.3">
      <c r="A310" s="613" t="s">
        <v>517</v>
      </c>
      <c r="B310" s="614" t="s">
        <v>3145</v>
      </c>
      <c r="C310" s="614" t="s">
        <v>3653</v>
      </c>
      <c r="D310" s="614" t="s">
        <v>3663</v>
      </c>
      <c r="E310" s="614" t="s">
        <v>3664</v>
      </c>
      <c r="F310" s="617"/>
      <c r="G310" s="617"/>
      <c r="H310" s="617"/>
      <c r="I310" s="617"/>
      <c r="J310" s="617">
        <v>3</v>
      </c>
      <c r="K310" s="617">
        <v>24223.079999999998</v>
      </c>
      <c r="L310" s="617"/>
      <c r="M310" s="617">
        <v>8074.36</v>
      </c>
      <c r="N310" s="617">
        <v>6</v>
      </c>
      <c r="O310" s="617">
        <v>48446.159999999996</v>
      </c>
      <c r="P310" s="638"/>
      <c r="Q310" s="618">
        <v>8074.36</v>
      </c>
    </row>
    <row r="311" spans="1:17" ht="14.4" customHeight="1" x14ac:dyDescent="0.3">
      <c r="A311" s="613" t="s">
        <v>517</v>
      </c>
      <c r="B311" s="614" t="s">
        <v>3145</v>
      </c>
      <c r="C311" s="614" t="s">
        <v>3653</v>
      </c>
      <c r="D311" s="614" t="s">
        <v>3665</v>
      </c>
      <c r="E311" s="614" t="s">
        <v>3148</v>
      </c>
      <c r="F311" s="617"/>
      <c r="G311" s="617"/>
      <c r="H311" s="617"/>
      <c r="I311" s="617"/>
      <c r="J311" s="617"/>
      <c r="K311" s="617"/>
      <c r="L311" s="617"/>
      <c r="M311" s="617"/>
      <c r="N311" s="617">
        <v>35</v>
      </c>
      <c r="O311" s="617">
        <v>339013.5</v>
      </c>
      <c r="P311" s="638"/>
      <c r="Q311" s="618">
        <v>9686.1</v>
      </c>
    </row>
    <row r="312" spans="1:17" ht="14.4" customHeight="1" x14ac:dyDescent="0.3">
      <c r="A312" s="613" t="s">
        <v>517</v>
      </c>
      <c r="B312" s="614" t="s">
        <v>3145</v>
      </c>
      <c r="C312" s="614" t="s">
        <v>3653</v>
      </c>
      <c r="D312" s="614" t="s">
        <v>3665</v>
      </c>
      <c r="E312" s="614" t="s">
        <v>3666</v>
      </c>
      <c r="F312" s="617"/>
      <c r="G312" s="617"/>
      <c r="H312" s="617"/>
      <c r="I312" s="617"/>
      <c r="J312" s="617">
        <v>26</v>
      </c>
      <c r="K312" s="617">
        <v>251838.6</v>
      </c>
      <c r="L312" s="617"/>
      <c r="M312" s="617">
        <v>9686.1</v>
      </c>
      <c r="N312" s="617">
        <v>18</v>
      </c>
      <c r="O312" s="617">
        <v>174349.8</v>
      </c>
      <c r="P312" s="638"/>
      <c r="Q312" s="618">
        <v>9686.0999999999985</v>
      </c>
    </row>
    <row r="313" spans="1:17" ht="14.4" customHeight="1" x14ac:dyDescent="0.3">
      <c r="A313" s="613" t="s">
        <v>517</v>
      </c>
      <c r="B313" s="614" t="s">
        <v>3145</v>
      </c>
      <c r="C313" s="614" t="s">
        <v>3653</v>
      </c>
      <c r="D313" s="614" t="s">
        <v>3667</v>
      </c>
      <c r="E313" s="614" t="s">
        <v>3148</v>
      </c>
      <c r="F313" s="617"/>
      <c r="G313" s="617"/>
      <c r="H313" s="617"/>
      <c r="I313" s="617"/>
      <c r="J313" s="617"/>
      <c r="K313" s="617"/>
      <c r="L313" s="617"/>
      <c r="M313" s="617"/>
      <c r="N313" s="617">
        <v>332</v>
      </c>
      <c r="O313" s="617">
        <v>307289.24</v>
      </c>
      <c r="P313" s="638"/>
      <c r="Q313" s="618">
        <v>925.56999999999994</v>
      </c>
    </row>
    <row r="314" spans="1:17" ht="14.4" customHeight="1" x14ac:dyDescent="0.3">
      <c r="A314" s="613" t="s">
        <v>517</v>
      </c>
      <c r="B314" s="614" t="s">
        <v>3145</v>
      </c>
      <c r="C314" s="614" t="s">
        <v>3653</v>
      </c>
      <c r="D314" s="614" t="s">
        <v>3667</v>
      </c>
      <c r="E314" s="614" t="s">
        <v>3668</v>
      </c>
      <c r="F314" s="617"/>
      <c r="G314" s="617"/>
      <c r="H314" s="617"/>
      <c r="I314" s="617"/>
      <c r="J314" s="617">
        <v>155</v>
      </c>
      <c r="K314" s="617">
        <v>143463.35000000003</v>
      </c>
      <c r="L314" s="617"/>
      <c r="M314" s="617">
        <v>925.57000000000028</v>
      </c>
      <c r="N314" s="617">
        <v>113</v>
      </c>
      <c r="O314" s="617">
        <v>104589.40999999999</v>
      </c>
      <c r="P314" s="638"/>
      <c r="Q314" s="618">
        <v>925.56999999999994</v>
      </c>
    </row>
    <row r="315" spans="1:17" ht="14.4" customHeight="1" x14ac:dyDescent="0.3">
      <c r="A315" s="613" t="s">
        <v>517</v>
      </c>
      <c r="B315" s="614" t="s">
        <v>3145</v>
      </c>
      <c r="C315" s="614" t="s">
        <v>3653</v>
      </c>
      <c r="D315" s="614" t="s">
        <v>3669</v>
      </c>
      <c r="E315" s="614" t="s">
        <v>3670</v>
      </c>
      <c r="F315" s="617"/>
      <c r="G315" s="617"/>
      <c r="H315" s="617"/>
      <c r="I315" s="617"/>
      <c r="J315" s="617"/>
      <c r="K315" s="617"/>
      <c r="L315" s="617"/>
      <c r="M315" s="617"/>
      <c r="N315" s="617">
        <v>2</v>
      </c>
      <c r="O315" s="617">
        <v>28927.34</v>
      </c>
      <c r="P315" s="638"/>
      <c r="Q315" s="618">
        <v>14463.67</v>
      </c>
    </row>
    <row r="316" spans="1:17" ht="14.4" customHeight="1" x14ac:dyDescent="0.3">
      <c r="A316" s="613" t="s">
        <v>517</v>
      </c>
      <c r="B316" s="614" t="s">
        <v>3145</v>
      </c>
      <c r="C316" s="614" t="s">
        <v>3653</v>
      </c>
      <c r="D316" s="614" t="s">
        <v>3671</v>
      </c>
      <c r="E316" s="614" t="s">
        <v>3148</v>
      </c>
      <c r="F316" s="617"/>
      <c r="G316" s="617"/>
      <c r="H316" s="617"/>
      <c r="I316" s="617"/>
      <c r="J316" s="617"/>
      <c r="K316" s="617"/>
      <c r="L316" s="617"/>
      <c r="M316" s="617"/>
      <c r="N316" s="617">
        <v>9</v>
      </c>
      <c r="O316" s="617">
        <v>2148.12</v>
      </c>
      <c r="P316" s="638"/>
      <c r="Q316" s="618">
        <v>238.67999999999998</v>
      </c>
    </row>
    <row r="317" spans="1:17" ht="14.4" customHeight="1" x14ac:dyDescent="0.3">
      <c r="A317" s="613" t="s">
        <v>517</v>
      </c>
      <c r="B317" s="614" t="s">
        <v>3145</v>
      </c>
      <c r="C317" s="614" t="s">
        <v>3653</v>
      </c>
      <c r="D317" s="614" t="s">
        <v>3671</v>
      </c>
      <c r="E317" s="614" t="s">
        <v>3672</v>
      </c>
      <c r="F317" s="617"/>
      <c r="G317" s="617"/>
      <c r="H317" s="617"/>
      <c r="I317" s="617"/>
      <c r="J317" s="617"/>
      <c r="K317" s="617"/>
      <c r="L317" s="617"/>
      <c r="M317" s="617"/>
      <c r="N317" s="617">
        <v>15</v>
      </c>
      <c r="O317" s="617">
        <v>3580.2</v>
      </c>
      <c r="P317" s="638"/>
      <c r="Q317" s="618">
        <v>238.67999999999998</v>
      </c>
    </row>
    <row r="318" spans="1:17" ht="14.4" customHeight="1" x14ac:dyDescent="0.3">
      <c r="A318" s="613" t="s">
        <v>517</v>
      </c>
      <c r="B318" s="614" t="s">
        <v>3145</v>
      </c>
      <c r="C318" s="614" t="s">
        <v>3673</v>
      </c>
      <c r="D318" s="614" t="s">
        <v>3674</v>
      </c>
      <c r="E318" s="614" t="s">
        <v>3675</v>
      </c>
      <c r="F318" s="617"/>
      <c r="G318" s="617"/>
      <c r="H318" s="617"/>
      <c r="I318" s="617"/>
      <c r="J318" s="617">
        <v>7</v>
      </c>
      <c r="K318" s="617">
        <v>2309.86</v>
      </c>
      <c r="L318" s="617"/>
      <c r="M318" s="617">
        <v>329.98</v>
      </c>
      <c r="N318" s="617">
        <v>8</v>
      </c>
      <c r="O318" s="617">
        <v>2639.84</v>
      </c>
      <c r="P318" s="638"/>
      <c r="Q318" s="618">
        <v>329.98</v>
      </c>
    </row>
    <row r="319" spans="1:17" ht="14.4" customHeight="1" x14ac:dyDescent="0.3">
      <c r="A319" s="613" t="s">
        <v>517</v>
      </c>
      <c r="B319" s="614" t="s">
        <v>3145</v>
      </c>
      <c r="C319" s="614" t="s">
        <v>3673</v>
      </c>
      <c r="D319" s="614" t="s">
        <v>3676</v>
      </c>
      <c r="E319" s="614" t="s">
        <v>3675</v>
      </c>
      <c r="F319" s="617"/>
      <c r="G319" s="617"/>
      <c r="H319" s="617"/>
      <c r="I319" s="617"/>
      <c r="J319" s="617"/>
      <c r="K319" s="617"/>
      <c r="L319" s="617"/>
      <c r="M319" s="617"/>
      <c r="N319" s="617">
        <v>6</v>
      </c>
      <c r="O319" s="617">
        <v>2600.46</v>
      </c>
      <c r="P319" s="638"/>
      <c r="Q319" s="618">
        <v>433.41</v>
      </c>
    </row>
    <row r="320" spans="1:17" ht="14.4" customHeight="1" x14ac:dyDescent="0.3">
      <c r="A320" s="613" t="s">
        <v>517</v>
      </c>
      <c r="B320" s="614" t="s">
        <v>3145</v>
      </c>
      <c r="C320" s="614" t="s">
        <v>3673</v>
      </c>
      <c r="D320" s="614" t="s">
        <v>3677</v>
      </c>
      <c r="E320" s="614" t="s">
        <v>3678</v>
      </c>
      <c r="F320" s="617"/>
      <c r="G320" s="617"/>
      <c r="H320" s="617"/>
      <c r="I320" s="617"/>
      <c r="J320" s="617">
        <v>1</v>
      </c>
      <c r="K320" s="617">
        <v>1435.36</v>
      </c>
      <c r="L320" s="617"/>
      <c r="M320" s="617">
        <v>1435.36</v>
      </c>
      <c r="N320" s="617">
        <v>1</v>
      </c>
      <c r="O320" s="617">
        <v>1435.36</v>
      </c>
      <c r="P320" s="638"/>
      <c r="Q320" s="618">
        <v>1435.36</v>
      </c>
    </row>
    <row r="321" spans="1:17" ht="14.4" customHeight="1" x14ac:dyDescent="0.3">
      <c r="A321" s="613" t="s">
        <v>517</v>
      </c>
      <c r="B321" s="614" t="s">
        <v>3145</v>
      </c>
      <c r="C321" s="614" t="s">
        <v>3673</v>
      </c>
      <c r="D321" s="614" t="s">
        <v>3679</v>
      </c>
      <c r="E321" s="614" t="s">
        <v>3680</v>
      </c>
      <c r="F321" s="617"/>
      <c r="G321" s="617"/>
      <c r="H321" s="617"/>
      <c r="I321" s="617"/>
      <c r="J321" s="617"/>
      <c r="K321" s="617"/>
      <c r="L321" s="617"/>
      <c r="M321" s="617"/>
      <c r="N321" s="617">
        <v>1</v>
      </c>
      <c r="O321" s="617">
        <v>87.05</v>
      </c>
      <c r="P321" s="638"/>
      <c r="Q321" s="618">
        <v>87.05</v>
      </c>
    </row>
    <row r="322" spans="1:17" ht="14.4" customHeight="1" x14ac:dyDescent="0.3">
      <c r="A322" s="613" t="s">
        <v>517</v>
      </c>
      <c r="B322" s="614" t="s">
        <v>3145</v>
      </c>
      <c r="C322" s="614" t="s">
        <v>3673</v>
      </c>
      <c r="D322" s="614" t="s">
        <v>3681</v>
      </c>
      <c r="E322" s="614" t="s">
        <v>3682</v>
      </c>
      <c r="F322" s="617"/>
      <c r="G322" s="617"/>
      <c r="H322" s="617"/>
      <c r="I322" s="617"/>
      <c r="J322" s="617">
        <v>1.3</v>
      </c>
      <c r="K322" s="617">
        <v>1251.5999999999999</v>
      </c>
      <c r="L322" s="617"/>
      <c r="M322" s="617">
        <v>962.76923076923072</v>
      </c>
      <c r="N322" s="617">
        <v>0.89999999999999991</v>
      </c>
      <c r="O322" s="617">
        <v>866.48</v>
      </c>
      <c r="P322" s="638"/>
      <c r="Q322" s="618">
        <v>962.7555555555557</v>
      </c>
    </row>
    <row r="323" spans="1:17" ht="14.4" customHeight="1" x14ac:dyDescent="0.3">
      <c r="A323" s="613" t="s">
        <v>517</v>
      </c>
      <c r="B323" s="614" t="s">
        <v>3145</v>
      </c>
      <c r="C323" s="614" t="s">
        <v>3673</v>
      </c>
      <c r="D323" s="614" t="s">
        <v>3683</v>
      </c>
      <c r="E323" s="614" t="s">
        <v>3682</v>
      </c>
      <c r="F323" s="617"/>
      <c r="G323" s="617"/>
      <c r="H323" s="617"/>
      <c r="I323" s="617"/>
      <c r="J323" s="617"/>
      <c r="K323" s="617"/>
      <c r="L323" s="617"/>
      <c r="M323" s="617"/>
      <c r="N323" s="617">
        <v>0.7</v>
      </c>
      <c r="O323" s="617">
        <v>80.22</v>
      </c>
      <c r="P323" s="638"/>
      <c r="Q323" s="618">
        <v>114.60000000000001</v>
      </c>
    </row>
    <row r="324" spans="1:17" ht="14.4" customHeight="1" x14ac:dyDescent="0.3">
      <c r="A324" s="613" t="s">
        <v>517</v>
      </c>
      <c r="B324" s="614" t="s">
        <v>3145</v>
      </c>
      <c r="C324" s="614" t="s">
        <v>3673</v>
      </c>
      <c r="D324" s="614" t="s">
        <v>3684</v>
      </c>
      <c r="E324" s="614" t="s">
        <v>3682</v>
      </c>
      <c r="F324" s="617"/>
      <c r="G324" s="617"/>
      <c r="H324" s="617"/>
      <c r="I324" s="617"/>
      <c r="J324" s="617">
        <v>1.9</v>
      </c>
      <c r="K324" s="617">
        <v>1196.2</v>
      </c>
      <c r="L324" s="617"/>
      <c r="M324" s="617">
        <v>629.57894736842115</v>
      </c>
      <c r="N324" s="617">
        <v>3.1</v>
      </c>
      <c r="O324" s="617">
        <v>1951.69</v>
      </c>
      <c r="P324" s="638"/>
      <c r="Q324" s="618">
        <v>629.57741935483875</v>
      </c>
    </row>
    <row r="325" spans="1:17" ht="14.4" customHeight="1" x14ac:dyDescent="0.3">
      <c r="A325" s="613" t="s">
        <v>517</v>
      </c>
      <c r="B325" s="614" t="s">
        <v>3145</v>
      </c>
      <c r="C325" s="614" t="s">
        <v>3673</v>
      </c>
      <c r="D325" s="614" t="s">
        <v>3685</v>
      </c>
      <c r="E325" s="614" t="s">
        <v>3686</v>
      </c>
      <c r="F325" s="617"/>
      <c r="G325" s="617"/>
      <c r="H325" s="617"/>
      <c r="I325" s="617"/>
      <c r="J325" s="617"/>
      <c r="K325" s="617"/>
      <c r="L325" s="617"/>
      <c r="M325" s="617"/>
      <c r="N325" s="617">
        <v>1</v>
      </c>
      <c r="O325" s="617">
        <v>687</v>
      </c>
      <c r="P325" s="638"/>
      <c r="Q325" s="618">
        <v>687</v>
      </c>
    </row>
    <row r="326" spans="1:17" ht="14.4" customHeight="1" x14ac:dyDescent="0.3">
      <c r="A326" s="613" t="s">
        <v>517</v>
      </c>
      <c r="B326" s="614" t="s">
        <v>3145</v>
      </c>
      <c r="C326" s="614" t="s">
        <v>3673</v>
      </c>
      <c r="D326" s="614" t="s">
        <v>3687</v>
      </c>
      <c r="E326" s="614" t="s">
        <v>3688</v>
      </c>
      <c r="F326" s="617"/>
      <c r="G326" s="617"/>
      <c r="H326" s="617"/>
      <c r="I326" s="617"/>
      <c r="J326" s="617"/>
      <c r="K326" s="617"/>
      <c r="L326" s="617"/>
      <c r="M326" s="617"/>
      <c r="N326" s="617">
        <v>6</v>
      </c>
      <c r="O326" s="617">
        <v>15387</v>
      </c>
      <c r="P326" s="638"/>
      <c r="Q326" s="618">
        <v>2564.5</v>
      </c>
    </row>
    <row r="327" spans="1:17" ht="14.4" customHeight="1" x14ac:dyDescent="0.3">
      <c r="A327" s="613" t="s">
        <v>517</v>
      </c>
      <c r="B327" s="614" t="s">
        <v>3145</v>
      </c>
      <c r="C327" s="614" t="s">
        <v>3673</v>
      </c>
      <c r="D327" s="614" t="s">
        <v>3689</v>
      </c>
      <c r="E327" s="614" t="s">
        <v>3690</v>
      </c>
      <c r="F327" s="617"/>
      <c r="G327" s="617"/>
      <c r="H327" s="617"/>
      <c r="I327" s="617"/>
      <c r="J327" s="617"/>
      <c r="K327" s="617"/>
      <c r="L327" s="617"/>
      <c r="M327" s="617"/>
      <c r="N327" s="617">
        <v>2</v>
      </c>
      <c r="O327" s="617">
        <v>3887.8</v>
      </c>
      <c r="P327" s="638"/>
      <c r="Q327" s="618">
        <v>1943.9</v>
      </c>
    </row>
    <row r="328" spans="1:17" ht="14.4" customHeight="1" x14ac:dyDescent="0.3">
      <c r="A328" s="613" t="s">
        <v>517</v>
      </c>
      <c r="B328" s="614" t="s">
        <v>3145</v>
      </c>
      <c r="C328" s="614" t="s">
        <v>3673</v>
      </c>
      <c r="D328" s="614" t="s">
        <v>3691</v>
      </c>
      <c r="E328" s="614" t="s">
        <v>3692</v>
      </c>
      <c r="F328" s="617"/>
      <c r="G328" s="617"/>
      <c r="H328" s="617"/>
      <c r="I328" s="617"/>
      <c r="J328" s="617"/>
      <c r="K328" s="617"/>
      <c r="L328" s="617"/>
      <c r="M328" s="617"/>
      <c r="N328" s="617">
        <v>2</v>
      </c>
      <c r="O328" s="617">
        <v>3887.8</v>
      </c>
      <c r="P328" s="638"/>
      <c r="Q328" s="618">
        <v>1943.9</v>
      </c>
    </row>
    <row r="329" spans="1:17" ht="14.4" customHeight="1" x14ac:dyDescent="0.3">
      <c r="A329" s="613" t="s">
        <v>517</v>
      </c>
      <c r="B329" s="614" t="s">
        <v>3145</v>
      </c>
      <c r="C329" s="614" t="s">
        <v>3673</v>
      </c>
      <c r="D329" s="614" t="s">
        <v>3693</v>
      </c>
      <c r="E329" s="614" t="s">
        <v>3694</v>
      </c>
      <c r="F329" s="617"/>
      <c r="G329" s="617"/>
      <c r="H329" s="617"/>
      <c r="I329" s="617"/>
      <c r="J329" s="617"/>
      <c r="K329" s="617"/>
      <c r="L329" s="617"/>
      <c r="M329" s="617"/>
      <c r="N329" s="617">
        <v>4</v>
      </c>
      <c r="O329" s="617">
        <v>1998.12</v>
      </c>
      <c r="P329" s="638"/>
      <c r="Q329" s="618">
        <v>499.53</v>
      </c>
    </row>
    <row r="330" spans="1:17" ht="14.4" customHeight="1" x14ac:dyDescent="0.3">
      <c r="A330" s="613" t="s">
        <v>517</v>
      </c>
      <c r="B330" s="614" t="s">
        <v>3145</v>
      </c>
      <c r="C330" s="614" t="s">
        <v>3673</v>
      </c>
      <c r="D330" s="614" t="s">
        <v>3695</v>
      </c>
      <c r="E330" s="614" t="s">
        <v>3696</v>
      </c>
      <c r="F330" s="617"/>
      <c r="G330" s="617"/>
      <c r="H330" s="617"/>
      <c r="I330" s="617"/>
      <c r="J330" s="617"/>
      <c r="K330" s="617"/>
      <c r="L330" s="617"/>
      <c r="M330" s="617"/>
      <c r="N330" s="617">
        <v>1</v>
      </c>
      <c r="O330" s="617">
        <v>9657.8700000000008</v>
      </c>
      <c r="P330" s="638"/>
      <c r="Q330" s="618">
        <v>9657.8700000000008</v>
      </c>
    </row>
    <row r="331" spans="1:17" ht="14.4" customHeight="1" x14ac:dyDescent="0.3">
      <c r="A331" s="613" t="s">
        <v>517</v>
      </c>
      <c r="B331" s="614" t="s">
        <v>3145</v>
      </c>
      <c r="C331" s="614" t="s">
        <v>3673</v>
      </c>
      <c r="D331" s="614" t="s">
        <v>3697</v>
      </c>
      <c r="E331" s="614" t="s">
        <v>3680</v>
      </c>
      <c r="F331" s="617"/>
      <c r="G331" s="617"/>
      <c r="H331" s="617"/>
      <c r="I331" s="617"/>
      <c r="J331" s="617"/>
      <c r="K331" s="617"/>
      <c r="L331" s="617"/>
      <c r="M331" s="617"/>
      <c r="N331" s="617">
        <v>6</v>
      </c>
      <c r="O331" s="617">
        <v>414.12</v>
      </c>
      <c r="P331" s="638"/>
      <c r="Q331" s="618">
        <v>69.02</v>
      </c>
    </row>
    <row r="332" spans="1:17" ht="14.4" customHeight="1" x14ac:dyDescent="0.3">
      <c r="A332" s="613" t="s">
        <v>517</v>
      </c>
      <c r="B332" s="614" t="s">
        <v>3145</v>
      </c>
      <c r="C332" s="614" t="s">
        <v>3673</v>
      </c>
      <c r="D332" s="614" t="s">
        <v>3698</v>
      </c>
      <c r="E332" s="614" t="s">
        <v>3699</v>
      </c>
      <c r="F332" s="617"/>
      <c r="G332" s="617"/>
      <c r="H332" s="617"/>
      <c r="I332" s="617"/>
      <c r="J332" s="617"/>
      <c r="K332" s="617"/>
      <c r="L332" s="617"/>
      <c r="M332" s="617"/>
      <c r="N332" s="617">
        <v>1</v>
      </c>
      <c r="O332" s="617">
        <v>5440.91</v>
      </c>
      <c r="P332" s="638"/>
      <c r="Q332" s="618">
        <v>5440.91</v>
      </c>
    </row>
    <row r="333" spans="1:17" ht="14.4" customHeight="1" x14ac:dyDescent="0.3">
      <c r="A333" s="613" t="s">
        <v>517</v>
      </c>
      <c r="B333" s="614" t="s">
        <v>3145</v>
      </c>
      <c r="C333" s="614" t="s">
        <v>3673</v>
      </c>
      <c r="D333" s="614" t="s">
        <v>3700</v>
      </c>
      <c r="E333" s="614" t="s">
        <v>3701</v>
      </c>
      <c r="F333" s="617"/>
      <c r="G333" s="617"/>
      <c r="H333" s="617"/>
      <c r="I333" s="617"/>
      <c r="J333" s="617"/>
      <c r="K333" s="617"/>
      <c r="L333" s="617"/>
      <c r="M333" s="617"/>
      <c r="N333" s="617">
        <v>3</v>
      </c>
      <c r="O333" s="617">
        <v>20498.25</v>
      </c>
      <c r="P333" s="638"/>
      <c r="Q333" s="618">
        <v>6832.75</v>
      </c>
    </row>
    <row r="334" spans="1:17" ht="14.4" customHeight="1" x14ac:dyDescent="0.3">
      <c r="A334" s="613" t="s">
        <v>517</v>
      </c>
      <c r="B334" s="614" t="s">
        <v>3145</v>
      </c>
      <c r="C334" s="614" t="s">
        <v>3673</v>
      </c>
      <c r="D334" s="614" t="s">
        <v>3702</v>
      </c>
      <c r="E334" s="614" t="s">
        <v>3703</v>
      </c>
      <c r="F334" s="617"/>
      <c r="G334" s="617"/>
      <c r="H334" s="617"/>
      <c r="I334" s="617"/>
      <c r="J334" s="617"/>
      <c r="K334" s="617"/>
      <c r="L334" s="617"/>
      <c r="M334" s="617"/>
      <c r="N334" s="617">
        <v>4</v>
      </c>
      <c r="O334" s="617">
        <v>20333.439999999999</v>
      </c>
      <c r="P334" s="638"/>
      <c r="Q334" s="618">
        <v>5083.3599999999997</v>
      </c>
    </row>
    <row r="335" spans="1:17" ht="14.4" customHeight="1" x14ac:dyDescent="0.3">
      <c r="A335" s="613" t="s">
        <v>517</v>
      </c>
      <c r="B335" s="614" t="s">
        <v>3145</v>
      </c>
      <c r="C335" s="614" t="s">
        <v>3673</v>
      </c>
      <c r="D335" s="614" t="s">
        <v>3704</v>
      </c>
      <c r="E335" s="614" t="s">
        <v>3705</v>
      </c>
      <c r="F335" s="617"/>
      <c r="G335" s="617"/>
      <c r="H335" s="617"/>
      <c r="I335" s="617"/>
      <c r="J335" s="617"/>
      <c r="K335" s="617"/>
      <c r="L335" s="617"/>
      <c r="M335" s="617"/>
      <c r="N335" s="617">
        <v>4</v>
      </c>
      <c r="O335" s="617">
        <v>26282.2</v>
      </c>
      <c r="P335" s="638"/>
      <c r="Q335" s="618">
        <v>6570.55</v>
      </c>
    </row>
    <row r="336" spans="1:17" ht="14.4" customHeight="1" x14ac:dyDescent="0.3">
      <c r="A336" s="613" t="s">
        <v>517</v>
      </c>
      <c r="B336" s="614" t="s">
        <v>3145</v>
      </c>
      <c r="C336" s="614" t="s">
        <v>3673</v>
      </c>
      <c r="D336" s="614" t="s">
        <v>3706</v>
      </c>
      <c r="E336" s="614" t="s">
        <v>3707</v>
      </c>
      <c r="F336" s="617"/>
      <c r="G336" s="617"/>
      <c r="H336" s="617"/>
      <c r="I336" s="617"/>
      <c r="J336" s="617"/>
      <c r="K336" s="617"/>
      <c r="L336" s="617"/>
      <c r="M336" s="617"/>
      <c r="N336" s="617">
        <v>1</v>
      </c>
      <c r="O336" s="617">
        <v>265.31</v>
      </c>
      <c r="P336" s="638"/>
      <c r="Q336" s="618">
        <v>265.31</v>
      </c>
    </row>
    <row r="337" spans="1:17" ht="14.4" customHeight="1" x14ac:dyDescent="0.3">
      <c r="A337" s="613" t="s">
        <v>517</v>
      </c>
      <c r="B337" s="614" t="s">
        <v>3145</v>
      </c>
      <c r="C337" s="614" t="s">
        <v>3673</v>
      </c>
      <c r="D337" s="614" t="s">
        <v>3708</v>
      </c>
      <c r="E337" s="614" t="s">
        <v>3709</v>
      </c>
      <c r="F337" s="617"/>
      <c r="G337" s="617"/>
      <c r="H337" s="617"/>
      <c r="I337" s="617"/>
      <c r="J337" s="617"/>
      <c r="K337" s="617"/>
      <c r="L337" s="617"/>
      <c r="M337" s="617"/>
      <c r="N337" s="617">
        <v>3</v>
      </c>
      <c r="O337" s="617">
        <v>273.60000000000002</v>
      </c>
      <c r="P337" s="638"/>
      <c r="Q337" s="618">
        <v>91.2</v>
      </c>
    </row>
    <row r="338" spans="1:17" ht="14.4" customHeight="1" x14ac:dyDescent="0.3">
      <c r="A338" s="613" t="s">
        <v>517</v>
      </c>
      <c r="B338" s="614" t="s">
        <v>3145</v>
      </c>
      <c r="C338" s="614" t="s">
        <v>3673</v>
      </c>
      <c r="D338" s="614" t="s">
        <v>3710</v>
      </c>
      <c r="E338" s="614" t="s">
        <v>3680</v>
      </c>
      <c r="F338" s="617"/>
      <c r="G338" s="617"/>
      <c r="H338" s="617"/>
      <c r="I338" s="617"/>
      <c r="J338" s="617"/>
      <c r="K338" s="617"/>
      <c r="L338" s="617"/>
      <c r="M338" s="617"/>
      <c r="N338" s="617">
        <v>9</v>
      </c>
      <c r="O338" s="617">
        <v>1091.25</v>
      </c>
      <c r="P338" s="638"/>
      <c r="Q338" s="618">
        <v>121.25</v>
      </c>
    </row>
    <row r="339" spans="1:17" ht="14.4" customHeight="1" x14ac:dyDescent="0.3">
      <c r="A339" s="613" t="s">
        <v>517</v>
      </c>
      <c r="B339" s="614" t="s">
        <v>3145</v>
      </c>
      <c r="C339" s="614" t="s">
        <v>3673</v>
      </c>
      <c r="D339" s="614" t="s">
        <v>3711</v>
      </c>
      <c r="E339" s="614" t="s">
        <v>3712</v>
      </c>
      <c r="F339" s="617"/>
      <c r="G339" s="617"/>
      <c r="H339" s="617"/>
      <c r="I339" s="617"/>
      <c r="J339" s="617">
        <v>2</v>
      </c>
      <c r="K339" s="617">
        <v>8904.1200000000008</v>
      </c>
      <c r="L339" s="617"/>
      <c r="M339" s="617">
        <v>4452.0600000000004</v>
      </c>
      <c r="N339" s="617"/>
      <c r="O339" s="617"/>
      <c r="P339" s="638"/>
      <c r="Q339" s="618"/>
    </row>
    <row r="340" spans="1:17" ht="14.4" customHeight="1" x14ac:dyDescent="0.3">
      <c r="A340" s="613" t="s">
        <v>517</v>
      </c>
      <c r="B340" s="614" t="s">
        <v>3145</v>
      </c>
      <c r="C340" s="614" t="s">
        <v>3673</v>
      </c>
      <c r="D340" s="614" t="s">
        <v>3713</v>
      </c>
      <c r="E340" s="614" t="s">
        <v>3714</v>
      </c>
      <c r="F340" s="617"/>
      <c r="G340" s="617"/>
      <c r="H340" s="617"/>
      <c r="I340" s="617"/>
      <c r="J340" s="617">
        <v>1</v>
      </c>
      <c r="K340" s="617">
        <v>1547.29</v>
      </c>
      <c r="L340" s="617"/>
      <c r="M340" s="617">
        <v>1547.29</v>
      </c>
      <c r="N340" s="617"/>
      <c r="O340" s="617"/>
      <c r="P340" s="638"/>
      <c r="Q340" s="618"/>
    </row>
    <row r="341" spans="1:17" ht="14.4" customHeight="1" x14ac:dyDescent="0.3">
      <c r="A341" s="613" t="s">
        <v>517</v>
      </c>
      <c r="B341" s="614" t="s">
        <v>3145</v>
      </c>
      <c r="C341" s="614" t="s">
        <v>3673</v>
      </c>
      <c r="D341" s="614" t="s">
        <v>3715</v>
      </c>
      <c r="E341" s="614" t="s">
        <v>3716</v>
      </c>
      <c r="F341" s="617"/>
      <c r="G341" s="617"/>
      <c r="H341" s="617"/>
      <c r="I341" s="617"/>
      <c r="J341" s="617">
        <v>1</v>
      </c>
      <c r="K341" s="617">
        <v>4834.6400000000003</v>
      </c>
      <c r="L341" s="617"/>
      <c r="M341" s="617">
        <v>4834.6400000000003</v>
      </c>
      <c r="N341" s="617"/>
      <c r="O341" s="617"/>
      <c r="P341" s="638"/>
      <c r="Q341" s="618"/>
    </row>
    <row r="342" spans="1:17" ht="14.4" customHeight="1" x14ac:dyDescent="0.3">
      <c r="A342" s="613" t="s">
        <v>517</v>
      </c>
      <c r="B342" s="614" t="s">
        <v>3145</v>
      </c>
      <c r="C342" s="614" t="s">
        <v>3673</v>
      </c>
      <c r="D342" s="614" t="s">
        <v>3717</v>
      </c>
      <c r="E342" s="614" t="s">
        <v>3718</v>
      </c>
      <c r="F342" s="617"/>
      <c r="G342" s="617"/>
      <c r="H342" s="617"/>
      <c r="I342" s="617"/>
      <c r="J342" s="617"/>
      <c r="K342" s="617"/>
      <c r="L342" s="617"/>
      <c r="M342" s="617"/>
      <c r="N342" s="617">
        <v>1</v>
      </c>
      <c r="O342" s="617">
        <v>5082.22</v>
      </c>
      <c r="P342" s="638"/>
      <c r="Q342" s="618">
        <v>5082.22</v>
      </c>
    </row>
    <row r="343" spans="1:17" ht="14.4" customHeight="1" x14ac:dyDescent="0.3">
      <c r="A343" s="613" t="s">
        <v>517</v>
      </c>
      <c r="B343" s="614" t="s">
        <v>3145</v>
      </c>
      <c r="C343" s="614" t="s">
        <v>3673</v>
      </c>
      <c r="D343" s="614" t="s">
        <v>3719</v>
      </c>
      <c r="E343" s="614" t="s">
        <v>3720</v>
      </c>
      <c r="F343" s="617"/>
      <c r="G343" s="617"/>
      <c r="H343" s="617"/>
      <c r="I343" s="617"/>
      <c r="J343" s="617"/>
      <c r="K343" s="617"/>
      <c r="L343" s="617"/>
      <c r="M343" s="617"/>
      <c r="N343" s="617">
        <v>6</v>
      </c>
      <c r="O343" s="617">
        <v>4735.74</v>
      </c>
      <c r="P343" s="638"/>
      <c r="Q343" s="618">
        <v>789.29</v>
      </c>
    </row>
    <row r="344" spans="1:17" ht="14.4" customHeight="1" x14ac:dyDescent="0.3">
      <c r="A344" s="613" t="s">
        <v>517</v>
      </c>
      <c r="B344" s="614" t="s">
        <v>3145</v>
      </c>
      <c r="C344" s="614" t="s">
        <v>3673</v>
      </c>
      <c r="D344" s="614" t="s">
        <v>3721</v>
      </c>
      <c r="E344" s="614" t="s">
        <v>3722</v>
      </c>
      <c r="F344" s="617"/>
      <c r="G344" s="617"/>
      <c r="H344" s="617"/>
      <c r="I344" s="617"/>
      <c r="J344" s="617"/>
      <c r="K344" s="617"/>
      <c r="L344" s="617"/>
      <c r="M344" s="617"/>
      <c r="N344" s="617">
        <v>1</v>
      </c>
      <c r="O344" s="617">
        <v>2603.5500000000002</v>
      </c>
      <c r="P344" s="638"/>
      <c r="Q344" s="618">
        <v>2603.5500000000002</v>
      </c>
    </row>
    <row r="345" spans="1:17" ht="14.4" customHeight="1" x14ac:dyDescent="0.3">
      <c r="A345" s="613" t="s">
        <v>517</v>
      </c>
      <c r="B345" s="614" t="s">
        <v>3145</v>
      </c>
      <c r="C345" s="614" t="s">
        <v>3673</v>
      </c>
      <c r="D345" s="614" t="s">
        <v>3723</v>
      </c>
      <c r="E345" s="614" t="s">
        <v>3724</v>
      </c>
      <c r="F345" s="617"/>
      <c r="G345" s="617"/>
      <c r="H345" s="617"/>
      <c r="I345" s="617"/>
      <c r="J345" s="617">
        <v>1</v>
      </c>
      <c r="K345" s="617">
        <v>12640.53</v>
      </c>
      <c r="L345" s="617"/>
      <c r="M345" s="617">
        <v>12640.53</v>
      </c>
      <c r="N345" s="617"/>
      <c r="O345" s="617"/>
      <c r="P345" s="638"/>
      <c r="Q345" s="618"/>
    </row>
    <row r="346" spans="1:17" ht="14.4" customHeight="1" x14ac:dyDescent="0.3">
      <c r="A346" s="613" t="s">
        <v>517</v>
      </c>
      <c r="B346" s="614" t="s">
        <v>3145</v>
      </c>
      <c r="C346" s="614" t="s">
        <v>3673</v>
      </c>
      <c r="D346" s="614" t="s">
        <v>3725</v>
      </c>
      <c r="E346" s="614" t="s">
        <v>3726</v>
      </c>
      <c r="F346" s="617"/>
      <c r="G346" s="617"/>
      <c r="H346" s="617"/>
      <c r="I346" s="617"/>
      <c r="J346" s="617">
        <v>9</v>
      </c>
      <c r="K346" s="617">
        <v>9264.7800000000007</v>
      </c>
      <c r="L346" s="617"/>
      <c r="M346" s="617">
        <v>1029.42</v>
      </c>
      <c r="N346" s="617"/>
      <c r="O346" s="617"/>
      <c r="P346" s="638"/>
      <c r="Q346" s="618"/>
    </row>
    <row r="347" spans="1:17" ht="14.4" customHeight="1" x14ac:dyDescent="0.3">
      <c r="A347" s="613" t="s">
        <v>517</v>
      </c>
      <c r="B347" s="614" t="s">
        <v>3145</v>
      </c>
      <c r="C347" s="614" t="s">
        <v>3673</v>
      </c>
      <c r="D347" s="614" t="s">
        <v>3727</v>
      </c>
      <c r="E347" s="614" t="s">
        <v>3728</v>
      </c>
      <c r="F347" s="617"/>
      <c r="G347" s="617"/>
      <c r="H347" s="617"/>
      <c r="I347" s="617"/>
      <c r="J347" s="617">
        <v>2</v>
      </c>
      <c r="K347" s="617">
        <v>57900</v>
      </c>
      <c r="L347" s="617"/>
      <c r="M347" s="617">
        <v>28950</v>
      </c>
      <c r="N347" s="617"/>
      <c r="O347" s="617"/>
      <c r="P347" s="638"/>
      <c r="Q347" s="618"/>
    </row>
    <row r="348" spans="1:17" ht="14.4" customHeight="1" x14ac:dyDescent="0.3">
      <c r="A348" s="613" t="s">
        <v>517</v>
      </c>
      <c r="B348" s="614" t="s">
        <v>3145</v>
      </c>
      <c r="C348" s="614" t="s">
        <v>3673</v>
      </c>
      <c r="D348" s="614" t="s">
        <v>3729</v>
      </c>
      <c r="E348" s="614" t="s">
        <v>3730</v>
      </c>
      <c r="F348" s="617"/>
      <c r="G348" s="617"/>
      <c r="H348" s="617"/>
      <c r="I348" s="617"/>
      <c r="J348" s="617"/>
      <c r="K348" s="617"/>
      <c r="L348" s="617"/>
      <c r="M348" s="617"/>
      <c r="N348" s="617">
        <v>1</v>
      </c>
      <c r="O348" s="617">
        <v>68578</v>
      </c>
      <c r="P348" s="638"/>
      <c r="Q348" s="618">
        <v>68578</v>
      </c>
    </row>
    <row r="349" spans="1:17" ht="14.4" customHeight="1" x14ac:dyDescent="0.3">
      <c r="A349" s="613" t="s">
        <v>517</v>
      </c>
      <c r="B349" s="614" t="s">
        <v>3145</v>
      </c>
      <c r="C349" s="614" t="s">
        <v>3673</v>
      </c>
      <c r="D349" s="614" t="s">
        <v>3731</v>
      </c>
      <c r="E349" s="614" t="s">
        <v>3732</v>
      </c>
      <c r="F349" s="617"/>
      <c r="G349" s="617"/>
      <c r="H349" s="617"/>
      <c r="I349" s="617"/>
      <c r="J349" s="617">
        <v>1</v>
      </c>
      <c r="K349" s="617">
        <v>1707.31</v>
      </c>
      <c r="L349" s="617"/>
      <c r="M349" s="617">
        <v>1707.31</v>
      </c>
      <c r="N349" s="617"/>
      <c r="O349" s="617"/>
      <c r="P349" s="638"/>
      <c r="Q349" s="618"/>
    </row>
    <row r="350" spans="1:17" ht="14.4" customHeight="1" x14ac:dyDescent="0.3">
      <c r="A350" s="613" t="s">
        <v>517</v>
      </c>
      <c r="B350" s="614" t="s">
        <v>3145</v>
      </c>
      <c r="C350" s="614" t="s">
        <v>3673</v>
      </c>
      <c r="D350" s="614" t="s">
        <v>3733</v>
      </c>
      <c r="E350" s="614" t="s">
        <v>3734</v>
      </c>
      <c r="F350" s="617"/>
      <c r="G350" s="617"/>
      <c r="H350" s="617"/>
      <c r="I350" s="617"/>
      <c r="J350" s="617">
        <v>1</v>
      </c>
      <c r="K350" s="617">
        <v>4492.6899999999996</v>
      </c>
      <c r="L350" s="617"/>
      <c r="M350" s="617">
        <v>4492.6899999999996</v>
      </c>
      <c r="N350" s="617"/>
      <c r="O350" s="617"/>
      <c r="P350" s="638"/>
      <c r="Q350" s="618"/>
    </row>
    <row r="351" spans="1:17" ht="14.4" customHeight="1" x14ac:dyDescent="0.3">
      <c r="A351" s="613" t="s">
        <v>517</v>
      </c>
      <c r="B351" s="614" t="s">
        <v>3145</v>
      </c>
      <c r="C351" s="614" t="s">
        <v>3673</v>
      </c>
      <c r="D351" s="614" t="s">
        <v>3735</v>
      </c>
      <c r="E351" s="614" t="s">
        <v>3736</v>
      </c>
      <c r="F351" s="617"/>
      <c r="G351" s="617"/>
      <c r="H351" s="617"/>
      <c r="I351" s="617"/>
      <c r="J351" s="617"/>
      <c r="K351" s="617"/>
      <c r="L351" s="617"/>
      <c r="M351" s="617"/>
      <c r="N351" s="617">
        <v>1</v>
      </c>
      <c r="O351" s="617">
        <v>15998.9</v>
      </c>
      <c r="P351" s="638"/>
      <c r="Q351" s="618">
        <v>15998.9</v>
      </c>
    </row>
    <row r="352" spans="1:17" ht="14.4" customHeight="1" x14ac:dyDescent="0.3">
      <c r="A352" s="613" t="s">
        <v>517</v>
      </c>
      <c r="B352" s="614" t="s">
        <v>3145</v>
      </c>
      <c r="C352" s="614" t="s">
        <v>3673</v>
      </c>
      <c r="D352" s="614" t="s">
        <v>3737</v>
      </c>
      <c r="E352" s="614" t="s">
        <v>3738</v>
      </c>
      <c r="F352" s="617"/>
      <c r="G352" s="617"/>
      <c r="H352" s="617"/>
      <c r="I352" s="617"/>
      <c r="J352" s="617">
        <v>1</v>
      </c>
      <c r="K352" s="617">
        <v>11201.4</v>
      </c>
      <c r="L352" s="617"/>
      <c r="M352" s="617">
        <v>11201.4</v>
      </c>
      <c r="N352" s="617"/>
      <c r="O352" s="617"/>
      <c r="P352" s="638"/>
      <c r="Q352" s="618"/>
    </row>
    <row r="353" spans="1:17" ht="14.4" customHeight="1" x14ac:dyDescent="0.3">
      <c r="A353" s="613" t="s">
        <v>517</v>
      </c>
      <c r="B353" s="614" t="s">
        <v>3145</v>
      </c>
      <c r="C353" s="614" t="s">
        <v>3673</v>
      </c>
      <c r="D353" s="614" t="s">
        <v>3739</v>
      </c>
      <c r="E353" s="614" t="s">
        <v>3740</v>
      </c>
      <c r="F353" s="617"/>
      <c r="G353" s="617"/>
      <c r="H353" s="617"/>
      <c r="I353" s="617"/>
      <c r="J353" s="617"/>
      <c r="K353" s="617"/>
      <c r="L353" s="617"/>
      <c r="M353" s="617"/>
      <c r="N353" s="617">
        <v>1</v>
      </c>
      <c r="O353" s="617">
        <v>223.85</v>
      </c>
      <c r="P353" s="638"/>
      <c r="Q353" s="618">
        <v>223.85</v>
      </c>
    </row>
    <row r="354" spans="1:17" ht="14.4" customHeight="1" x14ac:dyDescent="0.3">
      <c r="A354" s="613" t="s">
        <v>517</v>
      </c>
      <c r="B354" s="614" t="s">
        <v>3145</v>
      </c>
      <c r="C354" s="614" t="s">
        <v>3673</v>
      </c>
      <c r="D354" s="614" t="s">
        <v>3741</v>
      </c>
      <c r="E354" s="614" t="s">
        <v>3742</v>
      </c>
      <c r="F354" s="617"/>
      <c r="G354" s="617"/>
      <c r="H354" s="617"/>
      <c r="I354" s="617"/>
      <c r="J354" s="617"/>
      <c r="K354" s="617"/>
      <c r="L354" s="617"/>
      <c r="M354" s="617"/>
      <c r="N354" s="617">
        <v>4</v>
      </c>
      <c r="O354" s="617">
        <v>14856.88</v>
      </c>
      <c r="P354" s="638"/>
      <c r="Q354" s="618">
        <v>3714.22</v>
      </c>
    </row>
    <row r="355" spans="1:17" ht="14.4" customHeight="1" x14ac:dyDescent="0.3">
      <c r="A355" s="613" t="s">
        <v>517</v>
      </c>
      <c r="B355" s="614" t="s">
        <v>3145</v>
      </c>
      <c r="C355" s="614" t="s">
        <v>3673</v>
      </c>
      <c r="D355" s="614" t="s">
        <v>3743</v>
      </c>
      <c r="E355" s="614" t="s">
        <v>3744</v>
      </c>
      <c r="F355" s="617"/>
      <c r="G355" s="617"/>
      <c r="H355" s="617"/>
      <c r="I355" s="617"/>
      <c r="J355" s="617">
        <v>1</v>
      </c>
      <c r="K355" s="617">
        <v>10124.24</v>
      </c>
      <c r="L355" s="617"/>
      <c r="M355" s="617">
        <v>10124.24</v>
      </c>
      <c r="N355" s="617">
        <v>2</v>
      </c>
      <c r="O355" s="617">
        <v>20248.48</v>
      </c>
      <c r="P355" s="638"/>
      <c r="Q355" s="618">
        <v>10124.24</v>
      </c>
    </row>
    <row r="356" spans="1:17" ht="14.4" customHeight="1" x14ac:dyDescent="0.3">
      <c r="A356" s="613" t="s">
        <v>517</v>
      </c>
      <c r="B356" s="614" t="s">
        <v>3145</v>
      </c>
      <c r="C356" s="614" t="s">
        <v>3673</v>
      </c>
      <c r="D356" s="614" t="s">
        <v>3745</v>
      </c>
      <c r="E356" s="614" t="s">
        <v>3746</v>
      </c>
      <c r="F356" s="617"/>
      <c r="G356" s="617"/>
      <c r="H356" s="617"/>
      <c r="I356" s="617"/>
      <c r="J356" s="617">
        <v>1</v>
      </c>
      <c r="K356" s="617">
        <v>6663.71</v>
      </c>
      <c r="L356" s="617"/>
      <c r="M356" s="617">
        <v>6663.71</v>
      </c>
      <c r="N356" s="617"/>
      <c r="O356" s="617"/>
      <c r="P356" s="638"/>
      <c r="Q356" s="618"/>
    </row>
    <row r="357" spans="1:17" ht="14.4" customHeight="1" x14ac:dyDescent="0.3">
      <c r="A357" s="613" t="s">
        <v>517</v>
      </c>
      <c r="B357" s="614" t="s">
        <v>3145</v>
      </c>
      <c r="C357" s="614" t="s">
        <v>3673</v>
      </c>
      <c r="D357" s="614" t="s">
        <v>3747</v>
      </c>
      <c r="E357" s="614" t="s">
        <v>3748</v>
      </c>
      <c r="F357" s="617"/>
      <c r="G357" s="617"/>
      <c r="H357" s="617"/>
      <c r="I357" s="617"/>
      <c r="J357" s="617">
        <v>1</v>
      </c>
      <c r="K357" s="617">
        <v>1796</v>
      </c>
      <c r="L357" s="617"/>
      <c r="M357" s="617">
        <v>1796</v>
      </c>
      <c r="N357" s="617">
        <v>1</v>
      </c>
      <c r="O357" s="617">
        <v>1796</v>
      </c>
      <c r="P357" s="638"/>
      <c r="Q357" s="618">
        <v>1796</v>
      </c>
    </row>
    <row r="358" spans="1:17" ht="14.4" customHeight="1" x14ac:dyDescent="0.3">
      <c r="A358" s="613" t="s">
        <v>517</v>
      </c>
      <c r="B358" s="614" t="s">
        <v>3145</v>
      </c>
      <c r="C358" s="614" t="s">
        <v>3673</v>
      </c>
      <c r="D358" s="614" t="s">
        <v>3749</v>
      </c>
      <c r="E358" s="614" t="s">
        <v>3750</v>
      </c>
      <c r="F358" s="617"/>
      <c r="G358" s="617"/>
      <c r="H358" s="617"/>
      <c r="I358" s="617"/>
      <c r="J358" s="617"/>
      <c r="K358" s="617"/>
      <c r="L358" s="617"/>
      <c r="M358" s="617"/>
      <c r="N358" s="617">
        <v>1</v>
      </c>
      <c r="O358" s="617">
        <v>1796</v>
      </c>
      <c r="P358" s="638"/>
      <c r="Q358" s="618">
        <v>1796</v>
      </c>
    </row>
    <row r="359" spans="1:17" ht="14.4" customHeight="1" x14ac:dyDescent="0.3">
      <c r="A359" s="613" t="s">
        <v>517</v>
      </c>
      <c r="B359" s="614" t="s">
        <v>3145</v>
      </c>
      <c r="C359" s="614" t="s">
        <v>3673</v>
      </c>
      <c r="D359" s="614" t="s">
        <v>3751</v>
      </c>
      <c r="E359" s="614" t="s">
        <v>3752</v>
      </c>
      <c r="F359" s="617"/>
      <c r="G359" s="617"/>
      <c r="H359" s="617"/>
      <c r="I359" s="617"/>
      <c r="J359" s="617">
        <v>3</v>
      </c>
      <c r="K359" s="617">
        <v>5388</v>
      </c>
      <c r="L359" s="617"/>
      <c r="M359" s="617">
        <v>1796</v>
      </c>
      <c r="N359" s="617">
        <v>1</v>
      </c>
      <c r="O359" s="617">
        <v>1796</v>
      </c>
      <c r="P359" s="638"/>
      <c r="Q359" s="618">
        <v>1796</v>
      </c>
    </row>
    <row r="360" spans="1:17" ht="14.4" customHeight="1" x14ac:dyDescent="0.3">
      <c r="A360" s="613" t="s">
        <v>517</v>
      </c>
      <c r="B360" s="614" t="s">
        <v>3145</v>
      </c>
      <c r="C360" s="614" t="s">
        <v>3673</v>
      </c>
      <c r="D360" s="614" t="s">
        <v>3753</v>
      </c>
      <c r="E360" s="614" t="s">
        <v>3754</v>
      </c>
      <c r="F360" s="617"/>
      <c r="G360" s="617"/>
      <c r="H360" s="617"/>
      <c r="I360" s="617"/>
      <c r="J360" s="617">
        <v>1</v>
      </c>
      <c r="K360" s="617">
        <v>1796</v>
      </c>
      <c r="L360" s="617"/>
      <c r="M360" s="617">
        <v>1796</v>
      </c>
      <c r="N360" s="617">
        <v>1</v>
      </c>
      <c r="O360" s="617">
        <v>1796</v>
      </c>
      <c r="P360" s="638"/>
      <c r="Q360" s="618">
        <v>1796</v>
      </c>
    </row>
    <row r="361" spans="1:17" ht="14.4" customHeight="1" x14ac:dyDescent="0.3">
      <c r="A361" s="613" t="s">
        <v>517</v>
      </c>
      <c r="B361" s="614" t="s">
        <v>3145</v>
      </c>
      <c r="C361" s="614" t="s">
        <v>3673</v>
      </c>
      <c r="D361" s="614" t="s">
        <v>3755</v>
      </c>
      <c r="E361" s="614" t="s">
        <v>3756</v>
      </c>
      <c r="F361" s="617"/>
      <c r="G361" s="617"/>
      <c r="H361" s="617"/>
      <c r="I361" s="617"/>
      <c r="J361" s="617">
        <v>1</v>
      </c>
      <c r="K361" s="617">
        <v>3360</v>
      </c>
      <c r="L361" s="617"/>
      <c r="M361" s="617">
        <v>3360</v>
      </c>
      <c r="N361" s="617"/>
      <c r="O361" s="617"/>
      <c r="P361" s="638"/>
      <c r="Q361" s="618"/>
    </row>
    <row r="362" spans="1:17" ht="14.4" customHeight="1" x14ac:dyDescent="0.3">
      <c r="A362" s="613" t="s">
        <v>517</v>
      </c>
      <c r="B362" s="614" t="s">
        <v>3145</v>
      </c>
      <c r="C362" s="614" t="s">
        <v>3673</v>
      </c>
      <c r="D362" s="614" t="s">
        <v>3757</v>
      </c>
      <c r="E362" s="614" t="s">
        <v>3758</v>
      </c>
      <c r="F362" s="617"/>
      <c r="G362" s="617"/>
      <c r="H362" s="617"/>
      <c r="I362" s="617"/>
      <c r="J362" s="617">
        <v>1</v>
      </c>
      <c r="K362" s="617">
        <v>3360</v>
      </c>
      <c r="L362" s="617"/>
      <c r="M362" s="617">
        <v>3360</v>
      </c>
      <c r="N362" s="617"/>
      <c r="O362" s="617"/>
      <c r="P362" s="638"/>
      <c r="Q362" s="618"/>
    </row>
    <row r="363" spans="1:17" ht="14.4" customHeight="1" x14ac:dyDescent="0.3">
      <c r="A363" s="613" t="s">
        <v>517</v>
      </c>
      <c r="B363" s="614" t="s">
        <v>3145</v>
      </c>
      <c r="C363" s="614" t="s">
        <v>3673</v>
      </c>
      <c r="D363" s="614" t="s">
        <v>3759</v>
      </c>
      <c r="E363" s="614" t="s">
        <v>3760</v>
      </c>
      <c r="F363" s="617"/>
      <c r="G363" s="617"/>
      <c r="H363" s="617"/>
      <c r="I363" s="617"/>
      <c r="J363" s="617"/>
      <c r="K363" s="617"/>
      <c r="L363" s="617"/>
      <c r="M363" s="617"/>
      <c r="N363" s="617">
        <v>1</v>
      </c>
      <c r="O363" s="617">
        <v>14706</v>
      </c>
      <c r="P363" s="638"/>
      <c r="Q363" s="618">
        <v>14706</v>
      </c>
    </row>
    <row r="364" spans="1:17" ht="14.4" customHeight="1" x14ac:dyDescent="0.3">
      <c r="A364" s="613" t="s">
        <v>517</v>
      </c>
      <c r="B364" s="614" t="s">
        <v>3145</v>
      </c>
      <c r="C364" s="614" t="s">
        <v>3673</v>
      </c>
      <c r="D364" s="614" t="s">
        <v>3761</v>
      </c>
      <c r="E364" s="614" t="s">
        <v>3762</v>
      </c>
      <c r="F364" s="617"/>
      <c r="G364" s="617"/>
      <c r="H364" s="617"/>
      <c r="I364" s="617"/>
      <c r="J364" s="617">
        <v>2</v>
      </c>
      <c r="K364" s="617">
        <v>723.38</v>
      </c>
      <c r="L364" s="617"/>
      <c r="M364" s="617">
        <v>361.69</v>
      </c>
      <c r="N364" s="617"/>
      <c r="O364" s="617"/>
      <c r="P364" s="638"/>
      <c r="Q364" s="618"/>
    </row>
    <row r="365" spans="1:17" ht="14.4" customHeight="1" x14ac:dyDescent="0.3">
      <c r="A365" s="613" t="s">
        <v>517</v>
      </c>
      <c r="B365" s="614" t="s">
        <v>3145</v>
      </c>
      <c r="C365" s="614" t="s">
        <v>3673</v>
      </c>
      <c r="D365" s="614" t="s">
        <v>3763</v>
      </c>
      <c r="E365" s="614" t="s">
        <v>3764</v>
      </c>
      <c r="F365" s="617"/>
      <c r="G365" s="617"/>
      <c r="H365" s="617"/>
      <c r="I365" s="617"/>
      <c r="J365" s="617"/>
      <c r="K365" s="617"/>
      <c r="L365" s="617"/>
      <c r="M365" s="617"/>
      <c r="N365" s="617">
        <v>1</v>
      </c>
      <c r="O365" s="617">
        <v>13091</v>
      </c>
      <c r="P365" s="638"/>
      <c r="Q365" s="618">
        <v>13091</v>
      </c>
    </row>
    <row r="366" spans="1:17" ht="14.4" customHeight="1" x14ac:dyDescent="0.3">
      <c r="A366" s="613" t="s">
        <v>517</v>
      </c>
      <c r="B366" s="614" t="s">
        <v>3145</v>
      </c>
      <c r="C366" s="614" t="s">
        <v>3673</v>
      </c>
      <c r="D366" s="614" t="s">
        <v>3765</v>
      </c>
      <c r="E366" s="614" t="s">
        <v>3766</v>
      </c>
      <c r="F366" s="617"/>
      <c r="G366" s="617"/>
      <c r="H366" s="617"/>
      <c r="I366" s="617"/>
      <c r="J366" s="617"/>
      <c r="K366" s="617"/>
      <c r="L366" s="617"/>
      <c r="M366" s="617"/>
      <c r="N366" s="617">
        <v>1</v>
      </c>
      <c r="O366" s="617">
        <v>5918.67</v>
      </c>
      <c r="P366" s="638"/>
      <c r="Q366" s="618">
        <v>5918.67</v>
      </c>
    </row>
    <row r="367" spans="1:17" ht="14.4" customHeight="1" x14ac:dyDescent="0.3">
      <c r="A367" s="613" t="s">
        <v>517</v>
      </c>
      <c r="B367" s="614" t="s">
        <v>3145</v>
      </c>
      <c r="C367" s="614" t="s">
        <v>3673</v>
      </c>
      <c r="D367" s="614" t="s">
        <v>3767</v>
      </c>
      <c r="E367" s="614" t="s">
        <v>3766</v>
      </c>
      <c r="F367" s="617"/>
      <c r="G367" s="617"/>
      <c r="H367" s="617"/>
      <c r="I367" s="617"/>
      <c r="J367" s="617"/>
      <c r="K367" s="617"/>
      <c r="L367" s="617"/>
      <c r="M367" s="617"/>
      <c r="N367" s="617">
        <v>4</v>
      </c>
      <c r="O367" s="617">
        <v>11549.24</v>
      </c>
      <c r="P367" s="638"/>
      <c r="Q367" s="618">
        <v>2887.31</v>
      </c>
    </row>
    <row r="368" spans="1:17" ht="14.4" customHeight="1" x14ac:dyDescent="0.3">
      <c r="A368" s="613" t="s">
        <v>517</v>
      </c>
      <c r="B368" s="614" t="s">
        <v>3145</v>
      </c>
      <c r="C368" s="614" t="s">
        <v>3673</v>
      </c>
      <c r="D368" s="614" t="s">
        <v>3768</v>
      </c>
      <c r="E368" s="614" t="s">
        <v>3769</v>
      </c>
      <c r="F368" s="617"/>
      <c r="G368" s="617"/>
      <c r="H368" s="617"/>
      <c r="I368" s="617"/>
      <c r="J368" s="617"/>
      <c r="K368" s="617"/>
      <c r="L368" s="617"/>
      <c r="M368" s="617"/>
      <c r="N368" s="617">
        <v>8</v>
      </c>
      <c r="O368" s="617">
        <v>65064</v>
      </c>
      <c r="P368" s="638"/>
      <c r="Q368" s="618">
        <v>8133</v>
      </c>
    </row>
    <row r="369" spans="1:17" ht="14.4" customHeight="1" x14ac:dyDescent="0.3">
      <c r="A369" s="613" t="s">
        <v>517</v>
      </c>
      <c r="B369" s="614" t="s">
        <v>3145</v>
      </c>
      <c r="C369" s="614" t="s">
        <v>3673</v>
      </c>
      <c r="D369" s="614" t="s">
        <v>3770</v>
      </c>
      <c r="E369" s="614" t="s">
        <v>3769</v>
      </c>
      <c r="F369" s="617"/>
      <c r="G369" s="617"/>
      <c r="H369" s="617"/>
      <c r="I369" s="617"/>
      <c r="J369" s="617"/>
      <c r="K369" s="617"/>
      <c r="L369" s="617"/>
      <c r="M369" s="617"/>
      <c r="N369" s="617">
        <v>4</v>
      </c>
      <c r="O369" s="617">
        <v>22996</v>
      </c>
      <c r="P369" s="638"/>
      <c r="Q369" s="618">
        <v>5749</v>
      </c>
    </row>
    <row r="370" spans="1:17" ht="14.4" customHeight="1" x14ac:dyDescent="0.3">
      <c r="A370" s="613" t="s">
        <v>517</v>
      </c>
      <c r="B370" s="614" t="s">
        <v>3145</v>
      </c>
      <c r="C370" s="614" t="s">
        <v>3673</v>
      </c>
      <c r="D370" s="614" t="s">
        <v>3771</v>
      </c>
      <c r="E370" s="614" t="s">
        <v>3772</v>
      </c>
      <c r="F370" s="617"/>
      <c r="G370" s="617"/>
      <c r="H370" s="617"/>
      <c r="I370" s="617"/>
      <c r="J370" s="617"/>
      <c r="K370" s="617"/>
      <c r="L370" s="617"/>
      <c r="M370" s="617"/>
      <c r="N370" s="617">
        <v>8</v>
      </c>
      <c r="O370" s="617">
        <v>21776</v>
      </c>
      <c r="P370" s="638"/>
      <c r="Q370" s="618">
        <v>2722</v>
      </c>
    </row>
    <row r="371" spans="1:17" ht="14.4" customHeight="1" x14ac:dyDescent="0.3">
      <c r="A371" s="613" t="s">
        <v>517</v>
      </c>
      <c r="B371" s="614" t="s">
        <v>3145</v>
      </c>
      <c r="C371" s="614" t="s">
        <v>3673</v>
      </c>
      <c r="D371" s="614" t="s">
        <v>3773</v>
      </c>
      <c r="E371" s="614" t="s">
        <v>3774</v>
      </c>
      <c r="F371" s="617"/>
      <c r="G371" s="617"/>
      <c r="H371" s="617"/>
      <c r="I371" s="617"/>
      <c r="J371" s="617">
        <v>10</v>
      </c>
      <c r="K371" s="617">
        <v>5565</v>
      </c>
      <c r="L371" s="617"/>
      <c r="M371" s="617">
        <v>556.5</v>
      </c>
      <c r="N371" s="617">
        <v>30</v>
      </c>
      <c r="O371" s="617">
        <v>16695</v>
      </c>
      <c r="P371" s="638"/>
      <c r="Q371" s="618">
        <v>556.5</v>
      </c>
    </row>
    <row r="372" spans="1:17" ht="14.4" customHeight="1" x14ac:dyDescent="0.3">
      <c r="A372" s="613" t="s">
        <v>517</v>
      </c>
      <c r="B372" s="614" t="s">
        <v>3145</v>
      </c>
      <c r="C372" s="614" t="s">
        <v>3673</v>
      </c>
      <c r="D372" s="614" t="s">
        <v>3775</v>
      </c>
      <c r="E372" s="614" t="s">
        <v>3776</v>
      </c>
      <c r="F372" s="617"/>
      <c r="G372" s="617"/>
      <c r="H372" s="617"/>
      <c r="I372" s="617"/>
      <c r="J372" s="617"/>
      <c r="K372" s="617"/>
      <c r="L372" s="617"/>
      <c r="M372" s="617"/>
      <c r="N372" s="617">
        <v>1</v>
      </c>
      <c r="O372" s="617">
        <v>852.31</v>
      </c>
      <c r="P372" s="638"/>
      <c r="Q372" s="618">
        <v>852.31</v>
      </c>
    </row>
    <row r="373" spans="1:17" ht="14.4" customHeight="1" x14ac:dyDescent="0.3">
      <c r="A373" s="613" t="s">
        <v>517</v>
      </c>
      <c r="B373" s="614" t="s">
        <v>3145</v>
      </c>
      <c r="C373" s="614" t="s">
        <v>3673</v>
      </c>
      <c r="D373" s="614" t="s">
        <v>3777</v>
      </c>
      <c r="E373" s="614" t="s">
        <v>3682</v>
      </c>
      <c r="F373" s="617"/>
      <c r="G373" s="617"/>
      <c r="H373" s="617"/>
      <c r="I373" s="617"/>
      <c r="J373" s="617">
        <v>1.7</v>
      </c>
      <c r="K373" s="617">
        <v>428.44</v>
      </c>
      <c r="L373" s="617"/>
      <c r="M373" s="617">
        <v>252.02352941176471</v>
      </c>
      <c r="N373" s="617">
        <v>0.89999999999999991</v>
      </c>
      <c r="O373" s="617">
        <v>226.81</v>
      </c>
      <c r="P373" s="638"/>
      <c r="Q373" s="618">
        <v>252.01111111111115</v>
      </c>
    </row>
    <row r="374" spans="1:17" ht="14.4" customHeight="1" x14ac:dyDescent="0.3">
      <c r="A374" s="613" t="s">
        <v>517</v>
      </c>
      <c r="B374" s="614" t="s">
        <v>3145</v>
      </c>
      <c r="C374" s="614" t="s">
        <v>3673</v>
      </c>
      <c r="D374" s="614" t="s">
        <v>3778</v>
      </c>
      <c r="E374" s="614" t="s">
        <v>3779</v>
      </c>
      <c r="F374" s="617"/>
      <c r="G374" s="617"/>
      <c r="H374" s="617"/>
      <c r="I374" s="617"/>
      <c r="J374" s="617">
        <v>1</v>
      </c>
      <c r="K374" s="617">
        <v>561.71</v>
      </c>
      <c r="L374" s="617"/>
      <c r="M374" s="617">
        <v>561.71</v>
      </c>
      <c r="N374" s="617"/>
      <c r="O374" s="617"/>
      <c r="P374" s="638"/>
      <c r="Q374" s="618"/>
    </row>
    <row r="375" spans="1:17" ht="14.4" customHeight="1" x14ac:dyDescent="0.3">
      <c r="A375" s="613" t="s">
        <v>517</v>
      </c>
      <c r="B375" s="614" t="s">
        <v>3145</v>
      </c>
      <c r="C375" s="614" t="s">
        <v>3673</v>
      </c>
      <c r="D375" s="614" t="s">
        <v>3780</v>
      </c>
      <c r="E375" s="614" t="s">
        <v>3682</v>
      </c>
      <c r="F375" s="617"/>
      <c r="G375" s="617"/>
      <c r="H375" s="617"/>
      <c r="I375" s="617"/>
      <c r="J375" s="617"/>
      <c r="K375" s="617"/>
      <c r="L375" s="617"/>
      <c r="M375" s="617"/>
      <c r="N375" s="617">
        <v>1</v>
      </c>
      <c r="O375" s="617">
        <v>547.20000000000005</v>
      </c>
      <c r="P375" s="638"/>
      <c r="Q375" s="618">
        <v>547.20000000000005</v>
      </c>
    </row>
    <row r="376" spans="1:17" ht="14.4" customHeight="1" x14ac:dyDescent="0.3">
      <c r="A376" s="613" t="s">
        <v>517</v>
      </c>
      <c r="B376" s="614" t="s">
        <v>3145</v>
      </c>
      <c r="C376" s="614" t="s">
        <v>3673</v>
      </c>
      <c r="D376" s="614" t="s">
        <v>3781</v>
      </c>
      <c r="E376" s="614" t="s">
        <v>3682</v>
      </c>
      <c r="F376" s="617"/>
      <c r="G376" s="617"/>
      <c r="H376" s="617"/>
      <c r="I376" s="617"/>
      <c r="J376" s="617">
        <v>17</v>
      </c>
      <c r="K376" s="617">
        <v>31430.79</v>
      </c>
      <c r="L376" s="617"/>
      <c r="M376" s="617">
        <v>1848.8700000000001</v>
      </c>
      <c r="N376" s="617">
        <v>24</v>
      </c>
      <c r="O376" s="617">
        <v>44372.880000000005</v>
      </c>
      <c r="P376" s="638"/>
      <c r="Q376" s="618">
        <v>1848.8700000000001</v>
      </c>
    </row>
    <row r="377" spans="1:17" ht="14.4" customHeight="1" x14ac:dyDescent="0.3">
      <c r="A377" s="613" t="s">
        <v>517</v>
      </c>
      <c r="B377" s="614" t="s">
        <v>3145</v>
      </c>
      <c r="C377" s="614" t="s">
        <v>3673</v>
      </c>
      <c r="D377" s="614" t="s">
        <v>3782</v>
      </c>
      <c r="E377" s="614" t="s">
        <v>3783</v>
      </c>
      <c r="F377" s="617"/>
      <c r="G377" s="617"/>
      <c r="H377" s="617"/>
      <c r="I377" s="617"/>
      <c r="J377" s="617">
        <v>1</v>
      </c>
      <c r="K377" s="617">
        <v>1844.73</v>
      </c>
      <c r="L377" s="617"/>
      <c r="M377" s="617">
        <v>1844.73</v>
      </c>
      <c r="N377" s="617"/>
      <c r="O377" s="617"/>
      <c r="P377" s="638"/>
      <c r="Q377" s="618"/>
    </row>
    <row r="378" spans="1:17" ht="14.4" customHeight="1" x14ac:dyDescent="0.3">
      <c r="A378" s="613" t="s">
        <v>517</v>
      </c>
      <c r="B378" s="614" t="s">
        <v>3145</v>
      </c>
      <c r="C378" s="614" t="s">
        <v>3673</v>
      </c>
      <c r="D378" s="614" t="s">
        <v>3784</v>
      </c>
      <c r="E378" s="614" t="s">
        <v>3785</v>
      </c>
      <c r="F378" s="617"/>
      <c r="G378" s="617"/>
      <c r="H378" s="617"/>
      <c r="I378" s="617"/>
      <c r="J378" s="617">
        <v>1</v>
      </c>
      <c r="K378" s="617">
        <v>9229.85</v>
      </c>
      <c r="L378" s="617"/>
      <c r="M378" s="617">
        <v>9229.85</v>
      </c>
      <c r="N378" s="617"/>
      <c r="O378" s="617"/>
      <c r="P378" s="638"/>
      <c r="Q378" s="618"/>
    </row>
    <row r="379" spans="1:17" ht="14.4" customHeight="1" x14ac:dyDescent="0.3">
      <c r="A379" s="613" t="s">
        <v>517</v>
      </c>
      <c r="B379" s="614" t="s">
        <v>3145</v>
      </c>
      <c r="C379" s="614" t="s">
        <v>3673</v>
      </c>
      <c r="D379" s="614" t="s">
        <v>3786</v>
      </c>
      <c r="E379" s="614" t="s">
        <v>3787</v>
      </c>
      <c r="F379" s="617"/>
      <c r="G379" s="617"/>
      <c r="H379" s="617"/>
      <c r="I379" s="617"/>
      <c r="J379" s="617">
        <v>3</v>
      </c>
      <c r="K379" s="617">
        <v>8997.7199999999993</v>
      </c>
      <c r="L379" s="617"/>
      <c r="M379" s="617">
        <v>2999.24</v>
      </c>
      <c r="N379" s="617"/>
      <c r="O379" s="617"/>
      <c r="P379" s="638"/>
      <c r="Q379" s="618"/>
    </row>
    <row r="380" spans="1:17" ht="14.4" customHeight="1" x14ac:dyDescent="0.3">
      <c r="A380" s="613" t="s">
        <v>517</v>
      </c>
      <c r="B380" s="614" t="s">
        <v>3145</v>
      </c>
      <c r="C380" s="614" t="s">
        <v>3673</v>
      </c>
      <c r="D380" s="614" t="s">
        <v>3788</v>
      </c>
      <c r="E380" s="614" t="s">
        <v>3789</v>
      </c>
      <c r="F380" s="617"/>
      <c r="G380" s="617"/>
      <c r="H380" s="617"/>
      <c r="I380" s="617"/>
      <c r="J380" s="617"/>
      <c r="K380" s="617"/>
      <c r="L380" s="617"/>
      <c r="M380" s="617"/>
      <c r="N380" s="617">
        <v>1</v>
      </c>
      <c r="O380" s="617">
        <v>1233.27</v>
      </c>
      <c r="P380" s="638"/>
      <c r="Q380" s="618">
        <v>1233.27</v>
      </c>
    </row>
    <row r="381" spans="1:17" ht="14.4" customHeight="1" x14ac:dyDescent="0.3">
      <c r="A381" s="613" t="s">
        <v>517</v>
      </c>
      <c r="B381" s="614" t="s">
        <v>3145</v>
      </c>
      <c r="C381" s="614" t="s">
        <v>3673</v>
      </c>
      <c r="D381" s="614" t="s">
        <v>3790</v>
      </c>
      <c r="E381" s="614" t="s">
        <v>3791</v>
      </c>
      <c r="F381" s="617"/>
      <c r="G381" s="617"/>
      <c r="H381" s="617"/>
      <c r="I381" s="617"/>
      <c r="J381" s="617"/>
      <c r="K381" s="617"/>
      <c r="L381" s="617"/>
      <c r="M381" s="617"/>
      <c r="N381" s="617">
        <v>1</v>
      </c>
      <c r="O381" s="617">
        <v>5774.62</v>
      </c>
      <c r="P381" s="638"/>
      <c r="Q381" s="618">
        <v>5774.62</v>
      </c>
    </row>
    <row r="382" spans="1:17" ht="14.4" customHeight="1" x14ac:dyDescent="0.3">
      <c r="A382" s="613" t="s">
        <v>517</v>
      </c>
      <c r="B382" s="614" t="s">
        <v>3145</v>
      </c>
      <c r="C382" s="614" t="s">
        <v>3673</v>
      </c>
      <c r="D382" s="614" t="s">
        <v>3792</v>
      </c>
      <c r="E382" s="614" t="s">
        <v>3793</v>
      </c>
      <c r="F382" s="617"/>
      <c r="G382" s="617"/>
      <c r="H382" s="617"/>
      <c r="I382" s="617"/>
      <c r="J382" s="617"/>
      <c r="K382" s="617"/>
      <c r="L382" s="617"/>
      <c r="M382" s="617"/>
      <c r="N382" s="617">
        <v>1</v>
      </c>
      <c r="O382" s="617">
        <v>8704.42</v>
      </c>
      <c r="P382" s="638"/>
      <c r="Q382" s="618">
        <v>8704.42</v>
      </c>
    </row>
    <row r="383" spans="1:17" ht="14.4" customHeight="1" x14ac:dyDescent="0.3">
      <c r="A383" s="613" t="s">
        <v>517</v>
      </c>
      <c r="B383" s="614" t="s">
        <v>3145</v>
      </c>
      <c r="C383" s="614" t="s">
        <v>3673</v>
      </c>
      <c r="D383" s="614" t="s">
        <v>3794</v>
      </c>
      <c r="E383" s="614" t="s">
        <v>3795</v>
      </c>
      <c r="F383" s="617"/>
      <c r="G383" s="617"/>
      <c r="H383" s="617"/>
      <c r="I383" s="617"/>
      <c r="J383" s="617"/>
      <c r="K383" s="617"/>
      <c r="L383" s="617"/>
      <c r="M383" s="617"/>
      <c r="N383" s="617">
        <v>1</v>
      </c>
      <c r="O383" s="617">
        <v>1664.4</v>
      </c>
      <c r="P383" s="638"/>
      <c r="Q383" s="618">
        <v>1664.4</v>
      </c>
    </row>
    <row r="384" spans="1:17" ht="14.4" customHeight="1" x14ac:dyDescent="0.3">
      <c r="A384" s="613" t="s">
        <v>517</v>
      </c>
      <c r="B384" s="614" t="s">
        <v>3145</v>
      </c>
      <c r="C384" s="614" t="s">
        <v>3673</v>
      </c>
      <c r="D384" s="614" t="s">
        <v>3796</v>
      </c>
      <c r="E384" s="614" t="s">
        <v>3797</v>
      </c>
      <c r="F384" s="617"/>
      <c r="G384" s="617"/>
      <c r="H384" s="617"/>
      <c r="I384" s="617"/>
      <c r="J384" s="617">
        <v>1</v>
      </c>
      <c r="K384" s="617">
        <v>10779.22</v>
      </c>
      <c r="L384" s="617"/>
      <c r="M384" s="617">
        <v>10779.22</v>
      </c>
      <c r="N384" s="617"/>
      <c r="O384" s="617"/>
      <c r="P384" s="638"/>
      <c r="Q384" s="618"/>
    </row>
    <row r="385" spans="1:17" ht="14.4" customHeight="1" x14ac:dyDescent="0.3">
      <c r="A385" s="613" t="s">
        <v>517</v>
      </c>
      <c r="B385" s="614" t="s">
        <v>3145</v>
      </c>
      <c r="C385" s="614" t="s">
        <v>3673</v>
      </c>
      <c r="D385" s="614" t="s">
        <v>3798</v>
      </c>
      <c r="E385" s="614" t="s">
        <v>3799</v>
      </c>
      <c r="F385" s="617"/>
      <c r="G385" s="617"/>
      <c r="H385" s="617"/>
      <c r="I385" s="617"/>
      <c r="J385" s="617">
        <v>1</v>
      </c>
      <c r="K385" s="617">
        <v>1224.98</v>
      </c>
      <c r="L385" s="617"/>
      <c r="M385" s="617">
        <v>1224.98</v>
      </c>
      <c r="N385" s="617"/>
      <c r="O385" s="617"/>
      <c r="P385" s="638"/>
      <c r="Q385" s="618"/>
    </row>
    <row r="386" spans="1:17" ht="14.4" customHeight="1" x14ac:dyDescent="0.3">
      <c r="A386" s="613" t="s">
        <v>517</v>
      </c>
      <c r="B386" s="614" t="s">
        <v>3145</v>
      </c>
      <c r="C386" s="614" t="s">
        <v>3673</v>
      </c>
      <c r="D386" s="614" t="s">
        <v>3800</v>
      </c>
      <c r="E386" s="614" t="s">
        <v>3799</v>
      </c>
      <c r="F386" s="617"/>
      <c r="G386" s="617"/>
      <c r="H386" s="617"/>
      <c r="I386" s="617"/>
      <c r="J386" s="617">
        <v>2</v>
      </c>
      <c r="K386" s="617">
        <v>3803.46</v>
      </c>
      <c r="L386" s="617"/>
      <c r="M386" s="617">
        <v>1901.73</v>
      </c>
      <c r="N386" s="617"/>
      <c r="O386" s="617"/>
      <c r="P386" s="638"/>
      <c r="Q386" s="618"/>
    </row>
    <row r="387" spans="1:17" ht="14.4" customHeight="1" x14ac:dyDescent="0.3">
      <c r="A387" s="613" t="s">
        <v>517</v>
      </c>
      <c r="B387" s="614" t="s">
        <v>3145</v>
      </c>
      <c r="C387" s="614" t="s">
        <v>3673</v>
      </c>
      <c r="D387" s="614" t="s">
        <v>3801</v>
      </c>
      <c r="E387" s="614" t="s">
        <v>3802</v>
      </c>
      <c r="F387" s="617"/>
      <c r="G387" s="617"/>
      <c r="H387" s="617"/>
      <c r="I387" s="617"/>
      <c r="J387" s="617">
        <v>1</v>
      </c>
      <c r="K387" s="617">
        <v>1038</v>
      </c>
      <c r="L387" s="617"/>
      <c r="M387" s="617">
        <v>1038</v>
      </c>
      <c r="N387" s="617">
        <v>3</v>
      </c>
      <c r="O387" s="617">
        <v>3114</v>
      </c>
      <c r="P387" s="638"/>
      <c r="Q387" s="618">
        <v>1038</v>
      </c>
    </row>
    <row r="388" spans="1:17" ht="14.4" customHeight="1" x14ac:dyDescent="0.3">
      <c r="A388" s="613" t="s">
        <v>517</v>
      </c>
      <c r="B388" s="614" t="s">
        <v>3145</v>
      </c>
      <c r="C388" s="614" t="s">
        <v>3673</v>
      </c>
      <c r="D388" s="614" t="s">
        <v>3803</v>
      </c>
      <c r="E388" s="614" t="s">
        <v>3804</v>
      </c>
      <c r="F388" s="617"/>
      <c r="G388" s="617"/>
      <c r="H388" s="617"/>
      <c r="I388" s="617"/>
      <c r="J388" s="617"/>
      <c r="K388" s="617"/>
      <c r="L388" s="617"/>
      <c r="M388" s="617"/>
      <c r="N388" s="617">
        <v>28</v>
      </c>
      <c r="O388" s="617">
        <v>36736</v>
      </c>
      <c r="P388" s="638"/>
      <c r="Q388" s="618">
        <v>1312</v>
      </c>
    </row>
    <row r="389" spans="1:17" ht="14.4" customHeight="1" x14ac:dyDescent="0.3">
      <c r="A389" s="613" t="s">
        <v>517</v>
      </c>
      <c r="B389" s="614" t="s">
        <v>3145</v>
      </c>
      <c r="C389" s="614" t="s">
        <v>3673</v>
      </c>
      <c r="D389" s="614" t="s">
        <v>3805</v>
      </c>
      <c r="E389" s="614" t="s">
        <v>3806</v>
      </c>
      <c r="F389" s="617"/>
      <c r="G389" s="617"/>
      <c r="H389" s="617"/>
      <c r="I389" s="617"/>
      <c r="J389" s="617">
        <v>3</v>
      </c>
      <c r="K389" s="617">
        <v>4680</v>
      </c>
      <c r="L389" s="617"/>
      <c r="M389" s="617">
        <v>1560</v>
      </c>
      <c r="N389" s="617">
        <v>14</v>
      </c>
      <c r="O389" s="617">
        <v>21840</v>
      </c>
      <c r="P389" s="638"/>
      <c r="Q389" s="618">
        <v>1560</v>
      </c>
    </row>
    <row r="390" spans="1:17" ht="14.4" customHeight="1" x14ac:dyDescent="0.3">
      <c r="A390" s="613" t="s">
        <v>517</v>
      </c>
      <c r="B390" s="614" t="s">
        <v>3145</v>
      </c>
      <c r="C390" s="614" t="s">
        <v>3673</v>
      </c>
      <c r="D390" s="614" t="s">
        <v>3807</v>
      </c>
      <c r="E390" s="614" t="s">
        <v>3148</v>
      </c>
      <c r="F390" s="617"/>
      <c r="G390" s="617"/>
      <c r="H390" s="617"/>
      <c r="I390" s="617"/>
      <c r="J390" s="617">
        <v>1</v>
      </c>
      <c r="K390" s="617">
        <v>187</v>
      </c>
      <c r="L390" s="617"/>
      <c r="M390" s="617">
        <v>187</v>
      </c>
      <c r="N390" s="617"/>
      <c r="O390" s="617"/>
      <c r="P390" s="638"/>
      <c r="Q390" s="618"/>
    </row>
    <row r="391" spans="1:17" ht="14.4" customHeight="1" x14ac:dyDescent="0.3">
      <c r="A391" s="613" t="s">
        <v>517</v>
      </c>
      <c r="B391" s="614" t="s">
        <v>3145</v>
      </c>
      <c r="C391" s="614" t="s">
        <v>3673</v>
      </c>
      <c r="D391" s="614" t="s">
        <v>3808</v>
      </c>
      <c r="E391" s="614" t="s">
        <v>3809</v>
      </c>
      <c r="F391" s="617"/>
      <c r="G391" s="617"/>
      <c r="H391" s="617"/>
      <c r="I391" s="617"/>
      <c r="J391" s="617"/>
      <c r="K391" s="617"/>
      <c r="L391" s="617"/>
      <c r="M391" s="617"/>
      <c r="N391" s="617">
        <v>1</v>
      </c>
      <c r="O391" s="617">
        <v>6968.51</v>
      </c>
      <c r="P391" s="638"/>
      <c r="Q391" s="618">
        <v>6968.51</v>
      </c>
    </row>
    <row r="392" spans="1:17" ht="14.4" customHeight="1" x14ac:dyDescent="0.3">
      <c r="A392" s="613" t="s">
        <v>517</v>
      </c>
      <c r="B392" s="614" t="s">
        <v>3145</v>
      </c>
      <c r="C392" s="614" t="s">
        <v>3673</v>
      </c>
      <c r="D392" s="614" t="s">
        <v>3810</v>
      </c>
      <c r="E392" s="614" t="s">
        <v>3811</v>
      </c>
      <c r="F392" s="617"/>
      <c r="G392" s="617"/>
      <c r="H392" s="617"/>
      <c r="I392" s="617"/>
      <c r="J392" s="617">
        <v>1</v>
      </c>
      <c r="K392" s="617">
        <v>12455.33</v>
      </c>
      <c r="L392" s="617"/>
      <c r="M392" s="617">
        <v>12455.33</v>
      </c>
      <c r="N392" s="617"/>
      <c r="O392" s="617"/>
      <c r="P392" s="638"/>
      <c r="Q392" s="618"/>
    </row>
    <row r="393" spans="1:17" ht="14.4" customHeight="1" x14ac:dyDescent="0.3">
      <c r="A393" s="613" t="s">
        <v>517</v>
      </c>
      <c r="B393" s="614" t="s">
        <v>3145</v>
      </c>
      <c r="C393" s="614" t="s">
        <v>3673</v>
      </c>
      <c r="D393" s="614" t="s">
        <v>3812</v>
      </c>
      <c r="E393" s="614" t="s">
        <v>3714</v>
      </c>
      <c r="F393" s="617"/>
      <c r="G393" s="617"/>
      <c r="H393" s="617"/>
      <c r="I393" s="617"/>
      <c r="J393" s="617">
        <v>3</v>
      </c>
      <c r="K393" s="617">
        <v>4079.13</v>
      </c>
      <c r="L393" s="617"/>
      <c r="M393" s="617">
        <v>1359.71</v>
      </c>
      <c r="N393" s="617"/>
      <c r="O393" s="617"/>
      <c r="P393" s="638"/>
      <c r="Q393" s="618"/>
    </row>
    <row r="394" spans="1:17" ht="14.4" customHeight="1" x14ac:dyDescent="0.3">
      <c r="A394" s="613" t="s">
        <v>517</v>
      </c>
      <c r="B394" s="614" t="s">
        <v>3145</v>
      </c>
      <c r="C394" s="614" t="s">
        <v>3673</v>
      </c>
      <c r="D394" s="614" t="s">
        <v>3813</v>
      </c>
      <c r="E394" s="614" t="s">
        <v>3814</v>
      </c>
      <c r="F394" s="617"/>
      <c r="G394" s="617"/>
      <c r="H394" s="617"/>
      <c r="I394" s="617"/>
      <c r="J394" s="617"/>
      <c r="K394" s="617"/>
      <c r="L394" s="617"/>
      <c r="M394" s="617"/>
      <c r="N394" s="617">
        <v>1</v>
      </c>
      <c r="O394" s="617">
        <v>1783.48</v>
      </c>
      <c r="P394" s="638"/>
      <c r="Q394" s="618">
        <v>1783.48</v>
      </c>
    </row>
    <row r="395" spans="1:17" ht="14.4" customHeight="1" x14ac:dyDescent="0.3">
      <c r="A395" s="613" t="s">
        <v>517</v>
      </c>
      <c r="B395" s="614" t="s">
        <v>3145</v>
      </c>
      <c r="C395" s="614" t="s">
        <v>3673</v>
      </c>
      <c r="D395" s="614" t="s">
        <v>3815</v>
      </c>
      <c r="E395" s="614" t="s">
        <v>3816</v>
      </c>
      <c r="F395" s="617"/>
      <c r="G395" s="617"/>
      <c r="H395" s="617"/>
      <c r="I395" s="617"/>
      <c r="J395" s="617">
        <v>2</v>
      </c>
      <c r="K395" s="617">
        <v>18279.38</v>
      </c>
      <c r="L395" s="617"/>
      <c r="M395" s="617">
        <v>9139.69</v>
      </c>
      <c r="N395" s="617"/>
      <c r="O395" s="617"/>
      <c r="P395" s="638"/>
      <c r="Q395" s="618"/>
    </row>
    <row r="396" spans="1:17" ht="14.4" customHeight="1" x14ac:dyDescent="0.3">
      <c r="A396" s="613" t="s">
        <v>517</v>
      </c>
      <c r="B396" s="614" t="s">
        <v>3145</v>
      </c>
      <c r="C396" s="614" t="s">
        <v>3673</v>
      </c>
      <c r="D396" s="614" t="s">
        <v>3817</v>
      </c>
      <c r="E396" s="614" t="s">
        <v>3818</v>
      </c>
      <c r="F396" s="617"/>
      <c r="G396" s="617"/>
      <c r="H396" s="617"/>
      <c r="I396" s="617"/>
      <c r="J396" s="617"/>
      <c r="K396" s="617"/>
      <c r="L396" s="617"/>
      <c r="M396" s="617"/>
      <c r="N396" s="617">
        <v>1</v>
      </c>
      <c r="O396" s="617">
        <v>3960</v>
      </c>
      <c r="P396" s="638"/>
      <c r="Q396" s="618">
        <v>3960</v>
      </c>
    </row>
    <row r="397" spans="1:17" ht="14.4" customHeight="1" x14ac:dyDescent="0.3">
      <c r="A397" s="613" t="s">
        <v>517</v>
      </c>
      <c r="B397" s="614" t="s">
        <v>3145</v>
      </c>
      <c r="C397" s="614" t="s">
        <v>3673</v>
      </c>
      <c r="D397" s="614" t="s">
        <v>3819</v>
      </c>
      <c r="E397" s="614" t="s">
        <v>3818</v>
      </c>
      <c r="F397" s="617"/>
      <c r="G397" s="617"/>
      <c r="H397" s="617"/>
      <c r="I397" s="617"/>
      <c r="J397" s="617"/>
      <c r="K397" s="617"/>
      <c r="L397" s="617"/>
      <c r="M397" s="617"/>
      <c r="N397" s="617">
        <v>2</v>
      </c>
      <c r="O397" s="617">
        <v>10800</v>
      </c>
      <c r="P397" s="638"/>
      <c r="Q397" s="618">
        <v>5400</v>
      </c>
    </row>
    <row r="398" spans="1:17" ht="14.4" customHeight="1" x14ac:dyDescent="0.3">
      <c r="A398" s="613" t="s">
        <v>517</v>
      </c>
      <c r="B398" s="614" t="s">
        <v>3145</v>
      </c>
      <c r="C398" s="614" t="s">
        <v>3673</v>
      </c>
      <c r="D398" s="614" t="s">
        <v>3820</v>
      </c>
      <c r="E398" s="614" t="s">
        <v>3821</v>
      </c>
      <c r="F398" s="617"/>
      <c r="G398" s="617"/>
      <c r="H398" s="617"/>
      <c r="I398" s="617"/>
      <c r="J398" s="617"/>
      <c r="K398" s="617"/>
      <c r="L398" s="617"/>
      <c r="M398" s="617"/>
      <c r="N398" s="617">
        <v>20</v>
      </c>
      <c r="O398" s="617">
        <v>11006</v>
      </c>
      <c r="P398" s="638"/>
      <c r="Q398" s="618">
        <v>550.29999999999995</v>
      </c>
    </row>
    <row r="399" spans="1:17" ht="14.4" customHeight="1" x14ac:dyDescent="0.3">
      <c r="A399" s="613" t="s">
        <v>517</v>
      </c>
      <c r="B399" s="614" t="s">
        <v>3145</v>
      </c>
      <c r="C399" s="614" t="s">
        <v>3673</v>
      </c>
      <c r="D399" s="614" t="s">
        <v>3822</v>
      </c>
      <c r="E399" s="614" t="s">
        <v>3823</v>
      </c>
      <c r="F399" s="617"/>
      <c r="G399" s="617"/>
      <c r="H399" s="617"/>
      <c r="I399" s="617"/>
      <c r="J399" s="617"/>
      <c r="K399" s="617"/>
      <c r="L399" s="617"/>
      <c r="M399" s="617"/>
      <c r="N399" s="617">
        <v>9</v>
      </c>
      <c r="O399" s="617">
        <v>5436</v>
      </c>
      <c r="P399" s="638"/>
      <c r="Q399" s="618">
        <v>604</v>
      </c>
    </row>
    <row r="400" spans="1:17" ht="14.4" customHeight="1" x14ac:dyDescent="0.3">
      <c r="A400" s="613" t="s">
        <v>517</v>
      </c>
      <c r="B400" s="614" t="s">
        <v>3145</v>
      </c>
      <c r="C400" s="614" t="s">
        <v>3673</v>
      </c>
      <c r="D400" s="614" t="s">
        <v>3824</v>
      </c>
      <c r="E400" s="614" t="s">
        <v>3825</v>
      </c>
      <c r="F400" s="617"/>
      <c r="G400" s="617"/>
      <c r="H400" s="617"/>
      <c r="I400" s="617"/>
      <c r="J400" s="617">
        <v>4</v>
      </c>
      <c r="K400" s="617">
        <v>30868</v>
      </c>
      <c r="L400" s="617"/>
      <c r="M400" s="617">
        <v>7717</v>
      </c>
      <c r="N400" s="617"/>
      <c r="O400" s="617"/>
      <c r="P400" s="638"/>
      <c r="Q400" s="618"/>
    </row>
    <row r="401" spans="1:17" ht="14.4" customHeight="1" x14ac:dyDescent="0.3">
      <c r="A401" s="613" t="s">
        <v>517</v>
      </c>
      <c r="B401" s="614" t="s">
        <v>3145</v>
      </c>
      <c r="C401" s="614" t="s">
        <v>3673</v>
      </c>
      <c r="D401" s="614" t="s">
        <v>3826</v>
      </c>
      <c r="E401" s="614" t="s">
        <v>3827</v>
      </c>
      <c r="F401" s="617"/>
      <c r="G401" s="617"/>
      <c r="H401" s="617"/>
      <c r="I401" s="617"/>
      <c r="J401" s="617"/>
      <c r="K401" s="617"/>
      <c r="L401" s="617"/>
      <c r="M401" s="617"/>
      <c r="N401" s="617">
        <v>2</v>
      </c>
      <c r="O401" s="617">
        <v>6810.98</v>
      </c>
      <c r="P401" s="638"/>
      <c r="Q401" s="618">
        <v>3405.49</v>
      </c>
    </row>
    <row r="402" spans="1:17" ht="14.4" customHeight="1" x14ac:dyDescent="0.3">
      <c r="A402" s="613" t="s">
        <v>517</v>
      </c>
      <c r="B402" s="614" t="s">
        <v>3145</v>
      </c>
      <c r="C402" s="614" t="s">
        <v>3673</v>
      </c>
      <c r="D402" s="614" t="s">
        <v>3828</v>
      </c>
      <c r="E402" s="614" t="s">
        <v>3829</v>
      </c>
      <c r="F402" s="617"/>
      <c r="G402" s="617"/>
      <c r="H402" s="617"/>
      <c r="I402" s="617"/>
      <c r="J402" s="617"/>
      <c r="K402" s="617"/>
      <c r="L402" s="617"/>
      <c r="M402" s="617"/>
      <c r="N402" s="617">
        <v>1</v>
      </c>
      <c r="O402" s="617">
        <v>19433.599999999999</v>
      </c>
      <c r="P402" s="638"/>
      <c r="Q402" s="618">
        <v>19433.599999999999</v>
      </c>
    </row>
    <row r="403" spans="1:17" ht="14.4" customHeight="1" x14ac:dyDescent="0.3">
      <c r="A403" s="613" t="s">
        <v>517</v>
      </c>
      <c r="B403" s="614" t="s">
        <v>3145</v>
      </c>
      <c r="C403" s="614" t="s">
        <v>3673</v>
      </c>
      <c r="D403" s="614" t="s">
        <v>3830</v>
      </c>
      <c r="E403" s="614" t="s">
        <v>3831</v>
      </c>
      <c r="F403" s="617"/>
      <c r="G403" s="617"/>
      <c r="H403" s="617"/>
      <c r="I403" s="617"/>
      <c r="J403" s="617"/>
      <c r="K403" s="617"/>
      <c r="L403" s="617"/>
      <c r="M403" s="617"/>
      <c r="N403" s="617">
        <v>9</v>
      </c>
      <c r="O403" s="617">
        <v>1408.41</v>
      </c>
      <c r="P403" s="638"/>
      <c r="Q403" s="618">
        <v>156.49</v>
      </c>
    </row>
    <row r="404" spans="1:17" ht="14.4" customHeight="1" x14ac:dyDescent="0.3">
      <c r="A404" s="613" t="s">
        <v>517</v>
      </c>
      <c r="B404" s="614" t="s">
        <v>3145</v>
      </c>
      <c r="C404" s="614" t="s">
        <v>3673</v>
      </c>
      <c r="D404" s="614" t="s">
        <v>3832</v>
      </c>
      <c r="E404" s="614" t="s">
        <v>3831</v>
      </c>
      <c r="F404" s="617"/>
      <c r="G404" s="617"/>
      <c r="H404" s="617"/>
      <c r="I404" s="617"/>
      <c r="J404" s="617"/>
      <c r="K404" s="617"/>
      <c r="L404" s="617"/>
      <c r="M404" s="617"/>
      <c r="N404" s="617">
        <v>8</v>
      </c>
      <c r="O404" s="617">
        <v>1376.32</v>
      </c>
      <c r="P404" s="638"/>
      <c r="Q404" s="618">
        <v>172.04</v>
      </c>
    </row>
    <row r="405" spans="1:17" ht="14.4" customHeight="1" x14ac:dyDescent="0.3">
      <c r="A405" s="613" t="s">
        <v>517</v>
      </c>
      <c r="B405" s="614" t="s">
        <v>3145</v>
      </c>
      <c r="C405" s="614" t="s">
        <v>3673</v>
      </c>
      <c r="D405" s="614" t="s">
        <v>3833</v>
      </c>
      <c r="E405" s="614" t="s">
        <v>3831</v>
      </c>
      <c r="F405" s="617"/>
      <c r="G405" s="617"/>
      <c r="H405" s="617"/>
      <c r="I405" s="617"/>
      <c r="J405" s="617"/>
      <c r="K405" s="617"/>
      <c r="L405" s="617"/>
      <c r="M405" s="617"/>
      <c r="N405" s="617">
        <v>1</v>
      </c>
      <c r="O405" s="617">
        <v>312.98</v>
      </c>
      <c r="P405" s="638"/>
      <c r="Q405" s="618">
        <v>312.98</v>
      </c>
    </row>
    <row r="406" spans="1:17" ht="14.4" customHeight="1" x14ac:dyDescent="0.3">
      <c r="A406" s="613" t="s">
        <v>517</v>
      </c>
      <c r="B406" s="614" t="s">
        <v>3145</v>
      </c>
      <c r="C406" s="614" t="s">
        <v>3673</v>
      </c>
      <c r="D406" s="614" t="s">
        <v>3834</v>
      </c>
      <c r="E406" s="614" t="s">
        <v>3831</v>
      </c>
      <c r="F406" s="617"/>
      <c r="G406" s="617"/>
      <c r="H406" s="617"/>
      <c r="I406" s="617"/>
      <c r="J406" s="617"/>
      <c r="K406" s="617"/>
      <c r="L406" s="617"/>
      <c r="M406" s="617"/>
      <c r="N406" s="617">
        <v>2</v>
      </c>
      <c r="O406" s="617">
        <v>750.32</v>
      </c>
      <c r="P406" s="638"/>
      <c r="Q406" s="618">
        <v>375.16</v>
      </c>
    </row>
    <row r="407" spans="1:17" ht="14.4" customHeight="1" x14ac:dyDescent="0.3">
      <c r="A407" s="613" t="s">
        <v>517</v>
      </c>
      <c r="B407" s="614" t="s">
        <v>3145</v>
      </c>
      <c r="C407" s="614" t="s">
        <v>3673</v>
      </c>
      <c r="D407" s="614" t="s">
        <v>3835</v>
      </c>
      <c r="E407" s="614" t="s">
        <v>3831</v>
      </c>
      <c r="F407" s="617"/>
      <c r="G407" s="617"/>
      <c r="H407" s="617"/>
      <c r="I407" s="617"/>
      <c r="J407" s="617"/>
      <c r="K407" s="617"/>
      <c r="L407" s="617"/>
      <c r="M407" s="617"/>
      <c r="N407" s="617">
        <v>2</v>
      </c>
      <c r="O407" s="617">
        <v>837.38</v>
      </c>
      <c r="P407" s="638"/>
      <c r="Q407" s="618">
        <v>418.69</v>
      </c>
    </row>
    <row r="408" spans="1:17" ht="14.4" customHeight="1" x14ac:dyDescent="0.3">
      <c r="A408" s="613" t="s">
        <v>517</v>
      </c>
      <c r="B408" s="614" t="s">
        <v>3145</v>
      </c>
      <c r="C408" s="614" t="s">
        <v>3673</v>
      </c>
      <c r="D408" s="614" t="s">
        <v>3836</v>
      </c>
      <c r="E408" s="614" t="s">
        <v>3837</v>
      </c>
      <c r="F408" s="617"/>
      <c r="G408" s="617"/>
      <c r="H408" s="617"/>
      <c r="I408" s="617"/>
      <c r="J408" s="617">
        <v>4</v>
      </c>
      <c r="K408" s="617">
        <v>688.16</v>
      </c>
      <c r="L408" s="617"/>
      <c r="M408" s="617">
        <v>172.04</v>
      </c>
      <c r="N408" s="617">
        <v>6</v>
      </c>
      <c r="O408" s="617">
        <v>1032.24</v>
      </c>
      <c r="P408" s="638"/>
      <c r="Q408" s="618">
        <v>172.04</v>
      </c>
    </row>
    <row r="409" spans="1:17" ht="14.4" customHeight="1" x14ac:dyDescent="0.3">
      <c r="A409" s="613" t="s">
        <v>517</v>
      </c>
      <c r="B409" s="614" t="s">
        <v>3145</v>
      </c>
      <c r="C409" s="614" t="s">
        <v>3673</v>
      </c>
      <c r="D409" s="614" t="s">
        <v>3838</v>
      </c>
      <c r="E409" s="614" t="s">
        <v>3837</v>
      </c>
      <c r="F409" s="617"/>
      <c r="G409" s="617"/>
      <c r="H409" s="617"/>
      <c r="I409" s="617"/>
      <c r="J409" s="617">
        <v>2</v>
      </c>
      <c r="K409" s="617">
        <v>393.82</v>
      </c>
      <c r="L409" s="617"/>
      <c r="M409" s="617">
        <v>196.91</v>
      </c>
      <c r="N409" s="617"/>
      <c r="O409" s="617"/>
      <c r="P409" s="638"/>
      <c r="Q409" s="618"/>
    </row>
    <row r="410" spans="1:17" ht="14.4" customHeight="1" x14ac:dyDescent="0.3">
      <c r="A410" s="613" t="s">
        <v>517</v>
      </c>
      <c r="B410" s="614" t="s">
        <v>3145</v>
      </c>
      <c r="C410" s="614" t="s">
        <v>3673</v>
      </c>
      <c r="D410" s="614" t="s">
        <v>3839</v>
      </c>
      <c r="E410" s="614" t="s">
        <v>3837</v>
      </c>
      <c r="F410" s="617"/>
      <c r="G410" s="617"/>
      <c r="H410" s="617"/>
      <c r="I410" s="617"/>
      <c r="J410" s="617">
        <v>1</v>
      </c>
      <c r="K410" s="617">
        <v>4349.62</v>
      </c>
      <c r="L410" s="617"/>
      <c r="M410" s="617">
        <v>4349.62</v>
      </c>
      <c r="N410" s="617">
        <v>1</v>
      </c>
      <c r="O410" s="617">
        <v>4349.62</v>
      </c>
      <c r="P410" s="638"/>
      <c r="Q410" s="618">
        <v>4349.62</v>
      </c>
    </row>
    <row r="411" spans="1:17" ht="14.4" customHeight="1" x14ac:dyDescent="0.3">
      <c r="A411" s="613" t="s">
        <v>517</v>
      </c>
      <c r="B411" s="614" t="s">
        <v>3145</v>
      </c>
      <c r="C411" s="614" t="s">
        <v>3673</v>
      </c>
      <c r="D411" s="614" t="s">
        <v>3840</v>
      </c>
      <c r="E411" s="614" t="s">
        <v>3841</v>
      </c>
      <c r="F411" s="617"/>
      <c r="G411" s="617"/>
      <c r="H411" s="617"/>
      <c r="I411" s="617"/>
      <c r="J411" s="617"/>
      <c r="K411" s="617"/>
      <c r="L411" s="617"/>
      <c r="M411" s="617"/>
      <c r="N411" s="617">
        <v>0.1</v>
      </c>
      <c r="O411" s="617">
        <v>633.25</v>
      </c>
      <c r="P411" s="638"/>
      <c r="Q411" s="618">
        <v>6332.5</v>
      </c>
    </row>
    <row r="412" spans="1:17" ht="14.4" customHeight="1" x14ac:dyDescent="0.3">
      <c r="A412" s="613" t="s">
        <v>517</v>
      </c>
      <c r="B412" s="614" t="s">
        <v>3145</v>
      </c>
      <c r="C412" s="614" t="s">
        <v>3673</v>
      </c>
      <c r="D412" s="614" t="s">
        <v>3842</v>
      </c>
      <c r="E412" s="614" t="s">
        <v>3843</v>
      </c>
      <c r="F412" s="617"/>
      <c r="G412" s="617"/>
      <c r="H412" s="617"/>
      <c r="I412" s="617"/>
      <c r="J412" s="617"/>
      <c r="K412" s="617"/>
      <c r="L412" s="617"/>
      <c r="M412" s="617"/>
      <c r="N412" s="617">
        <v>1</v>
      </c>
      <c r="O412" s="617">
        <v>3360</v>
      </c>
      <c r="P412" s="638"/>
      <c r="Q412" s="618">
        <v>3360</v>
      </c>
    </row>
    <row r="413" spans="1:17" ht="14.4" customHeight="1" x14ac:dyDescent="0.3">
      <c r="A413" s="613" t="s">
        <v>517</v>
      </c>
      <c r="B413" s="614" t="s">
        <v>3145</v>
      </c>
      <c r="C413" s="614" t="s">
        <v>3673</v>
      </c>
      <c r="D413" s="614" t="s">
        <v>3844</v>
      </c>
      <c r="E413" s="614" t="s">
        <v>3845</v>
      </c>
      <c r="F413" s="617"/>
      <c r="G413" s="617"/>
      <c r="H413" s="617"/>
      <c r="I413" s="617"/>
      <c r="J413" s="617"/>
      <c r="K413" s="617"/>
      <c r="L413" s="617"/>
      <c r="M413" s="617"/>
      <c r="N413" s="617">
        <v>2</v>
      </c>
      <c r="O413" s="617">
        <v>2719.42</v>
      </c>
      <c r="P413" s="638"/>
      <c r="Q413" s="618">
        <v>1359.71</v>
      </c>
    </row>
    <row r="414" spans="1:17" ht="14.4" customHeight="1" x14ac:dyDescent="0.3">
      <c r="A414" s="613" t="s">
        <v>517</v>
      </c>
      <c r="B414" s="614" t="s">
        <v>3145</v>
      </c>
      <c r="C414" s="614" t="s">
        <v>3146</v>
      </c>
      <c r="D414" s="614" t="s">
        <v>3846</v>
      </c>
      <c r="E414" s="614" t="s">
        <v>3847</v>
      </c>
      <c r="F414" s="617"/>
      <c r="G414" s="617"/>
      <c r="H414" s="617"/>
      <c r="I414" s="617"/>
      <c r="J414" s="617">
        <v>7</v>
      </c>
      <c r="K414" s="617">
        <v>223762</v>
      </c>
      <c r="L414" s="617"/>
      <c r="M414" s="617">
        <v>31966</v>
      </c>
      <c r="N414" s="617">
        <v>7</v>
      </c>
      <c r="O414" s="617">
        <v>223762</v>
      </c>
      <c r="P414" s="638"/>
      <c r="Q414" s="618">
        <v>31966</v>
      </c>
    </row>
    <row r="415" spans="1:17" ht="14.4" customHeight="1" x14ac:dyDescent="0.3">
      <c r="A415" s="613" t="s">
        <v>517</v>
      </c>
      <c r="B415" s="614" t="s">
        <v>3145</v>
      </c>
      <c r="C415" s="614" t="s">
        <v>3146</v>
      </c>
      <c r="D415" s="614" t="s">
        <v>3848</v>
      </c>
      <c r="E415" s="614" t="s">
        <v>3849</v>
      </c>
      <c r="F415" s="617"/>
      <c r="G415" s="617"/>
      <c r="H415" s="617"/>
      <c r="I415" s="617"/>
      <c r="J415" s="617">
        <v>811</v>
      </c>
      <c r="K415" s="617">
        <v>9648467</v>
      </c>
      <c r="L415" s="617"/>
      <c r="M415" s="617">
        <v>11897</v>
      </c>
      <c r="N415" s="617">
        <v>2571</v>
      </c>
      <c r="O415" s="617">
        <v>30587187</v>
      </c>
      <c r="P415" s="638"/>
      <c r="Q415" s="618">
        <v>11897</v>
      </c>
    </row>
    <row r="416" spans="1:17" ht="14.4" customHeight="1" x14ac:dyDescent="0.3">
      <c r="A416" s="613" t="s">
        <v>517</v>
      </c>
      <c r="B416" s="614" t="s">
        <v>3145</v>
      </c>
      <c r="C416" s="614" t="s">
        <v>3146</v>
      </c>
      <c r="D416" s="614" t="s">
        <v>3850</v>
      </c>
      <c r="E416" s="614" t="s">
        <v>3851</v>
      </c>
      <c r="F416" s="617"/>
      <c r="G416" s="617"/>
      <c r="H416" s="617"/>
      <c r="I416" s="617"/>
      <c r="J416" s="617"/>
      <c r="K416" s="617"/>
      <c r="L416" s="617"/>
      <c r="M416" s="617"/>
      <c r="N416" s="617">
        <v>1</v>
      </c>
      <c r="O416" s="617">
        <v>188</v>
      </c>
      <c r="P416" s="638"/>
      <c r="Q416" s="618">
        <v>188</v>
      </c>
    </row>
    <row r="417" spans="1:17" ht="14.4" customHeight="1" x14ac:dyDescent="0.3">
      <c r="A417" s="613" t="s">
        <v>517</v>
      </c>
      <c r="B417" s="614" t="s">
        <v>3145</v>
      </c>
      <c r="C417" s="614" t="s">
        <v>3146</v>
      </c>
      <c r="D417" s="614" t="s">
        <v>3852</v>
      </c>
      <c r="E417" s="614" t="s">
        <v>3853</v>
      </c>
      <c r="F417" s="617"/>
      <c r="G417" s="617"/>
      <c r="H417" s="617"/>
      <c r="I417" s="617"/>
      <c r="J417" s="617"/>
      <c r="K417" s="617"/>
      <c r="L417" s="617"/>
      <c r="M417" s="617"/>
      <c r="N417" s="617">
        <v>13</v>
      </c>
      <c r="O417" s="617">
        <v>5551</v>
      </c>
      <c r="P417" s="638"/>
      <c r="Q417" s="618">
        <v>427</v>
      </c>
    </row>
    <row r="418" spans="1:17" ht="14.4" customHeight="1" x14ac:dyDescent="0.3">
      <c r="A418" s="613" t="s">
        <v>517</v>
      </c>
      <c r="B418" s="614" t="s">
        <v>3145</v>
      </c>
      <c r="C418" s="614" t="s">
        <v>3146</v>
      </c>
      <c r="D418" s="614" t="s">
        <v>3854</v>
      </c>
      <c r="E418" s="614" t="s">
        <v>3855</v>
      </c>
      <c r="F418" s="617"/>
      <c r="G418" s="617"/>
      <c r="H418" s="617"/>
      <c r="I418" s="617"/>
      <c r="J418" s="617">
        <v>350</v>
      </c>
      <c r="K418" s="617">
        <v>133700</v>
      </c>
      <c r="L418" s="617"/>
      <c r="M418" s="617">
        <v>382</v>
      </c>
      <c r="N418" s="617">
        <v>1591</v>
      </c>
      <c r="O418" s="617">
        <v>609022</v>
      </c>
      <c r="P418" s="638"/>
      <c r="Q418" s="618">
        <v>382.79195474544309</v>
      </c>
    </row>
    <row r="419" spans="1:17" ht="14.4" customHeight="1" x14ac:dyDescent="0.3">
      <c r="A419" s="613" t="s">
        <v>517</v>
      </c>
      <c r="B419" s="614" t="s">
        <v>3145</v>
      </c>
      <c r="C419" s="614" t="s">
        <v>3146</v>
      </c>
      <c r="D419" s="614" t="s">
        <v>3856</v>
      </c>
      <c r="E419" s="614" t="s">
        <v>3857</v>
      </c>
      <c r="F419" s="617"/>
      <c r="G419" s="617"/>
      <c r="H419" s="617"/>
      <c r="I419" s="617"/>
      <c r="J419" s="617">
        <v>453</v>
      </c>
      <c r="K419" s="617">
        <v>105096</v>
      </c>
      <c r="L419" s="617"/>
      <c r="M419" s="617">
        <v>232</v>
      </c>
      <c r="N419" s="617">
        <v>1159</v>
      </c>
      <c r="O419" s="617">
        <v>270580</v>
      </c>
      <c r="P419" s="638"/>
      <c r="Q419" s="618">
        <v>233.45987920621226</v>
      </c>
    </row>
    <row r="420" spans="1:17" ht="14.4" customHeight="1" x14ac:dyDescent="0.3">
      <c r="A420" s="613" t="s">
        <v>517</v>
      </c>
      <c r="B420" s="614" t="s">
        <v>3145</v>
      </c>
      <c r="C420" s="614" t="s">
        <v>3146</v>
      </c>
      <c r="D420" s="614" t="s">
        <v>3858</v>
      </c>
      <c r="E420" s="614" t="s">
        <v>3859</v>
      </c>
      <c r="F420" s="617"/>
      <c r="G420" s="617"/>
      <c r="H420" s="617"/>
      <c r="I420" s="617"/>
      <c r="J420" s="617"/>
      <c r="K420" s="617"/>
      <c r="L420" s="617"/>
      <c r="M420" s="617"/>
      <c r="N420" s="617">
        <v>0</v>
      </c>
      <c r="O420" s="617">
        <v>0</v>
      </c>
      <c r="P420" s="638"/>
      <c r="Q420" s="618"/>
    </row>
    <row r="421" spans="1:17" ht="14.4" customHeight="1" x14ac:dyDescent="0.3">
      <c r="A421" s="613" t="s">
        <v>517</v>
      </c>
      <c r="B421" s="614" t="s">
        <v>3145</v>
      </c>
      <c r="C421" s="614" t="s">
        <v>3146</v>
      </c>
      <c r="D421" s="614" t="s">
        <v>3860</v>
      </c>
      <c r="E421" s="614" t="s">
        <v>3861</v>
      </c>
      <c r="F421" s="617"/>
      <c r="G421" s="617"/>
      <c r="H421" s="617"/>
      <c r="I421" s="617"/>
      <c r="J421" s="617">
        <v>0</v>
      </c>
      <c r="K421" s="617">
        <v>0</v>
      </c>
      <c r="L421" s="617"/>
      <c r="M421" s="617"/>
      <c r="N421" s="617">
        <v>0</v>
      </c>
      <c r="O421" s="617">
        <v>0</v>
      </c>
      <c r="P421" s="638"/>
      <c r="Q421" s="618"/>
    </row>
    <row r="422" spans="1:17" ht="14.4" customHeight="1" x14ac:dyDescent="0.3">
      <c r="A422" s="613" t="s">
        <v>517</v>
      </c>
      <c r="B422" s="614" t="s">
        <v>3145</v>
      </c>
      <c r="C422" s="614" t="s">
        <v>3146</v>
      </c>
      <c r="D422" s="614" t="s">
        <v>3862</v>
      </c>
      <c r="E422" s="614" t="s">
        <v>3863</v>
      </c>
      <c r="F422" s="617"/>
      <c r="G422" s="617"/>
      <c r="H422" s="617"/>
      <c r="I422" s="617"/>
      <c r="J422" s="617">
        <v>315</v>
      </c>
      <c r="K422" s="617">
        <v>0</v>
      </c>
      <c r="L422" s="617"/>
      <c r="M422" s="617">
        <v>0</v>
      </c>
      <c r="N422" s="617">
        <v>1257</v>
      </c>
      <c r="O422" s="617">
        <v>0</v>
      </c>
      <c r="P422" s="638"/>
      <c r="Q422" s="618">
        <v>0</v>
      </c>
    </row>
    <row r="423" spans="1:17" ht="14.4" customHeight="1" x14ac:dyDescent="0.3">
      <c r="A423" s="613" t="s">
        <v>517</v>
      </c>
      <c r="B423" s="614" t="s">
        <v>3145</v>
      </c>
      <c r="C423" s="614" t="s">
        <v>3146</v>
      </c>
      <c r="D423" s="614" t="s">
        <v>3864</v>
      </c>
      <c r="E423" s="614" t="s">
        <v>3865</v>
      </c>
      <c r="F423" s="617"/>
      <c r="G423" s="617"/>
      <c r="H423" s="617"/>
      <c r="I423" s="617"/>
      <c r="J423" s="617">
        <v>80</v>
      </c>
      <c r="K423" s="617">
        <v>0</v>
      </c>
      <c r="L423" s="617"/>
      <c r="M423" s="617">
        <v>0</v>
      </c>
      <c r="N423" s="617">
        <v>237</v>
      </c>
      <c r="O423" s="617">
        <v>0</v>
      </c>
      <c r="P423" s="638"/>
      <c r="Q423" s="618">
        <v>0</v>
      </c>
    </row>
    <row r="424" spans="1:17" ht="14.4" customHeight="1" x14ac:dyDescent="0.3">
      <c r="A424" s="613" t="s">
        <v>517</v>
      </c>
      <c r="B424" s="614" t="s">
        <v>3145</v>
      </c>
      <c r="C424" s="614" t="s">
        <v>3146</v>
      </c>
      <c r="D424" s="614" t="s">
        <v>3866</v>
      </c>
      <c r="E424" s="614" t="s">
        <v>3867</v>
      </c>
      <c r="F424" s="617"/>
      <c r="G424" s="617"/>
      <c r="H424" s="617"/>
      <c r="I424" s="617"/>
      <c r="J424" s="617">
        <v>27</v>
      </c>
      <c r="K424" s="617">
        <v>0</v>
      </c>
      <c r="L424" s="617"/>
      <c r="M424" s="617">
        <v>0</v>
      </c>
      <c r="N424" s="617">
        <v>74</v>
      </c>
      <c r="O424" s="617">
        <v>0</v>
      </c>
      <c r="P424" s="638"/>
      <c r="Q424" s="618">
        <v>0</v>
      </c>
    </row>
    <row r="425" spans="1:17" ht="14.4" customHeight="1" x14ac:dyDescent="0.3">
      <c r="A425" s="613" t="s">
        <v>517</v>
      </c>
      <c r="B425" s="614" t="s">
        <v>3145</v>
      </c>
      <c r="C425" s="614" t="s">
        <v>3146</v>
      </c>
      <c r="D425" s="614" t="s">
        <v>3868</v>
      </c>
      <c r="E425" s="614" t="s">
        <v>3869</v>
      </c>
      <c r="F425" s="617"/>
      <c r="G425" s="617"/>
      <c r="H425" s="617"/>
      <c r="I425" s="617"/>
      <c r="J425" s="617">
        <v>5</v>
      </c>
      <c r="K425" s="617">
        <v>0</v>
      </c>
      <c r="L425" s="617"/>
      <c r="M425" s="617">
        <v>0</v>
      </c>
      <c r="N425" s="617">
        <v>13</v>
      </c>
      <c r="O425" s="617">
        <v>0</v>
      </c>
      <c r="P425" s="638"/>
      <c r="Q425" s="618">
        <v>0</v>
      </c>
    </row>
    <row r="426" spans="1:17" ht="14.4" customHeight="1" x14ac:dyDescent="0.3">
      <c r="A426" s="613" t="s">
        <v>517</v>
      </c>
      <c r="B426" s="614" t="s">
        <v>3145</v>
      </c>
      <c r="C426" s="614" t="s">
        <v>3146</v>
      </c>
      <c r="D426" s="614" t="s">
        <v>3870</v>
      </c>
      <c r="E426" s="614" t="s">
        <v>3867</v>
      </c>
      <c r="F426" s="617"/>
      <c r="G426" s="617"/>
      <c r="H426" s="617"/>
      <c r="I426" s="617"/>
      <c r="J426" s="617"/>
      <c r="K426" s="617"/>
      <c r="L426" s="617"/>
      <c r="M426" s="617"/>
      <c r="N426" s="617">
        <v>1</v>
      </c>
      <c r="O426" s="617">
        <v>0</v>
      </c>
      <c r="P426" s="638"/>
      <c r="Q426" s="618">
        <v>0</v>
      </c>
    </row>
    <row r="427" spans="1:17" ht="14.4" customHeight="1" x14ac:dyDescent="0.3">
      <c r="A427" s="613" t="s">
        <v>517</v>
      </c>
      <c r="B427" s="614" t="s">
        <v>3145</v>
      </c>
      <c r="C427" s="614" t="s">
        <v>3146</v>
      </c>
      <c r="D427" s="614" t="s">
        <v>3871</v>
      </c>
      <c r="E427" s="614" t="s">
        <v>3872</v>
      </c>
      <c r="F427" s="617"/>
      <c r="G427" s="617"/>
      <c r="H427" s="617"/>
      <c r="I427" s="617"/>
      <c r="J427" s="617"/>
      <c r="K427" s="617"/>
      <c r="L427" s="617"/>
      <c r="M427" s="617"/>
      <c r="N427" s="617">
        <v>1</v>
      </c>
      <c r="O427" s="617">
        <v>706</v>
      </c>
      <c r="P427" s="638"/>
      <c r="Q427" s="618">
        <v>706</v>
      </c>
    </row>
    <row r="428" spans="1:17" ht="14.4" customHeight="1" x14ac:dyDescent="0.3">
      <c r="A428" s="613" t="s">
        <v>517</v>
      </c>
      <c r="B428" s="614" t="s">
        <v>3145</v>
      </c>
      <c r="C428" s="614" t="s">
        <v>3146</v>
      </c>
      <c r="D428" s="614" t="s">
        <v>3147</v>
      </c>
      <c r="E428" s="614" t="s">
        <v>3148</v>
      </c>
      <c r="F428" s="617"/>
      <c r="G428" s="617"/>
      <c r="H428" s="617"/>
      <c r="I428" s="617"/>
      <c r="J428" s="617">
        <v>335</v>
      </c>
      <c r="K428" s="617">
        <v>0</v>
      </c>
      <c r="L428" s="617"/>
      <c r="M428" s="617">
        <v>0</v>
      </c>
      <c r="N428" s="617"/>
      <c r="O428" s="617"/>
      <c r="P428" s="638"/>
      <c r="Q428" s="618"/>
    </row>
    <row r="429" spans="1:17" ht="14.4" customHeight="1" x14ac:dyDescent="0.3">
      <c r="A429" s="613" t="s">
        <v>517</v>
      </c>
      <c r="B429" s="614" t="s">
        <v>3145</v>
      </c>
      <c r="C429" s="614" t="s">
        <v>3146</v>
      </c>
      <c r="D429" s="614" t="s">
        <v>3873</v>
      </c>
      <c r="E429" s="614" t="s">
        <v>3867</v>
      </c>
      <c r="F429" s="617"/>
      <c r="G429" s="617"/>
      <c r="H429" s="617"/>
      <c r="I429" s="617"/>
      <c r="J429" s="617">
        <v>15</v>
      </c>
      <c r="K429" s="617">
        <v>0</v>
      </c>
      <c r="L429" s="617"/>
      <c r="M429" s="617">
        <v>0</v>
      </c>
      <c r="N429" s="617">
        <v>42</v>
      </c>
      <c r="O429" s="617">
        <v>0</v>
      </c>
      <c r="P429" s="638"/>
      <c r="Q429" s="618">
        <v>0</v>
      </c>
    </row>
    <row r="430" spans="1:17" ht="14.4" customHeight="1" x14ac:dyDescent="0.3">
      <c r="A430" s="613" t="s">
        <v>517</v>
      </c>
      <c r="B430" s="614" t="s">
        <v>3145</v>
      </c>
      <c r="C430" s="614" t="s">
        <v>3146</v>
      </c>
      <c r="D430" s="614" t="s">
        <v>3874</v>
      </c>
      <c r="E430" s="614" t="s">
        <v>3875</v>
      </c>
      <c r="F430" s="617"/>
      <c r="G430" s="617"/>
      <c r="H430" s="617"/>
      <c r="I430" s="617"/>
      <c r="J430" s="617">
        <v>12</v>
      </c>
      <c r="K430" s="617">
        <v>65712</v>
      </c>
      <c r="L430" s="617"/>
      <c r="M430" s="617">
        <v>5476</v>
      </c>
      <c r="N430" s="617">
        <v>56</v>
      </c>
      <c r="O430" s="617">
        <v>306656</v>
      </c>
      <c r="P430" s="638"/>
      <c r="Q430" s="618">
        <v>5476</v>
      </c>
    </row>
    <row r="431" spans="1:17" ht="14.4" customHeight="1" x14ac:dyDescent="0.3">
      <c r="A431" s="613" t="s">
        <v>517</v>
      </c>
      <c r="B431" s="614" t="s">
        <v>3145</v>
      </c>
      <c r="C431" s="614" t="s">
        <v>3146</v>
      </c>
      <c r="D431" s="614" t="s">
        <v>3876</v>
      </c>
      <c r="E431" s="614" t="s">
        <v>3877</v>
      </c>
      <c r="F431" s="617"/>
      <c r="G431" s="617"/>
      <c r="H431" s="617"/>
      <c r="I431" s="617"/>
      <c r="J431" s="617">
        <v>1</v>
      </c>
      <c r="K431" s="617">
        <v>0</v>
      </c>
      <c r="L431" s="617"/>
      <c r="M431" s="617">
        <v>0</v>
      </c>
      <c r="N431" s="617">
        <v>3</v>
      </c>
      <c r="O431" s="617">
        <v>0</v>
      </c>
      <c r="P431" s="638"/>
      <c r="Q431" s="618">
        <v>0</v>
      </c>
    </row>
    <row r="432" spans="1:17" ht="14.4" customHeight="1" x14ac:dyDescent="0.3">
      <c r="A432" s="613" t="s">
        <v>517</v>
      </c>
      <c r="B432" s="614" t="s">
        <v>3145</v>
      </c>
      <c r="C432" s="614" t="s">
        <v>3146</v>
      </c>
      <c r="D432" s="614" t="s">
        <v>3878</v>
      </c>
      <c r="E432" s="614" t="s">
        <v>3879</v>
      </c>
      <c r="F432" s="617"/>
      <c r="G432" s="617"/>
      <c r="H432" s="617"/>
      <c r="I432" s="617"/>
      <c r="J432" s="617">
        <v>52</v>
      </c>
      <c r="K432" s="617">
        <v>1246232</v>
      </c>
      <c r="L432" s="617"/>
      <c r="M432" s="617">
        <v>23966</v>
      </c>
      <c r="N432" s="617">
        <v>158</v>
      </c>
      <c r="O432" s="617">
        <v>3786628</v>
      </c>
      <c r="P432" s="638"/>
      <c r="Q432" s="618">
        <v>23966</v>
      </c>
    </row>
    <row r="433" spans="1:17" ht="14.4" customHeight="1" x14ac:dyDescent="0.3">
      <c r="A433" s="613" t="s">
        <v>517</v>
      </c>
      <c r="B433" s="614" t="s">
        <v>3145</v>
      </c>
      <c r="C433" s="614" t="s">
        <v>3146</v>
      </c>
      <c r="D433" s="614" t="s">
        <v>3880</v>
      </c>
      <c r="E433" s="614" t="s">
        <v>3881</v>
      </c>
      <c r="F433" s="617"/>
      <c r="G433" s="617"/>
      <c r="H433" s="617"/>
      <c r="I433" s="617"/>
      <c r="J433" s="617">
        <v>147</v>
      </c>
      <c r="K433" s="617">
        <v>981372</v>
      </c>
      <c r="L433" s="617"/>
      <c r="M433" s="617">
        <v>6676</v>
      </c>
      <c r="N433" s="617">
        <v>438</v>
      </c>
      <c r="O433" s="617">
        <v>2924088</v>
      </c>
      <c r="P433" s="638"/>
      <c r="Q433" s="618">
        <v>6676</v>
      </c>
    </row>
    <row r="434" spans="1:17" ht="14.4" customHeight="1" x14ac:dyDescent="0.3">
      <c r="A434" s="613" t="s">
        <v>517</v>
      </c>
      <c r="B434" s="614" t="s">
        <v>3145</v>
      </c>
      <c r="C434" s="614" t="s">
        <v>3146</v>
      </c>
      <c r="D434" s="614" t="s">
        <v>3882</v>
      </c>
      <c r="E434" s="614" t="s">
        <v>3867</v>
      </c>
      <c r="F434" s="617"/>
      <c r="G434" s="617"/>
      <c r="H434" s="617"/>
      <c r="I434" s="617"/>
      <c r="J434" s="617">
        <v>1</v>
      </c>
      <c r="K434" s="617">
        <v>0</v>
      </c>
      <c r="L434" s="617"/>
      <c r="M434" s="617">
        <v>0</v>
      </c>
      <c r="N434" s="617">
        <v>11</v>
      </c>
      <c r="O434" s="617">
        <v>0</v>
      </c>
      <c r="P434" s="638"/>
      <c r="Q434" s="618">
        <v>0</v>
      </c>
    </row>
    <row r="435" spans="1:17" ht="14.4" customHeight="1" x14ac:dyDescent="0.3">
      <c r="A435" s="613" t="s">
        <v>517</v>
      </c>
      <c r="B435" s="614" t="s">
        <v>3145</v>
      </c>
      <c r="C435" s="614" t="s">
        <v>3146</v>
      </c>
      <c r="D435" s="614" t="s">
        <v>3883</v>
      </c>
      <c r="E435" s="614" t="s">
        <v>3884</v>
      </c>
      <c r="F435" s="617"/>
      <c r="G435" s="617"/>
      <c r="H435" s="617"/>
      <c r="I435" s="617"/>
      <c r="J435" s="617">
        <v>31</v>
      </c>
      <c r="K435" s="617">
        <v>866946</v>
      </c>
      <c r="L435" s="617"/>
      <c r="M435" s="617">
        <v>27966</v>
      </c>
      <c r="N435" s="617">
        <v>55</v>
      </c>
      <c r="O435" s="617">
        <v>1538130</v>
      </c>
      <c r="P435" s="638"/>
      <c r="Q435" s="618">
        <v>27966</v>
      </c>
    </row>
    <row r="436" spans="1:17" ht="14.4" customHeight="1" x14ac:dyDescent="0.3">
      <c r="A436" s="613" t="s">
        <v>517</v>
      </c>
      <c r="B436" s="614" t="s">
        <v>3145</v>
      </c>
      <c r="C436" s="614" t="s">
        <v>3146</v>
      </c>
      <c r="D436" s="614" t="s">
        <v>3885</v>
      </c>
      <c r="E436" s="614" t="s">
        <v>3886</v>
      </c>
      <c r="F436" s="617"/>
      <c r="G436" s="617"/>
      <c r="H436" s="617"/>
      <c r="I436" s="617"/>
      <c r="J436" s="617">
        <v>203</v>
      </c>
      <c r="K436" s="617">
        <v>69832</v>
      </c>
      <c r="L436" s="617"/>
      <c r="M436" s="617">
        <v>344</v>
      </c>
      <c r="N436" s="617">
        <v>500</v>
      </c>
      <c r="O436" s="617">
        <v>173460</v>
      </c>
      <c r="P436" s="638"/>
      <c r="Q436" s="618">
        <v>346.92</v>
      </c>
    </row>
    <row r="437" spans="1:17" ht="14.4" customHeight="1" x14ac:dyDescent="0.3">
      <c r="A437" s="613" t="s">
        <v>517</v>
      </c>
      <c r="B437" s="614" t="s">
        <v>3145</v>
      </c>
      <c r="C437" s="614" t="s">
        <v>3146</v>
      </c>
      <c r="D437" s="614" t="s">
        <v>3887</v>
      </c>
      <c r="E437" s="614" t="s">
        <v>3888</v>
      </c>
      <c r="F437" s="617"/>
      <c r="G437" s="617"/>
      <c r="H437" s="617"/>
      <c r="I437" s="617"/>
      <c r="J437" s="617"/>
      <c r="K437" s="617"/>
      <c r="L437" s="617"/>
      <c r="M437" s="617"/>
      <c r="N437" s="617">
        <v>36</v>
      </c>
      <c r="O437" s="617">
        <v>40058</v>
      </c>
      <c r="P437" s="638"/>
      <c r="Q437" s="618">
        <v>1112.7222222222222</v>
      </c>
    </row>
    <row r="438" spans="1:17" ht="14.4" customHeight="1" x14ac:dyDescent="0.3">
      <c r="A438" s="613" t="s">
        <v>517</v>
      </c>
      <c r="B438" s="614" t="s">
        <v>3145</v>
      </c>
      <c r="C438" s="614" t="s">
        <v>3146</v>
      </c>
      <c r="D438" s="614" t="s">
        <v>3889</v>
      </c>
      <c r="E438" s="614" t="s">
        <v>3890</v>
      </c>
      <c r="F438" s="617"/>
      <c r="G438" s="617"/>
      <c r="H438" s="617"/>
      <c r="I438" s="617"/>
      <c r="J438" s="617">
        <v>8</v>
      </c>
      <c r="K438" s="617">
        <v>0</v>
      </c>
      <c r="L438" s="617"/>
      <c r="M438" s="617">
        <v>0</v>
      </c>
      <c r="N438" s="617">
        <v>15</v>
      </c>
      <c r="O438" s="617">
        <v>0</v>
      </c>
      <c r="P438" s="638"/>
      <c r="Q438" s="618">
        <v>0</v>
      </c>
    </row>
    <row r="439" spans="1:17" ht="14.4" customHeight="1" x14ac:dyDescent="0.3">
      <c r="A439" s="613" t="s">
        <v>517</v>
      </c>
      <c r="B439" s="614" t="s">
        <v>3145</v>
      </c>
      <c r="C439" s="614" t="s">
        <v>3146</v>
      </c>
      <c r="D439" s="614" t="s">
        <v>3891</v>
      </c>
      <c r="E439" s="614" t="s">
        <v>3892</v>
      </c>
      <c r="F439" s="617"/>
      <c r="G439" s="617"/>
      <c r="H439" s="617"/>
      <c r="I439" s="617"/>
      <c r="J439" s="617">
        <v>1</v>
      </c>
      <c r="K439" s="617">
        <v>606</v>
      </c>
      <c r="L439" s="617"/>
      <c r="M439" s="617">
        <v>606</v>
      </c>
      <c r="N439" s="617">
        <v>2</v>
      </c>
      <c r="O439" s="617">
        <v>1220</v>
      </c>
      <c r="P439" s="638"/>
      <c r="Q439" s="618">
        <v>610</v>
      </c>
    </row>
    <row r="440" spans="1:17" ht="14.4" customHeight="1" x14ac:dyDescent="0.3">
      <c r="A440" s="613" t="s">
        <v>517</v>
      </c>
      <c r="B440" s="614" t="s">
        <v>3145</v>
      </c>
      <c r="C440" s="614" t="s">
        <v>3146</v>
      </c>
      <c r="D440" s="614" t="s">
        <v>3893</v>
      </c>
      <c r="E440" s="614" t="s">
        <v>3867</v>
      </c>
      <c r="F440" s="617"/>
      <c r="G440" s="617"/>
      <c r="H440" s="617"/>
      <c r="I440" s="617"/>
      <c r="J440" s="617"/>
      <c r="K440" s="617"/>
      <c r="L440" s="617"/>
      <c r="M440" s="617"/>
      <c r="N440" s="617">
        <v>1</v>
      </c>
      <c r="O440" s="617">
        <v>0</v>
      </c>
      <c r="P440" s="638"/>
      <c r="Q440" s="618">
        <v>0</v>
      </c>
    </row>
    <row r="441" spans="1:17" ht="14.4" customHeight="1" x14ac:dyDescent="0.3">
      <c r="A441" s="613" t="s">
        <v>517</v>
      </c>
      <c r="B441" s="614" t="s">
        <v>3894</v>
      </c>
      <c r="C441" s="614" t="s">
        <v>3146</v>
      </c>
      <c r="D441" s="614" t="s">
        <v>3209</v>
      </c>
      <c r="E441" s="614" t="s">
        <v>3210</v>
      </c>
      <c r="F441" s="617"/>
      <c r="G441" s="617"/>
      <c r="H441" s="617"/>
      <c r="I441" s="617"/>
      <c r="J441" s="617"/>
      <c r="K441" s="617"/>
      <c r="L441" s="617"/>
      <c r="M441" s="617"/>
      <c r="N441" s="617">
        <v>1</v>
      </c>
      <c r="O441" s="617">
        <v>1363</v>
      </c>
      <c r="P441" s="638"/>
      <c r="Q441" s="618">
        <v>1363</v>
      </c>
    </row>
    <row r="442" spans="1:17" ht="14.4" customHeight="1" x14ac:dyDescent="0.3">
      <c r="A442" s="613" t="s">
        <v>517</v>
      </c>
      <c r="B442" s="614" t="s">
        <v>3894</v>
      </c>
      <c r="C442" s="614" t="s">
        <v>3146</v>
      </c>
      <c r="D442" s="614" t="s">
        <v>3895</v>
      </c>
      <c r="E442" s="614" t="s">
        <v>3896</v>
      </c>
      <c r="F442" s="617"/>
      <c r="G442" s="617"/>
      <c r="H442" s="617"/>
      <c r="I442" s="617"/>
      <c r="J442" s="617"/>
      <c r="K442" s="617"/>
      <c r="L442" s="617"/>
      <c r="M442" s="617"/>
      <c r="N442" s="617">
        <v>6</v>
      </c>
      <c r="O442" s="617">
        <v>396</v>
      </c>
      <c r="P442" s="638"/>
      <c r="Q442" s="618">
        <v>66</v>
      </c>
    </row>
    <row r="443" spans="1:17" ht="14.4" customHeight="1" x14ac:dyDescent="0.3">
      <c r="A443" s="613" t="s">
        <v>517</v>
      </c>
      <c r="B443" s="614" t="s">
        <v>3894</v>
      </c>
      <c r="C443" s="614" t="s">
        <v>3146</v>
      </c>
      <c r="D443" s="614" t="s">
        <v>3287</v>
      </c>
      <c r="E443" s="614" t="s">
        <v>3288</v>
      </c>
      <c r="F443" s="617"/>
      <c r="G443" s="617"/>
      <c r="H443" s="617"/>
      <c r="I443" s="617"/>
      <c r="J443" s="617"/>
      <c r="K443" s="617"/>
      <c r="L443" s="617"/>
      <c r="M443" s="617"/>
      <c r="N443" s="617">
        <v>1</v>
      </c>
      <c r="O443" s="617">
        <v>668</v>
      </c>
      <c r="P443" s="638"/>
      <c r="Q443" s="618">
        <v>668</v>
      </c>
    </row>
    <row r="444" spans="1:17" ht="14.4" customHeight="1" x14ac:dyDescent="0.3">
      <c r="A444" s="613" t="s">
        <v>517</v>
      </c>
      <c r="B444" s="614" t="s">
        <v>3894</v>
      </c>
      <c r="C444" s="614" t="s">
        <v>3146</v>
      </c>
      <c r="D444" s="614" t="s">
        <v>3297</v>
      </c>
      <c r="E444" s="614" t="s">
        <v>3298</v>
      </c>
      <c r="F444" s="617">
        <v>1</v>
      </c>
      <c r="G444" s="617">
        <v>1040</v>
      </c>
      <c r="H444" s="617">
        <v>1</v>
      </c>
      <c r="I444" s="617">
        <v>1040</v>
      </c>
      <c r="J444" s="617"/>
      <c r="K444" s="617"/>
      <c r="L444" s="617"/>
      <c r="M444" s="617"/>
      <c r="N444" s="617"/>
      <c r="O444" s="617"/>
      <c r="P444" s="638"/>
      <c r="Q444" s="618"/>
    </row>
    <row r="445" spans="1:17" ht="14.4" customHeight="1" x14ac:dyDescent="0.3">
      <c r="A445" s="613" t="s">
        <v>517</v>
      </c>
      <c r="B445" s="614" t="s">
        <v>3894</v>
      </c>
      <c r="C445" s="614" t="s">
        <v>3146</v>
      </c>
      <c r="D445" s="614" t="s">
        <v>3332</v>
      </c>
      <c r="E445" s="614" t="s">
        <v>3333</v>
      </c>
      <c r="F445" s="617"/>
      <c r="G445" s="617"/>
      <c r="H445" s="617"/>
      <c r="I445" s="617"/>
      <c r="J445" s="617">
        <v>2</v>
      </c>
      <c r="K445" s="617">
        <v>5264</v>
      </c>
      <c r="L445" s="617"/>
      <c r="M445" s="617">
        <v>2632</v>
      </c>
      <c r="N445" s="617"/>
      <c r="O445" s="617"/>
      <c r="P445" s="638"/>
      <c r="Q445" s="618"/>
    </row>
    <row r="446" spans="1:17" ht="14.4" customHeight="1" x14ac:dyDescent="0.3">
      <c r="A446" s="613" t="s">
        <v>517</v>
      </c>
      <c r="B446" s="614" t="s">
        <v>3894</v>
      </c>
      <c r="C446" s="614" t="s">
        <v>3146</v>
      </c>
      <c r="D446" s="614" t="s">
        <v>3346</v>
      </c>
      <c r="E446" s="614" t="s">
        <v>3347</v>
      </c>
      <c r="F446" s="617">
        <v>1</v>
      </c>
      <c r="G446" s="617">
        <v>1647</v>
      </c>
      <c r="H446" s="617">
        <v>1</v>
      </c>
      <c r="I446" s="617">
        <v>1647</v>
      </c>
      <c r="J446" s="617"/>
      <c r="K446" s="617"/>
      <c r="L446" s="617"/>
      <c r="M446" s="617"/>
      <c r="N446" s="617">
        <v>1</v>
      </c>
      <c r="O446" s="617">
        <v>1653</v>
      </c>
      <c r="P446" s="638">
        <v>1.0036429872495447</v>
      </c>
      <c r="Q446" s="618">
        <v>1653</v>
      </c>
    </row>
    <row r="447" spans="1:17" ht="14.4" customHeight="1" x14ac:dyDescent="0.3">
      <c r="A447" s="613" t="s">
        <v>517</v>
      </c>
      <c r="B447" s="614" t="s">
        <v>3894</v>
      </c>
      <c r="C447" s="614" t="s">
        <v>3146</v>
      </c>
      <c r="D447" s="614" t="s">
        <v>3352</v>
      </c>
      <c r="E447" s="614" t="s">
        <v>3353</v>
      </c>
      <c r="F447" s="617"/>
      <c r="G447" s="617"/>
      <c r="H447" s="617"/>
      <c r="I447" s="617"/>
      <c r="J447" s="617"/>
      <c r="K447" s="617"/>
      <c r="L447" s="617"/>
      <c r="M447" s="617"/>
      <c r="N447" s="617">
        <v>2</v>
      </c>
      <c r="O447" s="617">
        <v>3548</v>
      </c>
      <c r="P447" s="638"/>
      <c r="Q447" s="618">
        <v>1774</v>
      </c>
    </row>
    <row r="448" spans="1:17" ht="14.4" customHeight="1" x14ac:dyDescent="0.3">
      <c r="A448" s="613" t="s">
        <v>517</v>
      </c>
      <c r="B448" s="614" t="s">
        <v>3894</v>
      </c>
      <c r="C448" s="614" t="s">
        <v>3146</v>
      </c>
      <c r="D448" s="614" t="s">
        <v>779</v>
      </c>
      <c r="E448" s="614" t="s">
        <v>3503</v>
      </c>
      <c r="F448" s="617"/>
      <c r="G448" s="617"/>
      <c r="H448" s="617"/>
      <c r="I448" s="617"/>
      <c r="J448" s="617">
        <v>2</v>
      </c>
      <c r="K448" s="617">
        <v>2372</v>
      </c>
      <c r="L448" s="617"/>
      <c r="M448" s="617">
        <v>1186</v>
      </c>
      <c r="N448" s="617"/>
      <c r="O448" s="617"/>
      <c r="P448" s="638"/>
      <c r="Q448" s="618"/>
    </row>
    <row r="449" spans="1:17" ht="14.4" customHeight="1" x14ac:dyDescent="0.3">
      <c r="A449" s="613" t="s">
        <v>517</v>
      </c>
      <c r="B449" s="614" t="s">
        <v>3894</v>
      </c>
      <c r="C449" s="614" t="s">
        <v>3146</v>
      </c>
      <c r="D449" s="614" t="s">
        <v>3897</v>
      </c>
      <c r="E449" s="614" t="s">
        <v>3898</v>
      </c>
      <c r="F449" s="617"/>
      <c r="G449" s="617"/>
      <c r="H449" s="617"/>
      <c r="I449" s="617"/>
      <c r="J449" s="617">
        <v>6</v>
      </c>
      <c r="K449" s="617">
        <v>7410</v>
      </c>
      <c r="L449" s="617"/>
      <c r="M449" s="617">
        <v>1235</v>
      </c>
      <c r="N449" s="617"/>
      <c r="O449" s="617"/>
      <c r="P449" s="638"/>
      <c r="Q449" s="618"/>
    </row>
    <row r="450" spans="1:17" ht="14.4" customHeight="1" x14ac:dyDescent="0.3">
      <c r="A450" s="613" t="s">
        <v>517</v>
      </c>
      <c r="B450" s="614" t="s">
        <v>3894</v>
      </c>
      <c r="C450" s="614" t="s">
        <v>3146</v>
      </c>
      <c r="D450" s="614" t="s">
        <v>3899</v>
      </c>
      <c r="E450" s="614" t="s">
        <v>3900</v>
      </c>
      <c r="F450" s="617"/>
      <c r="G450" s="617"/>
      <c r="H450" s="617"/>
      <c r="I450" s="617"/>
      <c r="J450" s="617"/>
      <c r="K450" s="617"/>
      <c r="L450" s="617"/>
      <c r="M450" s="617"/>
      <c r="N450" s="617">
        <v>1</v>
      </c>
      <c r="O450" s="617">
        <v>4983</v>
      </c>
      <c r="P450" s="638"/>
      <c r="Q450" s="618">
        <v>4983</v>
      </c>
    </row>
    <row r="451" spans="1:17" ht="14.4" customHeight="1" x14ac:dyDescent="0.3">
      <c r="A451" s="613" t="s">
        <v>517</v>
      </c>
      <c r="B451" s="614" t="s">
        <v>3894</v>
      </c>
      <c r="C451" s="614" t="s">
        <v>3146</v>
      </c>
      <c r="D451" s="614" t="s">
        <v>3901</v>
      </c>
      <c r="E451" s="614" t="s">
        <v>3902</v>
      </c>
      <c r="F451" s="617"/>
      <c r="G451" s="617"/>
      <c r="H451" s="617"/>
      <c r="I451" s="617"/>
      <c r="J451" s="617">
        <v>1</v>
      </c>
      <c r="K451" s="617">
        <v>1854</v>
      </c>
      <c r="L451" s="617"/>
      <c r="M451" s="617">
        <v>1854</v>
      </c>
      <c r="N451" s="617"/>
      <c r="O451" s="617"/>
      <c r="P451" s="638"/>
      <c r="Q451" s="618"/>
    </row>
    <row r="452" spans="1:17" ht="14.4" customHeight="1" x14ac:dyDescent="0.3">
      <c r="A452" s="613" t="s">
        <v>517</v>
      </c>
      <c r="B452" s="614" t="s">
        <v>3894</v>
      </c>
      <c r="C452" s="614" t="s">
        <v>3146</v>
      </c>
      <c r="D452" s="614" t="s">
        <v>3903</v>
      </c>
      <c r="E452" s="614" t="s">
        <v>3904</v>
      </c>
      <c r="F452" s="617"/>
      <c r="G452" s="617"/>
      <c r="H452" s="617"/>
      <c r="I452" s="617"/>
      <c r="J452" s="617">
        <v>1</v>
      </c>
      <c r="K452" s="617">
        <v>3919</v>
      </c>
      <c r="L452" s="617"/>
      <c r="M452" s="617">
        <v>3919</v>
      </c>
      <c r="N452" s="617"/>
      <c r="O452" s="617"/>
      <c r="P452" s="638"/>
      <c r="Q452" s="618"/>
    </row>
    <row r="453" spans="1:17" ht="14.4" customHeight="1" x14ac:dyDescent="0.3">
      <c r="A453" s="613" t="s">
        <v>517</v>
      </c>
      <c r="B453" s="614" t="s">
        <v>3905</v>
      </c>
      <c r="C453" s="614" t="s">
        <v>3146</v>
      </c>
      <c r="D453" s="614" t="s">
        <v>3906</v>
      </c>
      <c r="E453" s="614" t="s">
        <v>3907</v>
      </c>
      <c r="F453" s="617"/>
      <c r="G453" s="617"/>
      <c r="H453" s="617"/>
      <c r="I453" s="617"/>
      <c r="J453" s="617">
        <v>1</v>
      </c>
      <c r="K453" s="617">
        <v>2918</v>
      </c>
      <c r="L453" s="617"/>
      <c r="M453" s="617">
        <v>2918</v>
      </c>
      <c r="N453" s="617"/>
      <c r="O453" s="617"/>
      <c r="P453" s="638"/>
      <c r="Q453" s="618"/>
    </row>
    <row r="454" spans="1:17" ht="14.4" customHeight="1" x14ac:dyDescent="0.3">
      <c r="A454" s="613" t="s">
        <v>517</v>
      </c>
      <c r="B454" s="614" t="s">
        <v>3905</v>
      </c>
      <c r="C454" s="614" t="s">
        <v>3146</v>
      </c>
      <c r="D454" s="614" t="s">
        <v>3908</v>
      </c>
      <c r="E454" s="614" t="s">
        <v>3909</v>
      </c>
      <c r="F454" s="617"/>
      <c r="G454" s="617"/>
      <c r="H454" s="617"/>
      <c r="I454" s="617"/>
      <c r="J454" s="617">
        <v>1</v>
      </c>
      <c r="K454" s="617">
        <v>1019</v>
      </c>
      <c r="L454" s="617"/>
      <c r="M454" s="617">
        <v>1019</v>
      </c>
      <c r="N454" s="617"/>
      <c r="O454" s="617"/>
      <c r="P454" s="638"/>
      <c r="Q454" s="618"/>
    </row>
    <row r="455" spans="1:17" ht="14.4" customHeight="1" x14ac:dyDescent="0.3">
      <c r="A455" s="613" t="s">
        <v>517</v>
      </c>
      <c r="B455" s="614" t="s">
        <v>3905</v>
      </c>
      <c r="C455" s="614" t="s">
        <v>3146</v>
      </c>
      <c r="D455" s="614" t="s">
        <v>3307</v>
      </c>
      <c r="E455" s="614" t="s">
        <v>3308</v>
      </c>
      <c r="F455" s="617">
        <v>1</v>
      </c>
      <c r="G455" s="617">
        <v>176</v>
      </c>
      <c r="H455" s="617">
        <v>1</v>
      </c>
      <c r="I455" s="617">
        <v>176</v>
      </c>
      <c r="J455" s="617"/>
      <c r="K455" s="617"/>
      <c r="L455" s="617"/>
      <c r="M455" s="617"/>
      <c r="N455" s="617"/>
      <c r="O455" s="617"/>
      <c r="P455" s="638"/>
      <c r="Q455" s="618"/>
    </row>
    <row r="456" spans="1:17" ht="14.4" customHeight="1" x14ac:dyDescent="0.3">
      <c r="A456" s="613" t="s">
        <v>517</v>
      </c>
      <c r="B456" s="614" t="s">
        <v>3905</v>
      </c>
      <c r="C456" s="614" t="s">
        <v>3146</v>
      </c>
      <c r="D456" s="614" t="s">
        <v>3910</v>
      </c>
      <c r="E456" s="614" t="s">
        <v>3911</v>
      </c>
      <c r="F456" s="617"/>
      <c r="G456" s="617"/>
      <c r="H456" s="617"/>
      <c r="I456" s="617"/>
      <c r="J456" s="617">
        <v>1</v>
      </c>
      <c r="K456" s="617">
        <v>0</v>
      </c>
      <c r="L456" s="617"/>
      <c r="M456" s="617">
        <v>0</v>
      </c>
      <c r="N456" s="617"/>
      <c r="O456" s="617"/>
      <c r="P456" s="638"/>
      <c r="Q456" s="618"/>
    </row>
    <row r="457" spans="1:17" ht="14.4" customHeight="1" x14ac:dyDescent="0.3">
      <c r="A457" s="613" t="s">
        <v>517</v>
      </c>
      <c r="B457" s="614" t="s">
        <v>3912</v>
      </c>
      <c r="C457" s="614" t="s">
        <v>3146</v>
      </c>
      <c r="D457" s="614" t="s">
        <v>3913</v>
      </c>
      <c r="E457" s="614" t="s">
        <v>3914</v>
      </c>
      <c r="F457" s="617"/>
      <c r="G457" s="617"/>
      <c r="H457" s="617"/>
      <c r="I457" s="617"/>
      <c r="J457" s="617"/>
      <c r="K457" s="617"/>
      <c r="L457" s="617"/>
      <c r="M457" s="617"/>
      <c r="N457" s="617">
        <v>3</v>
      </c>
      <c r="O457" s="617">
        <v>237</v>
      </c>
      <c r="P457" s="638"/>
      <c r="Q457" s="618">
        <v>79</v>
      </c>
    </row>
    <row r="458" spans="1:17" ht="14.4" customHeight="1" x14ac:dyDescent="0.3">
      <c r="A458" s="613" t="s">
        <v>517</v>
      </c>
      <c r="B458" s="614" t="s">
        <v>3912</v>
      </c>
      <c r="C458" s="614" t="s">
        <v>3146</v>
      </c>
      <c r="D458" s="614" t="s">
        <v>3915</v>
      </c>
      <c r="E458" s="614" t="s">
        <v>3916</v>
      </c>
      <c r="F458" s="617">
        <v>1</v>
      </c>
      <c r="G458" s="617">
        <v>688</v>
      </c>
      <c r="H458" s="617">
        <v>1</v>
      </c>
      <c r="I458" s="617">
        <v>688</v>
      </c>
      <c r="J458" s="617"/>
      <c r="K458" s="617"/>
      <c r="L458" s="617"/>
      <c r="M458" s="617"/>
      <c r="N458" s="617"/>
      <c r="O458" s="617"/>
      <c r="P458" s="638"/>
      <c r="Q458" s="618"/>
    </row>
    <row r="459" spans="1:17" ht="14.4" customHeight="1" x14ac:dyDescent="0.3">
      <c r="A459" s="613" t="s">
        <v>517</v>
      </c>
      <c r="B459" s="614" t="s">
        <v>3912</v>
      </c>
      <c r="C459" s="614" t="s">
        <v>3146</v>
      </c>
      <c r="D459" s="614" t="s">
        <v>3917</v>
      </c>
      <c r="E459" s="614" t="s">
        <v>3918</v>
      </c>
      <c r="F459" s="617"/>
      <c r="G459" s="617"/>
      <c r="H459" s="617"/>
      <c r="I459" s="617"/>
      <c r="J459" s="617"/>
      <c r="K459" s="617"/>
      <c r="L459" s="617"/>
      <c r="M459" s="617"/>
      <c r="N459" s="617">
        <v>1</v>
      </c>
      <c r="O459" s="617">
        <v>1786</v>
      </c>
      <c r="P459" s="638"/>
      <c r="Q459" s="618">
        <v>1786</v>
      </c>
    </row>
    <row r="460" spans="1:17" ht="14.4" customHeight="1" x14ac:dyDescent="0.3">
      <c r="A460" s="613" t="s">
        <v>517</v>
      </c>
      <c r="B460" s="614" t="s">
        <v>3912</v>
      </c>
      <c r="C460" s="614" t="s">
        <v>3146</v>
      </c>
      <c r="D460" s="614" t="s">
        <v>3919</v>
      </c>
      <c r="E460" s="614" t="s">
        <v>3920</v>
      </c>
      <c r="F460" s="617">
        <v>1</v>
      </c>
      <c r="G460" s="617">
        <v>335</v>
      </c>
      <c r="H460" s="617">
        <v>1</v>
      </c>
      <c r="I460" s="617">
        <v>335</v>
      </c>
      <c r="J460" s="617"/>
      <c r="K460" s="617"/>
      <c r="L460" s="617"/>
      <c r="M460" s="617"/>
      <c r="N460" s="617">
        <v>2</v>
      </c>
      <c r="O460" s="617">
        <v>684</v>
      </c>
      <c r="P460" s="638">
        <v>2.0417910447761196</v>
      </c>
      <c r="Q460" s="618">
        <v>342</v>
      </c>
    </row>
    <row r="461" spans="1:17" ht="14.4" customHeight="1" x14ac:dyDescent="0.3">
      <c r="A461" s="613" t="s">
        <v>517</v>
      </c>
      <c r="B461" s="614" t="s">
        <v>3912</v>
      </c>
      <c r="C461" s="614" t="s">
        <v>3146</v>
      </c>
      <c r="D461" s="614" t="s">
        <v>3921</v>
      </c>
      <c r="E461" s="614" t="s">
        <v>3922</v>
      </c>
      <c r="F461" s="617">
        <v>2</v>
      </c>
      <c r="G461" s="617">
        <v>686</v>
      </c>
      <c r="H461" s="617">
        <v>1</v>
      </c>
      <c r="I461" s="617">
        <v>343</v>
      </c>
      <c r="J461" s="617"/>
      <c r="K461" s="617"/>
      <c r="L461" s="617"/>
      <c r="M461" s="617"/>
      <c r="N461" s="617"/>
      <c r="O461" s="617"/>
      <c r="P461" s="638"/>
      <c r="Q461" s="618"/>
    </row>
    <row r="462" spans="1:17" ht="14.4" customHeight="1" x14ac:dyDescent="0.3">
      <c r="A462" s="613" t="s">
        <v>517</v>
      </c>
      <c r="B462" s="614" t="s">
        <v>3912</v>
      </c>
      <c r="C462" s="614" t="s">
        <v>3146</v>
      </c>
      <c r="D462" s="614" t="s">
        <v>3923</v>
      </c>
      <c r="E462" s="614" t="s">
        <v>3924</v>
      </c>
      <c r="F462" s="617">
        <v>2</v>
      </c>
      <c r="G462" s="617">
        <v>1814</v>
      </c>
      <c r="H462" s="617">
        <v>1</v>
      </c>
      <c r="I462" s="617">
        <v>907</v>
      </c>
      <c r="J462" s="617"/>
      <c r="K462" s="617"/>
      <c r="L462" s="617"/>
      <c r="M462" s="617"/>
      <c r="N462" s="617"/>
      <c r="O462" s="617"/>
      <c r="P462" s="638"/>
      <c r="Q462" s="618"/>
    </row>
    <row r="463" spans="1:17" ht="14.4" customHeight="1" x14ac:dyDescent="0.3">
      <c r="A463" s="613" t="s">
        <v>517</v>
      </c>
      <c r="B463" s="614" t="s">
        <v>3912</v>
      </c>
      <c r="C463" s="614" t="s">
        <v>3146</v>
      </c>
      <c r="D463" s="614" t="s">
        <v>3925</v>
      </c>
      <c r="E463" s="614" t="s">
        <v>3926</v>
      </c>
      <c r="F463" s="617">
        <v>2</v>
      </c>
      <c r="G463" s="617">
        <v>698</v>
      </c>
      <c r="H463" s="617">
        <v>1</v>
      </c>
      <c r="I463" s="617">
        <v>349</v>
      </c>
      <c r="J463" s="617"/>
      <c r="K463" s="617"/>
      <c r="L463" s="617"/>
      <c r="M463" s="617"/>
      <c r="N463" s="617">
        <v>1</v>
      </c>
      <c r="O463" s="617">
        <v>354</v>
      </c>
      <c r="P463" s="638">
        <v>0.50716332378223494</v>
      </c>
      <c r="Q463" s="618">
        <v>354</v>
      </c>
    </row>
    <row r="464" spans="1:17" ht="14.4" customHeight="1" x14ac:dyDescent="0.3">
      <c r="A464" s="613" t="s">
        <v>517</v>
      </c>
      <c r="B464" s="614" t="s">
        <v>3912</v>
      </c>
      <c r="C464" s="614" t="s">
        <v>3146</v>
      </c>
      <c r="D464" s="614" t="s">
        <v>3927</v>
      </c>
      <c r="E464" s="614" t="s">
        <v>3928</v>
      </c>
      <c r="F464" s="617"/>
      <c r="G464" s="617"/>
      <c r="H464" s="617"/>
      <c r="I464" s="617"/>
      <c r="J464" s="617"/>
      <c r="K464" s="617"/>
      <c r="L464" s="617"/>
      <c r="M464" s="617"/>
      <c r="N464" s="617">
        <v>1</v>
      </c>
      <c r="O464" s="617">
        <v>1009</v>
      </c>
      <c r="P464" s="638"/>
      <c r="Q464" s="618">
        <v>1009</v>
      </c>
    </row>
    <row r="465" spans="1:17" ht="14.4" customHeight="1" x14ac:dyDescent="0.3">
      <c r="A465" s="613" t="s">
        <v>517</v>
      </c>
      <c r="B465" s="614" t="s">
        <v>3912</v>
      </c>
      <c r="C465" s="614" t="s">
        <v>3146</v>
      </c>
      <c r="D465" s="614" t="s">
        <v>3929</v>
      </c>
      <c r="E465" s="614" t="s">
        <v>3930</v>
      </c>
      <c r="F465" s="617"/>
      <c r="G465" s="617"/>
      <c r="H465" s="617"/>
      <c r="I465" s="617"/>
      <c r="J465" s="617">
        <v>1</v>
      </c>
      <c r="K465" s="617">
        <v>4925</v>
      </c>
      <c r="L465" s="617"/>
      <c r="M465" s="617">
        <v>4925</v>
      </c>
      <c r="N465" s="617"/>
      <c r="O465" s="617"/>
      <c r="P465" s="638"/>
      <c r="Q465" s="618"/>
    </row>
    <row r="466" spans="1:17" ht="14.4" customHeight="1" x14ac:dyDescent="0.3">
      <c r="A466" s="613" t="s">
        <v>517</v>
      </c>
      <c r="B466" s="614" t="s">
        <v>3912</v>
      </c>
      <c r="C466" s="614" t="s">
        <v>3146</v>
      </c>
      <c r="D466" s="614" t="s">
        <v>3931</v>
      </c>
      <c r="E466" s="614" t="s">
        <v>3932</v>
      </c>
      <c r="F466" s="617"/>
      <c r="G466" s="617"/>
      <c r="H466" s="617"/>
      <c r="I466" s="617"/>
      <c r="J466" s="617"/>
      <c r="K466" s="617"/>
      <c r="L466" s="617"/>
      <c r="M466" s="617"/>
      <c r="N466" s="617">
        <v>2</v>
      </c>
      <c r="O466" s="617">
        <v>1364</v>
      </c>
      <c r="P466" s="638"/>
      <c r="Q466" s="618">
        <v>682</v>
      </c>
    </row>
    <row r="467" spans="1:17" ht="14.4" customHeight="1" x14ac:dyDescent="0.3">
      <c r="A467" s="613" t="s">
        <v>517</v>
      </c>
      <c r="B467" s="614" t="s">
        <v>3912</v>
      </c>
      <c r="C467" s="614" t="s">
        <v>3146</v>
      </c>
      <c r="D467" s="614" t="s">
        <v>3933</v>
      </c>
      <c r="E467" s="614" t="s">
        <v>3934</v>
      </c>
      <c r="F467" s="617">
        <v>1</v>
      </c>
      <c r="G467" s="617">
        <v>311</v>
      </c>
      <c r="H467" s="617">
        <v>1</v>
      </c>
      <c r="I467" s="617">
        <v>311</v>
      </c>
      <c r="J467" s="617"/>
      <c r="K467" s="617"/>
      <c r="L467" s="617"/>
      <c r="M467" s="617"/>
      <c r="N467" s="617">
        <v>1</v>
      </c>
      <c r="O467" s="617">
        <v>317</v>
      </c>
      <c r="P467" s="638">
        <v>1.0192926045016077</v>
      </c>
      <c r="Q467" s="618">
        <v>317</v>
      </c>
    </row>
    <row r="468" spans="1:17" ht="14.4" customHeight="1" x14ac:dyDescent="0.3">
      <c r="A468" s="613" t="s">
        <v>517</v>
      </c>
      <c r="B468" s="614" t="s">
        <v>3912</v>
      </c>
      <c r="C468" s="614" t="s">
        <v>3146</v>
      </c>
      <c r="D468" s="614" t="s">
        <v>3221</v>
      </c>
      <c r="E468" s="614" t="s">
        <v>3222</v>
      </c>
      <c r="F468" s="617">
        <v>2</v>
      </c>
      <c r="G468" s="617">
        <v>1600</v>
      </c>
      <c r="H468" s="617">
        <v>1</v>
      </c>
      <c r="I468" s="617">
        <v>800</v>
      </c>
      <c r="J468" s="617">
        <v>2</v>
      </c>
      <c r="K468" s="617">
        <v>1612</v>
      </c>
      <c r="L468" s="617">
        <v>1.0075000000000001</v>
      </c>
      <c r="M468" s="617">
        <v>806</v>
      </c>
      <c r="N468" s="617">
        <v>1</v>
      </c>
      <c r="O468" s="617">
        <v>806</v>
      </c>
      <c r="P468" s="638">
        <v>0.50375000000000003</v>
      </c>
      <c r="Q468" s="618">
        <v>806</v>
      </c>
    </row>
    <row r="469" spans="1:17" ht="14.4" customHeight="1" x14ac:dyDescent="0.3">
      <c r="A469" s="613" t="s">
        <v>517</v>
      </c>
      <c r="B469" s="614" t="s">
        <v>3912</v>
      </c>
      <c r="C469" s="614" t="s">
        <v>3146</v>
      </c>
      <c r="D469" s="614" t="s">
        <v>3935</v>
      </c>
      <c r="E469" s="614" t="s">
        <v>3936</v>
      </c>
      <c r="F469" s="617"/>
      <c r="G469" s="617"/>
      <c r="H469" s="617"/>
      <c r="I469" s="617"/>
      <c r="J469" s="617"/>
      <c r="K469" s="617"/>
      <c r="L469" s="617"/>
      <c r="M469" s="617"/>
      <c r="N469" s="617">
        <v>1</v>
      </c>
      <c r="O469" s="617">
        <v>2361</v>
      </c>
      <c r="P469" s="638"/>
      <c r="Q469" s="618">
        <v>2361</v>
      </c>
    </row>
    <row r="470" spans="1:17" ht="14.4" customHeight="1" x14ac:dyDescent="0.3">
      <c r="A470" s="613" t="s">
        <v>517</v>
      </c>
      <c r="B470" s="614" t="s">
        <v>3912</v>
      </c>
      <c r="C470" s="614" t="s">
        <v>3146</v>
      </c>
      <c r="D470" s="614" t="s">
        <v>3287</v>
      </c>
      <c r="E470" s="614" t="s">
        <v>3288</v>
      </c>
      <c r="F470" s="617">
        <v>4</v>
      </c>
      <c r="G470" s="617">
        <v>2660</v>
      </c>
      <c r="H470" s="617">
        <v>1</v>
      </c>
      <c r="I470" s="617">
        <v>665</v>
      </c>
      <c r="J470" s="617"/>
      <c r="K470" s="617"/>
      <c r="L470" s="617"/>
      <c r="M470" s="617"/>
      <c r="N470" s="617"/>
      <c r="O470" s="617"/>
      <c r="P470" s="638"/>
      <c r="Q470" s="618"/>
    </row>
    <row r="471" spans="1:17" ht="14.4" customHeight="1" x14ac:dyDescent="0.3">
      <c r="A471" s="613" t="s">
        <v>517</v>
      </c>
      <c r="B471" s="614" t="s">
        <v>3912</v>
      </c>
      <c r="C471" s="614" t="s">
        <v>3146</v>
      </c>
      <c r="D471" s="614" t="s">
        <v>3332</v>
      </c>
      <c r="E471" s="614" t="s">
        <v>3333</v>
      </c>
      <c r="F471" s="617"/>
      <c r="G471" s="617"/>
      <c r="H471" s="617"/>
      <c r="I471" s="617"/>
      <c r="J471" s="617">
        <v>1</v>
      </c>
      <c r="K471" s="617">
        <v>2632</v>
      </c>
      <c r="L471" s="617"/>
      <c r="M471" s="617">
        <v>2632</v>
      </c>
      <c r="N471" s="617">
        <v>2</v>
      </c>
      <c r="O471" s="617">
        <v>5280</v>
      </c>
      <c r="P471" s="638"/>
      <c r="Q471" s="618">
        <v>2640</v>
      </c>
    </row>
    <row r="472" spans="1:17" ht="14.4" customHeight="1" x14ac:dyDescent="0.3">
      <c r="A472" s="613" t="s">
        <v>517</v>
      </c>
      <c r="B472" s="614" t="s">
        <v>3912</v>
      </c>
      <c r="C472" s="614" t="s">
        <v>3146</v>
      </c>
      <c r="D472" s="614" t="s">
        <v>3937</v>
      </c>
      <c r="E472" s="614" t="s">
        <v>3938</v>
      </c>
      <c r="F472" s="617">
        <v>5</v>
      </c>
      <c r="G472" s="617">
        <v>11955</v>
      </c>
      <c r="H472" s="617">
        <v>1</v>
      </c>
      <c r="I472" s="617">
        <v>2391</v>
      </c>
      <c r="J472" s="617">
        <v>1</v>
      </c>
      <c r="K472" s="617">
        <v>2408</v>
      </c>
      <c r="L472" s="617">
        <v>0.2014219991635299</v>
      </c>
      <c r="M472" s="617">
        <v>2408</v>
      </c>
      <c r="N472" s="617">
        <v>6</v>
      </c>
      <c r="O472" s="617">
        <v>14628</v>
      </c>
      <c r="P472" s="638">
        <v>1.2235884567126725</v>
      </c>
      <c r="Q472" s="618">
        <v>2438</v>
      </c>
    </row>
    <row r="473" spans="1:17" ht="14.4" customHeight="1" x14ac:dyDescent="0.3">
      <c r="A473" s="613" t="s">
        <v>517</v>
      </c>
      <c r="B473" s="614" t="s">
        <v>3912</v>
      </c>
      <c r="C473" s="614" t="s">
        <v>3146</v>
      </c>
      <c r="D473" s="614" t="s">
        <v>3939</v>
      </c>
      <c r="E473" s="614" t="s">
        <v>3940</v>
      </c>
      <c r="F473" s="617">
        <v>2</v>
      </c>
      <c r="G473" s="617">
        <v>5780</v>
      </c>
      <c r="H473" s="617">
        <v>1</v>
      </c>
      <c r="I473" s="617">
        <v>2890</v>
      </c>
      <c r="J473" s="617"/>
      <c r="K473" s="617"/>
      <c r="L473" s="617"/>
      <c r="M473" s="617"/>
      <c r="N473" s="617"/>
      <c r="O473" s="617"/>
      <c r="P473" s="638"/>
      <c r="Q473" s="618"/>
    </row>
    <row r="474" spans="1:17" ht="14.4" customHeight="1" x14ac:dyDescent="0.3">
      <c r="A474" s="613" t="s">
        <v>517</v>
      </c>
      <c r="B474" s="614" t="s">
        <v>3912</v>
      </c>
      <c r="C474" s="614" t="s">
        <v>3146</v>
      </c>
      <c r="D474" s="614" t="s">
        <v>3941</v>
      </c>
      <c r="E474" s="614" t="s">
        <v>3942</v>
      </c>
      <c r="F474" s="617">
        <v>4</v>
      </c>
      <c r="G474" s="617">
        <v>2372</v>
      </c>
      <c r="H474" s="617">
        <v>1</v>
      </c>
      <c r="I474" s="617">
        <v>593</v>
      </c>
      <c r="J474" s="617"/>
      <c r="K474" s="617"/>
      <c r="L474" s="617"/>
      <c r="M474" s="617"/>
      <c r="N474" s="617">
        <v>2</v>
      </c>
      <c r="O474" s="617">
        <v>1210</v>
      </c>
      <c r="P474" s="638">
        <v>0.51011804384485671</v>
      </c>
      <c r="Q474" s="618">
        <v>605</v>
      </c>
    </row>
    <row r="475" spans="1:17" ht="14.4" customHeight="1" x14ac:dyDescent="0.3">
      <c r="A475" s="613" t="s">
        <v>517</v>
      </c>
      <c r="B475" s="614" t="s">
        <v>3912</v>
      </c>
      <c r="C475" s="614" t="s">
        <v>3146</v>
      </c>
      <c r="D475" s="614" t="s">
        <v>3943</v>
      </c>
      <c r="E475" s="614" t="s">
        <v>3944</v>
      </c>
      <c r="F475" s="617"/>
      <c r="G475" s="617"/>
      <c r="H475" s="617"/>
      <c r="I475" s="617"/>
      <c r="J475" s="617"/>
      <c r="K475" s="617"/>
      <c r="L475" s="617"/>
      <c r="M475" s="617"/>
      <c r="N475" s="617">
        <v>1</v>
      </c>
      <c r="O475" s="617">
        <v>1466</v>
      </c>
      <c r="P475" s="638"/>
      <c r="Q475" s="618">
        <v>1466</v>
      </c>
    </row>
    <row r="476" spans="1:17" ht="14.4" customHeight="1" x14ac:dyDescent="0.3">
      <c r="A476" s="613" t="s">
        <v>517</v>
      </c>
      <c r="B476" s="614" t="s">
        <v>3912</v>
      </c>
      <c r="C476" s="614" t="s">
        <v>3146</v>
      </c>
      <c r="D476" s="614" t="s">
        <v>3945</v>
      </c>
      <c r="E476" s="614" t="s">
        <v>3946</v>
      </c>
      <c r="F476" s="617">
        <v>1</v>
      </c>
      <c r="G476" s="617">
        <v>3108</v>
      </c>
      <c r="H476" s="617">
        <v>1</v>
      </c>
      <c r="I476" s="617">
        <v>3108</v>
      </c>
      <c r="J476" s="617"/>
      <c r="K476" s="617"/>
      <c r="L476" s="617"/>
      <c r="M476" s="617"/>
      <c r="N476" s="617"/>
      <c r="O476" s="617"/>
      <c r="P476" s="638"/>
      <c r="Q476" s="618"/>
    </row>
    <row r="477" spans="1:17" ht="14.4" customHeight="1" x14ac:dyDescent="0.3">
      <c r="A477" s="613" t="s">
        <v>517</v>
      </c>
      <c r="B477" s="614" t="s">
        <v>3912</v>
      </c>
      <c r="C477" s="614" t="s">
        <v>3146</v>
      </c>
      <c r="D477" s="614" t="s">
        <v>3947</v>
      </c>
      <c r="E477" s="614" t="s">
        <v>3948</v>
      </c>
      <c r="F477" s="617"/>
      <c r="G477" s="617"/>
      <c r="H477" s="617"/>
      <c r="I477" s="617"/>
      <c r="J477" s="617">
        <v>1</v>
      </c>
      <c r="K477" s="617">
        <v>1753</v>
      </c>
      <c r="L477" s="617"/>
      <c r="M477" s="617">
        <v>1753</v>
      </c>
      <c r="N477" s="617"/>
      <c r="O477" s="617"/>
      <c r="P477" s="638"/>
      <c r="Q477" s="618"/>
    </row>
    <row r="478" spans="1:17" ht="14.4" customHeight="1" x14ac:dyDescent="0.3">
      <c r="A478" s="613" t="s">
        <v>517</v>
      </c>
      <c r="B478" s="614" t="s">
        <v>3949</v>
      </c>
      <c r="C478" s="614" t="s">
        <v>3146</v>
      </c>
      <c r="D478" s="614" t="s">
        <v>3950</v>
      </c>
      <c r="E478" s="614" t="s">
        <v>3951</v>
      </c>
      <c r="F478" s="617"/>
      <c r="G478" s="617"/>
      <c r="H478" s="617"/>
      <c r="I478" s="617"/>
      <c r="J478" s="617"/>
      <c r="K478" s="617"/>
      <c r="L478" s="617"/>
      <c r="M478" s="617"/>
      <c r="N478" s="617">
        <v>1</v>
      </c>
      <c r="O478" s="617">
        <v>4985</v>
      </c>
      <c r="P478" s="638"/>
      <c r="Q478" s="618">
        <v>4985</v>
      </c>
    </row>
    <row r="479" spans="1:17" ht="14.4" customHeight="1" x14ac:dyDescent="0.3">
      <c r="A479" s="613" t="s">
        <v>517</v>
      </c>
      <c r="B479" s="614" t="s">
        <v>3949</v>
      </c>
      <c r="C479" s="614" t="s">
        <v>3146</v>
      </c>
      <c r="D479" s="614" t="s">
        <v>3952</v>
      </c>
      <c r="E479" s="614" t="s">
        <v>3953</v>
      </c>
      <c r="F479" s="617"/>
      <c r="G479" s="617"/>
      <c r="H479" s="617"/>
      <c r="I479" s="617"/>
      <c r="J479" s="617"/>
      <c r="K479" s="617"/>
      <c r="L479" s="617"/>
      <c r="M479" s="617"/>
      <c r="N479" s="617">
        <v>2</v>
      </c>
      <c r="O479" s="617">
        <v>10320</v>
      </c>
      <c r="P479" s="638"/>
      <c r="Q479" s="618">
        <v>5160</v>
      </c>
    </row>
    <row r="480" spans="1:17" ht="14.4" customHeight="1" x14ac:dyDescent="0.3">
      <c r="A480" s="613" t="s">
        <v>517</v>
      </c>
      <c r="B480" s="614" t="s">
        <v>3949</v>
      </c>
      <c r="C480" s="614" t="s">
        <v>3146</v>
      </c>
      <c r="D480" s="614" t="s">
        <v>3219</v>
      </c>
      <c r="E480" s="614" t="s">
        <v>3220</v>
      </c>
      <c r="F480" s="617"/>
      <c r="G480" s="617"/>
      <c r="H480" s="617"/>
      <c r="I480" s="617"/>
      <c r="J480" s="617"/>
      <c r="K480" s="617"/>
      <c r="L480" s="617"/>
      <c r="M480" s="617"/>
      <c r="N480" s="617">
        <v>2</v>
      </c>
      <c r="O480" s="617">
        <v>1821</v>
      </c>
      <c r="P480" s="638"/>
      <c r="Q480" s="618">
        <v>910.5</v>
      </c>
    </row>
    <row r="481" spans="1:17" ht="14.4" customHeight="1" x14ac:dyDescent="0.3">
      <c r="A481" s="613" t="s">
        <v>517</v>
      </c>
      <c r="B481" s="614" t="s">
        <v>3949</v>
      </c>
      <c r="C481" s="614" t="s">
        <v>3146</v>
      </c>
      <c r="D481" s="614" t="s">
        <v>3954</v>
      </c>
      <c r="E481" s="614" t="s">
        <v>3955</v>
      </c>
      <c r="F481" s="617"/>
      <c r="G481" s="617"/>
      <c r="H481" s="617"/>
      <c r="I481" s="617"/>
      <c r="J481" s="617"/>
      <c r="K481" s="617"/>
      <c r="L481" s="617"/>
      <c r="M481" s="617"/>
      <c r="N481" s="617">
        <v>1</v>
      </c>
      <c r="O481" s="617">
        <v>109</v>
      </c>
      <c r="P481" s="638"/>
      <c r="Q481" s="618">
        <v>109</v>
      </c>
    </row>
    <row r="482" spans="1:17" ht="14.4" customHeight="1" x14ac:dyDescent="0.3">
      <c r="A482" s="613" t="s">
        <v>517</v>
      </c>
      <c r="B482" s="614" t="s">
        <v>3949</v>
      </c>
      <c r="C482" s="614" t="s">
        <v>3146</v>
      </c>
      <c r="D482" s="614" t="s">
        <v>3342</v>
      </c>
      <c r="E482" s="614" t="s">
        <v>3343</v>
      </c>
      <c r="F482" s="617"/>
      <c r="G482" s="617"/>
      <c r="H482" s="617"/>
      <c r="I482" s="617"/>
      <c r="J482" s="617"/>
      <c r="K482" s="617"/>
      <c r="L482" s="617"/>
      <c r="M482" s="617"/>
      <c r="N482" s="617">
        <v>1</v>
      </c>
      <c r="O482" s="617">
        <v>4340</v>
      </c>
      <c r="P482" s="638"/>
      <c r="Q482" s="618">
        <v>4340</v>
      </c>
    </row>
    <row r="483" spans="1:17" ht="14.4" customHeight="1" x14ac:dyDescent="0.3">
      <c r="A483" s="613" t="s">
        <v>517</v>
      </c>
      <c r="B483" s="614" t="s">
        <v>3949</v>
      </c>
      <c r="C483" s="614" t="s">
        <v>3146</v>
      </c>
      <c r="D483" s="614" t="s">
        <v>3406</v>
      </c>
      <c r="E483" s="614" t="s">
        <v>3407</v>
      </c>
      <c r="F483" s="617"/>
      <c r="G483" s="617"/>
      <c r="H483" s="617"/>
      <c r="I483" s="617"/>
      <c r="J483" s="617">
        <v>1</v>
      </c>
      <c r="K483" s="617">
        <v>0</v>
      </c>
      <c r="L483" s="617"/>
      <c r="M483" s="617">
        <v>0</v>
      </c>
      <c r="N483" s="617"/>
      <c r="O483" s="617"/>
      <c r="P483" s="638"/>
      <c r="Q483" s="618"/>
    </row>
    <row r="484" spans="1:17" ht="14.4" customHeight="1" x14ac:dyDescent="0.3">
      <c r="A484" s="613" t="s">
        <v>517</v>
      </c>
      <c r="B484" s="614" t="s">
        <v>3949</v>
      </c>
      <c r="C484" s="614" t="s">
        <v>3146</v>
      </c>
      <c r="D484" s="614" t="s">
        <v>3956</v>
      </c>
      <c r="E484" s="614" t="s">
        <v>3957</v>
      </c>
      <c r="F484" s="617"/>
      <c r="G484" s="617"/>
      <c r="H484" s="617"/>
      <c r="I484" s="617"/>
      <c r="J484" s="617"/>
      <c r="K484" s="617"/>
      <c r="L484" s="617"/>
      <c r="M484" s="617"/>
      <c r="N484" s="617">
        <v>1</v>
      </c>
      <c r="O484" s="617">
        <v>1828</v>
      </c>
      <c r="P484" s="638"/>
      <c r="Q484" s="618">
        <v>1828</v>
      </c>
    </row>
    <row r="485" spans="1:17" ht="14.4" customHeight="1" x14ac:dyDescent="0.3">
      <c r="A485" s="613" t="s">
        <v>517</v>
      </c>
      <c r="B485" s="614" t="s">
        <v>3949</v>
      </c>
      <c r="C485" s="614" t="s">
        <v>3146</v>
      </c>
      <c r="D485" s="614" t="s">
        <v>3958</v>
      </c>
      <c r="E485" s="614" t="s">
        <v>3959</v>
      </c>
      <c r="F485" s="617"/>
      <c r="G485" s="617"/>
      <c r="H485" s="617"/>
      <c r="I485" s="617"/>
      <c r="J485" s="617">
        <v>1</v>
      </c>
      <c r="K485" s="617">
        <v>2252</v>
      </c>
      <c r="L485" s="617"/>
      <c r="M485" s="617">
        <v>2252</v>
      </c>
      <c r="N485" s="617"/>
      <c r="O485" s="617"/>
      <c r="P485" s="638"/>
      <c r="Q485" s="618"/>
    </row>
    <row r="486" spans="1:17" ht="14.4" customHeight="1" x14ac:dyDescent="0.3">
      <c r="A486" s="613" t="s">
        <v>517</v>
      </c>
      <c r="B486" s="614" t="s">
        <v>3960</v>
      </c>
      <c r="C486" s="614" t="s">
        <v>3146</v>
      </c>
      <c r="D486" s="614" t="s">
        <v>3961</v>
      </c>
      <c r="E486" s="614" t="s">
        <v>3962</v>
      </c>
      <c r="F486" s="617"/>
      <c r="G486" s="617"/>
      <c r="H486" s="617"/>
      <c r="I486" s="617"/>
      <c r="J486" s="617">
        <v>2</v>
      </c>
      <c r="K486" s="617">
        <v>484</v>
      </c>
      <c r="L486" s="617"/>
      <c r="M486" s="617">
        <v>242</v>
      </c>
      <c r="N486" s="617"/>
      <c r="O486" s="617"/>
      <c r="P486" s="638"/>
      <c r="Q486" s="618"/>
    </row>
    <row r="487" spans="1:17" ht="14.4" customHeight="1" x14ac:dyDescent="0.3">
      <c r="A487" s="613" t="s">
        <v>517</v>
      </c>
      <c r="B487" s="614" t="s">
        <v>3963</v>
      </c>
      <c r="C487" s="614" t="s">
        <v>3146</v>
      </c>
      <c r="D487" s="614" t="s">
        <v>3964</v>
      </c>
      <c r="E487" s="614" t="s">
        <v>3965</v>
      </c>
      <c r="F487" s="617"/>
      <c r="G487" s="617"/>
      <c r="H487" s="617"/>
      <c r="I487" s="617"/>
      <c r="J487" s="617">
        <v>1</v>
      </c>
      <c r="K487" s="617">
        <v>412</v>
      </c>
      <c r="L487" s="617"/>
      <c r="M487" s="617">
        <v>412</v>
      </c>
      <c r="N487" s="617"/>
      <c r="O487" s="617"/>
      <c r="P487" s="638"/>
      <c r="Q487" s="618"/>
    </row>
    <row r="488" spans="1:17" ht="14.4" customHeight="1" x14ac:dyDescent="0.3">
      <c r="A488" s="613" t="s">
        <v>517</v>
      </c>
      <c r="B488" s="614" t="s">
        <v>3963</v>
      </c>
      <c r="C488" s="614" t="s">
        <v>3146</v>
      </c>
      <c r="D488" s="614" t="s">
        <v>3966</v>
      </c>
      <c r="E488" s="614" t="s">
        <v>3967</v>
      </c>
      <c r="F488" s="617">
        <v>1</v>
      </c>
      <c r="G488" s="617">
        <v>245</v>
      </c>
      <c r="H488" s="617">
        <v>1</v>
      </c>
      <c r="I488" s="617">
        <v>245</v>
      </c>
      <c r="J488" s="617">
        <v>1</v>
      </c>
      <c r="K488" s="617">
        <v>248</v>
      </c>
      <c r="L488" s="617">
        <v>1.0122448979591836</v>
      </c>
      <c r="M488" s="617">
        <v>248</v>
      </c>
      <c r="N488" s="617">
        <v>1</v>
      </c>
      <c r="O488" s="617">
        <v>252</v>
      </c>
      <c r="P488" s="638">
        <v>1.0285714285714285</v>
      </c>
      <c r="Q488" s="618">
        <v>252</v>
      </c>
    </row>
    <row r="489" spans="1:17" ht="14.4" customHeight="1" x14ac:dyDescent="0.3">
      <c r="A489" s="613" t="s">
        <v>517</v>
      </c>
      <c r="B489" s="614" t="s">
        <v>3963</v>
      </c>
      <c r="C489" s="614" t="s">
        <v>3146</v>
      </c>
      <c r="D489" s="614" t="s">
        <v>3968</v>
      </c>
      <c r="E489" s="614" t="s">
        <v>3969</v>
      </c>
      <c r="F489" s="617"/>
      <c r="G489" s="617"/>
      <c r="H489" s="617"/>
      <c r="I489" s="617"/>
      <c r="J489" s="617"/>
      <c r="K489" s="617"/>
      <c r="L489" s="617"/>
      <c r="M489" s="617"/>
      <c r="N489" s="617">
        <v>1</v>
      </c>
      <c r="O489" s="617">
        <v>1139</v>
      </c>
      <c r="P489" s="638"/>
      <c r="Q489" s="618">
        <v>1139</v>
      </c>
    </row>
    <row r="490" spans="1:17" ht="14.4" customHeight="1" x14ac:dyDescent="0.3">
      <c r="A490" s="613" t="s">
        <v>517</v>
      </c>
      <c r="B490" s="614" t="s">
        <v>3963</v>
      </c>
      <c r="C490" s="614" t="s">
        <v>3146</v>
      </c>
      <c r="D490" s="614" t="s">
        <v>3970</v>
      </c>
      <c r="E490" s="614" t="s">
        <v>3971</v>
      </c>
      <c r="F490" s="617"/>
      <c r="G490" s="617"/>
      <c r="H490" s="617"/>
      <c r="I490" s="617"/>
      <c r="J490" s="617"/>
      <c r="K490" s="617"/>
      <c r="L490" s="617"/>
      <c r="M490" s="617"/>
      <c r="N490" s="617">
        <v>1</v>
      </c>
      <c r="O490" s="617">
        <v>2163</v>
      </c>
      <c r="P490" s="638"/>
      <c r="Q490" s="618">
        <v>2163</v>
      </c>
    </row>
    <row r="491" spans="1:17" ht="14.4" customHeight="1" x14ac:dyDescent="0.3">
      <c r="A491" s="613" t="s">
        <v>517</v>
      </c>
      <c r="B491" s="614" t="s">
        <v>3963</v>
      </c>
      <c r="C491" s="614" t="s">
        <v>3146</v>
      </c>
      <c r="D491" s="614" t="s">
        <v>3972</v>
      </c>
      <c r="E491" s="614" t="s">
        <v>3973</v>
      </c>
      <c r="F491" s="617">
        <v>1</v>
      </c>
      <c r="G491" s="617">
        <v>1488</v>
      </c>
      <c r="H491" s="617">
        <v>1</v>
      </c>
      <c r="I491" s="617">
        <v>1488</v>
      </c>
      <c r="J491" s="617">
        <v>1</v>
      </c>
      <c r="K491" s="617">
        <v>1500</v>
      </c>
      <c r="L491" s="617">
        <v>1.0080645161290323</v>
      </c>
      <c r="M491" s="617">
        <v>1500</v>
      </c>
      <c r="N491" s="617"/>
      <c r="O491" s="617"/>
      <c r="P491" s="638"/>
      <c r="Q491" s="618"/>
    </row>
    <row r="492" spans="1:17" ht="14.4" customHeight="1" x14ac:dyDescent="0.3">
      <c r="A492" s="613" t="s">
        <v>517</v>
      </c>
      <c r="B492" s="614" t="s">
        <v>3963</v>
      </c>
      <c r="C492" s="614" t="s">
        <v>3146</v>
      </c>
      <c r="D492" s="614" t="s">
        <v>3974</v>
      </c>
      <c r="E492" s="614" t="s">
        <v>3975</v>
      </c>
      <c r="F492" s="617"/>
      <c r="G492" s="617"/>
      <c r="H492" s="617"/>
      <c r="I492" s="617"/>
      <c r="J492" s="617">
        <v>1</v>
      </c>
      <c r="K492" s="617">
        <v>1834</v>
      </c>
      <c r="L492" s="617"/>
      <c r="M492" s="617">
        <v>1834</v>
      </c>
      <c r="N492" s="617"/>
      <c r="O492" s="617"/>
      <c r="P492" s="638"/>
      <c r="Q492" s="618"/>
    </row>
    <row r="493" spans="1:17" ht="14.4" customHeight="1" x14ac:dyDescent="0.3">
      <c r="A493" s="613" t="s">
        <v>517</v>
      </c>
      <c r="B493" s="614" t="s">
        <v>3963</v>
      </c>
      <c r="C493" s="614" t="s">
        <v>3146</v>
      </c>
      <c r="D493" s="614" t="s">
        <v>3976</v>
      </c>
      <c r="E493" s="614" t="s">
        <v>3977</v>
      </c>
      <c r="F493" s="617"/>
      <c r="G493" s="617"/>
      <c r="H493" s="617"/>
      <c r="I493" s="617"/>
      <c r="J493" s="617">
        <v>1</v>
      </c>
      <c r="K493" s="617">
        <v>3035</v>
      </c>
      <c r="L493" s="617"/>
      <c r="M493" s="617">
        <v>3035</v>
      </c>
      <c r="N493" s="617"/>
      <c r="O493" s="617"/>
      <c r="P493" s="638"/>
      <c r="Q493" s="618"/>
    </row>
    <row r="494" spans="1:17" ht="14.4" customHeight="1" x14ac:dyDescent="0.3">
      <c r="A494" s="613" t="s">
        <v>517</v>
      </c>
      <c r="B494" s="614" t="s">
        <v>3963</v>
      </c>
      <c r="C494" s="614" t="s">
        <v>3146</v>
      </c>
      <c r="D494" s="614" t="s">
        <v>3221</v>
      </c>
      <c r="E494" s="614" t="s">
        <v>3222</v>
      </c>
      <c r="F494" s="617">
        <v>1</v>
      </c>
      <c r="G494" s="617">
        <v>800</v>
      </c>
      <c r="H494" s="617">
        <v>1</v>
      </c>
      <c r="I494" s="617">
        <v>800</v>
      </c>
      <c r="J494" s="617">
        <v>4</v>
      </c>
      <c r="K494" s="617">
        <v>3224</v>
      </c>
      <c r="L494" s="617">
        <v>4.03</v>
      </c>
      <c r="M494" s="617">
        <v>806</v>
      </c>
      <c r="N494" s="617">
        <v>3</v>
      </c>
      <c r="O494" s="617">
        <v>2436</v>
      </c>
      <c r="P494" s="638">
        <v>3.0449999999999999</v>
      </c>
      <c r="Q494" s="618">
        <v>812</v>
      </c>
    </row>
    <row r="495" spans="1:17" ht="14.4" customHeight="1" x14ac:dyDescent="0.3">
      <c r="A495" s="613" t="s">
        <v>517</v>
      </c>
      <c r="B495" s="614" t="s">
        <v>3963</v>
      </c>
      <c r="C495" s="614" t="s">
        <v>3146</v>
      </c>
      <c r="D495" s="614" t="s">
        <v>3978</v>
      </c>
      <c r="E495" s="614" t="s">
        <v>3979</v>
      </c>
      <c r="F495" s="617">
        <v>1</v>
      </c>
      <c r="G495" s="617">
        <v>1174</v>
      </c>
      <c r="H495" s="617">
        <v>1</v>
      </c>
      <c r="I495" s="617">
        <v>1174</v>
      </c>
      <c r="J495" s="617"/>
      <c r="K495" s="617"/>
      <c r="L495" s="617"/>
      <c r="M495" s="617"/>
      <c r="N495" s="617"/>
      <c r="O495" s="617"/>
      <c r="P495" s="638"/>
      <c r="Q495" s="618"/>
    </row>
    <row r="496" spans="1:17" ht="14.4" customHeight="1" x14ac:dyDescent="0.3">
      <c r="A496" s="613" t="s">
        <v>517</v>
      </c>
      <c r="B496" s="614" t="s">
        <v>3963</v>
      </c>
      <c r="C496" s="614" t="s">
        <v>3146</v>
      </c>
      <c r="D496" s="614" t="s">
        <v>3935</v>
      </c>
      <c r="E496" s="614" t="s">
        <v>3936</v>
      </c>
      <c r="F496" s="617">
        <v>1</v>
      </c>
      <c r="G496" s="617">
        <v>2349</v>
      </c>
      <c r="H496" s="617">
        <v>1</v>
      </c>
      <c r="I496" s="617">
        <v>2349</v>
      </c>
      <c r="J496" s="617">
        <v>1</v>
      </c>
      <c r="K496" s="617">
        <v>2361</v>
      </c>
      <c r="L496" s="617">
        <v>1.0051085568326947</v>
      </c>
      <c r="M496" s="617">
        <v>2361</v>
      </c>
      <c r="N496" s="617"/>
      <c r="O496" s="617"/>
      <c r="P496" s="638"/>
      <c r="Q496" s="618"/>
    </row>
    <row r="497" spans="1:17" ht="14.4" customHeight="1" x14ac:dyDescent="0.3">
      <c r="A497" s="613" t="s">
        <v>517</v>
      </c>
      <c r="B497" s="614" t="s">
        <v>3963</v>
      </c>
      <c r="C497" s="614" t="s">
        <v>3146</v>
      </c>
      <c r="D497" s="614" t="s">
        <v>3895</v>
      </c>
      <c r="E497" s="614" t="s">
        <v>3896</v>
      </c>
      <c r="F497" s="617"/>
      <c r="G497" s="617"/>
      <c r="H497" s="617"/>
      <c r="I497" s="617"/>
      <c r="J497" s="617"/>
      <c r="K497" s="617"/>
      <c r="L497" s="617"/>
      <c r="M497" s="617"/>
      <c r="N497" s="617">
        <v>1</v>
      </c>
      <c r="O497" s="617">
        <v>66</v>
      </c>
      <c r="P497" s="638"/>
      <c r="Q497" s="618">
        <v>66</v>
      </c>
    </row>
    <row r="498" spans="1:17" ht="14.4" customHeight="1" x14ac:dyDescent="0.3">
      <c r="A498" s="613" t="s">
        <v>517</v>
      </c>
      <c r="B498" s="614" t="s">
        <v>3963</v>
      </c>
      <c r="C498" s="614" t="s">
        <v>3146</v>
      </c>
      <c r="D498" s="614" t="s">
        <v>3980</v>
      </c>
      <c r="E498" s="614" t="s">
        <v>3981</v>
      </c>
      <c r="F498" s="617">
        <v>3</v>
      </c>
      <c r="G498" s="617">
        <v>123</v>
      </c>
      <c r="H498" s="617">
        <v>1</v>
      </c>
      <c r="I498" s="617">
        <v>41</v>
      </c>
      <c r="J498" s="617"/>
      <c r="K498" s="617"/>
      <c r="L498" s="617"/>
      <c r="M498" s="617"/>
      <c r="N498" s="617"/>
      <c r="O498" s="617"/>
      <c r="P498" s="638"/>
      <c r="Q498" s="618"/>
    </row>
    <row r="499" spans="1:17" ht="14.4" customHeight="1" x14ac:dyDescent="0.3">
      <c r="A499" s="613" t="s">
        <v>517</v>
      </c>
      <c r="B499" s="614" t="s">
        <v>3963</v>
      </c>
      <c r="C499" s="614" t="s">
        <v>3146</v>
      </c>
      <c r="D499" s="614" t="s">
        <v>3982</v>
      </c>
      <c r="E499" s="614" t="s">
        <v>3983</v>
      </c>
      <c r="F499" s="617">
        <v>1</v>
      </c>
      <c r="G499" s="617">
        <v>1406</v>
      </c>
      <c r="H499" s="617">
        <v>1</v>
      </c>
      <c r="I499" s="617">
        <v>1406</v>
      </c>
      <c r="J499" s="617">
        <v>1</v>
      </c>
      <c r="K499" s="617">
        <v>1418</v>
      </c>
      <c r="L499" s="617">
        <v>1.0085348506401137</v>
      </c>
      <c r="M499" s="617">
        <v>1418</v>
      </c>
      <c r="N499" s="617"/>
      <c r="O499" s="617"/>
      <c r="P499" s="638"/>
      <c r="Q499" s="618"/>
    </row>
    <row r="500" spans="1:17" ht="14.4" customHeight="1" x14ac:dyDescent="0.3">
      <c r="A500" s="613" t="s">
        <v>517</v>
      </c>
      <c r="B500" s="614" t="s">
        <v>3963</v>
      </c>
      <c r="C500" s="614" t="s">
        <v>3146</v>
      </c>
      <c r="D500" s="614" t="s">
        <v>3984</v>
      </c>
      <c r="E500" s="614" t="s">
        <v>3985</v>
      </c>
      <c r="F500" s="617"/>
      <c r="G500" s="617"/>
      <c r="H500" s="617"/>
      <c r="I500" s="617"/>
      <c r="J500" s="617">
        <v>1</v>
      </c>
      <c r="K500" s="617">
        <v>587</v>
      </c>
      <c r="L500" s="617"/>
      <c r="M500" s="617">
        <v>587</v>
      </c>
      <c r="N500" s="617"/>
      <c r="O500" s="617"/>
      <c r="P500" s="638"/>
      <c r="Q500" s="618"/>
    </row>
    <row r="501" spans="1:17" ht="14.4" customHeight="1" x14ac:dyDescent="0.3">
      <c r="A501" s="613" t="s">
        <v>517</v>
      </c>
      <c r="B501" s="614" t="s">
        <v>3963</v>
      </c>
      <c r="C501" s="614" t="s">
        <v>3146</v>
      </c>
      <c r="D501" s="614" t="s">
        <v>3986</v>
      </c>
      <c r="E501" s="614" t="s">
        <v>3987</v>
      </c>
      <c r="F501" s="617"/>
      <c r="G501" s="617"/>
      <c r="H501" s="617"/>
      <c r="I501" s="617"/>
      <c r="J501" s="617"/>
      <c r="K501" s="617"/>
      <c r="L501" s="617"/>
      <c r="M501" s="617"/>
      <c r="N501" s="617">
        <v>1</v>
      </c>
      <c r="O501" s="617">
        <v>490</v>
      </c>
      <c r="P501" s="638"/>
      <c r="Q501" s="618">
        <v>490</v>
      </c>
    </row>
    <row r="502" spans="1:17" ht="14.4" customHeight="1" x14ac:dyDescent="0.3">
      <c r="A502" s="613" t="s">
        <v>517</v>
      </c>
      <c r="B502" s="614" t="s">
        <v>3963</v>
      </c>
      <c r="C502" s="614" t="s">
        <v>3146</v>
      </c>
      <c r="D502" s="614" t="s">
        <v>3988</v>
      </c>
      <c r="E502" s="614" t="s">
        <v>3989</v>
      </c>
      <c r="F502" s="617"/>
      <c r="G502" s="617"/>
      <c r="H502" s="617"/>
      <c r="I502" s="617"/>
      <c r="J502" s="617"/>
      <c r="K502" s="617"/>
      <c r="L502" s="617"/>
      <c r="M502" s="617"/>
      <c r="N502" s="617">
        <v>1</v>
      </c>
      <c r="O502" s="617">
        <v>4010</v>
      </c>
      <c r="P502" s="638"/>
      <c r="Q502" s="618">
        <v>4010</v>
      </c>
    </row>
    <row r="503" spans="1:17" ht="14.4" customHeight="1" x14ac:dyDescent="0.3">
      <c r="A503" s="613" t="s">
        <v>517</v>
      </c>
      <c r="B503" s="614" t="s">
        <v>3990</v>
      </c>
      <c r="C503" s="614" t="s">
        <v>3146</v>
      </c>
      <c r="D503" s="614" t="s">
        <v>3991</v>
      </c>
      <c r="E503" s="614" t="s">
        <v>3992</v>
      </c>
      <c r="F503" s="617"/>
      <c r="G503" s="617"/>
      <c r="H503" s="617"/>
      <c r="I503" s="617"/>
      <c r="J503" s="617">
        <v>1</v>
      </c>
      <c r="K503" s="617">
        <v>1484</v>
      </c>
      <c r="L503" s="617"/>
      <c r="M503" s="617">
        <v>1484</v>
      </c>
      <c r="N503" s="617"/>
      <c r="O503" s="617"/>
      <c r="P503" s="638"/>
      <c r="Q503" s="618"/>
    </row>
    <row r="504" spans="1:17" ht="14.4" customHeight="1" x14ac:dyDescent="0.3">
      <c r="A504" s="613" t="s">
        <v>517</v>
      </c>
      <c r="B504" s="614" t="s">
        <v>3990</v>
      </c>
      <c r="C504" s="614" t="s">
        <v>3146</v>
      </c>
      <c r="D504" s="614" t="s">
        <v>3993</v>
      </c>
      <c r="E504" s="614" t="s">
        <v>3994</v>
      </c>
      <c r="F504" s="617"/>
      <c r="G504" s="617"/>
      <c r="H504" s="617"/>
      <c r="I504" s="617"/>
      <c r="J504" s="617">
        <v>1</v>
      </c>
      <c r="K504" s="617">
        <v>1839</v>
      </c>
      <c r="L504" s="617"/>
      <c r="M504" s="617">
        <v>1839</v>
      </c>
      <c r="N504" s="617"/>
      <c r="O504" s="617"/>
      <c r="P504" s="638"/>
      <c r="Q504" s="618"/>
    </row>
    <row r="505" spans="1:17" ht="14.4" customHeight="1" x14ac:dyDescent="0.3">
      <c r="A505" s="613" t="s">
        <v>517</v>
      </c>
      <c r="B505" s="614" t="s">
        <v>3995</v>
      </c>
      <c r="C505" s="614" t="s">
        <v>3146</v>
      </c>
      <c r="D505" s="614" t="s">
        <v>3181</v>
      </c>
      <c r="E505" s="614" t="s">
        <v>3182</v>
      </c>
      <c r="F505" s="617">
        <v>2</v>
      </c>
      <c r="G505" s="617">
        <v>4092</v>
      </c>
      <c r="H505" s="617">
        <v>1</v>
      </c>
      <c r="I505" s="617">
        <v>2046</v>
      </c>
      <c r="J505" s="617">
        <v>5</v>
      </c>
      <c r="K505" s="617">
        <v>10265</v>
      </c>
      <c r="L505" s="617">
        <v>2.5085532746823072</v>
      </c>
      <c r="M505" s="617">
        <v>2053</v>
      </c>
      <c r="N505" s="617">
        <v>2</v>
      </c>
      <c r="O505" s="617">
        <v>4134</v>
      </c>
      <c r="P505" s="638">
        <v>1.0102639296187683</v>
      </c>
      <c r="Q505" s="618">
        <v>2067</v>
      </c>
    </row>
    <row r="506" spans="1:17" ht="14.4" customHeight="1" x14ac:dyDescent="0.3">
      <c r="A506" s="613" t="s">
        <v>517</v>
      </c>
      <c r="B506" s="614" t="s">
        <v>3995</v>
      </c>
      <c r="C506" s="614" t="s">
        <v>3146</v>
      </c>
      <c r="D506" s="614" t="s">
        <v>3183</v>
      </c>
      <c r="E506" s="614" t="s">
        <v>3184</v>
      </c>
      <c r="F506" s="617">
        <v>1</v>
      </c>
      <c r="G506" s="617">
        <v>1611</v>
      </c>
      <c r="H506" s="617">
        <v>1</v>
      </c>
      <c r="I506" s="617">
        <v>1611</v>
      </c>
      <c r="J506" s="617"/>
      <c r="K506" s="617"/>
      <c r="L506" s="617"/>
      <c r="M506" s="617"/>
      <c r="N506" s="617"/>
      <c r="O506" s="617"/>
      <c r="P506" s="638"/>
      <c r="Q506" s="618"/>
    </row>
    <row r="507" spans="1:17" ht="14.4" customHeight="1" x14ac:dyDescent="0.3">
      <c r="A507" s="613" t="s">
        <v>517</v>
      </c>
      <c r="B507" s="614" t="s">
        <v>3995</v>
      </c>
      <c r="C507" s="614" t="s">
        <v>3146</v>
      </c>
      <c r="D507" s="614" t="s">
        <v>3996</v>
      </c>
      <c r="E507" s="614" t="s">
        <v>3997</v>
      </c>
      <c r="F507" s="617">
        <v>1</v>
      </c>
      <c r="G507" s="617">
        <v>1099</v>
      </c>
      <c r="H507" s="617">
        <v>1</v>
      </c>
      <c r="I507" s="617">
        <v>1099</v>
      </c>
      <c r="J507" s="617"/>
      <c r="K507" s="617"/>
      <c r="L507" s="617"/>
      <c r="M507" s="617"/>
      <c r="N507" s="617"/>
      <c r="O507" s="617"/>
      <c r="P507" s="638"/>
      <c r="Q507" s="618"/>
    </row>
    <row r="508" spans="1:17" ht="14.4" customHeight="1" x14ac:dyDescent="0.3">
      <c r="A508" s="613" t="s">
        <v>517</v>
      </c>
      <c r="B508" s="614" t="s">
        <v>3995</v>
      </c>
      <c r="C508" s="614" t="s">
        <v>3146</v>
      </c>
      <c r="D508" s="614" t="s">
        <v>3223</v>
      </c>
      <c r="E508" s="614" t="s">
        <v>3224</v>
      </c>
      <c r="F508" s="617">
        <v>1</v>
      </c>
      <c r="G508" s="617">
        <v>3859</v>
      </c>
      <c r="H508" s="617">
        <v>1</v>
      </c>
      <c r="I508" s="617">
        <v>3859</v>
      </c>
      <c r="J508" s="617"/>
      <c r="K508" s="617"/>
      <c r="L508" s="617"/>
      <c r="M508" s="617"/>
      <c r="N508" s="617"/>
      <c r="O508" s="617"/>
      <c r="P508" s="638"/>
      <c r="Q508" s="618"/>
    </row>
    <row r="509" spans="1:17" ht="14.4" customHeight="1" x14ac:dyDescent="0.3">
      <c r="A509" s="613" t="s">
        <v>517</v>
      </c>
      <c r="B509" s="614" t="s">
        <v>3995</v>
      </c>
      <c r="C509" s="614" t="s">
        <v>3146</v>
      </c>
      <c r="D509" s="614" t="s">
        <v>3998</v>
      </c>
      <c r="E509" s="614" t="s">
        <v>3999</v>
      </c>
      <c r="F509" s="617"/>
      <c r="G509" s="617"/>
      <c r="H509" s="617"/>
      <c r="I509" s="617"/>
      <c r="J509" s="617">
        <v>1</v>
      </c>
      <c r="K509" s="617">
        <v>6363</v>
      </c>
      <c r="L509" s="617"/>
      <c r="M509" s="617">
        <v>6363</v>
      </c>
      <c r="N509" s="617"/>
      <c r="O509" s="617"/>
      <c r="P509" s="638"/>
      <c r="Q509" s="618"/>
    </row>
    <row r="510" spans="1:17" ht="14.4" customHeight="1" x14ac:dyDescent="0.3">
      <c r="A510" s="613" t="s">
        <v>517</v>
      </c>
      <c r="B510" s="614" t="s">
        <v>3995</v>
      </c>
      <c r="C510" s="614" t="s">
        <v>3146</v>
      </c>
      <c r="D510" s="614" t="s">
        <v>4000</v>
      </c>
      <c r="E510" s="614" t="s">
        <v>4001</v>
      </c>
      <c r="F510" s="617"/>
      <c r="G510" s="617"/>
      <c r="H510" s="617"/>
      <c r="I510" s="617"/>
      <c r="J510" s="617">
        <v>1</v>
      </c>
      <c r="K510" s="617">
        <v>303</v>
      </c>
      <c r="L510" s="617"/>
      <c r="M510" s="617">
        <v>303</v>
      </c>
      <c r="N510" s="617"/>
      <c r="O510" s="617"/>
      <c r="P510" s="638"/>
      <c r="Q510" s="618"/>
    </row>
    <row r="511" spans="1:17" ht="14.4" customHeight="1" x14ac:dyDescent="0.3">
      <c r="A511" s="613" t="s">
        <v>517</v>
      </c>
      <c r="B511" s="614" t="s">
        <v>3995</v>
      </c>
      <c r="C511" s="614" t="s">
        <v>3146</v>
      </c>
      <c r="D511" s="614" t="s">
        <v>4002</v>
      </c>
      <c r="E511" s="614" t="s">
        <v>4003</v>
      </c>
      <c r="F511" s="617"/>
      <c r="G511" s="617"/>
      <c r="H511" s="617"/>
      <c r="I511" s="617"/>
      <c r="J511" s="617"/>
      <c r="K511" s="617"/>
      <c r="L511" s="617"/>
      <c r="M511" s="617"/>
      <c r="N511" s="617">
        <v>1</v>
      </c>
      <c r="O511" s="617">
        <v>6067</v>
      </c>
      <c r="P511" s="638"/>
      <c r="Q511" s="618">
        <v>6067</v>
      </c>
    </row>
    <row r="512" spans="1:17" ht="14.4" customHeight="1" x14ac:dyDescent="0.3">
      <c r="A512" s="613" t="s">
        <v>517</v>
      </c>
      <c r="B512" s="614" t="s">
        <v>3995</v>
      </c>
      <c r="C512" s="614" t="s">
        <v>3146</v>
      </c>
      <c r="D512" s="614" t="s">
        <v>4004</v>
      </c>
      <c r="E512" s="614" t="s">
        <v>4005</v>
      </c>
      <c r="F512" s="617">
        <v>1</v>
      </c>
      <c r="G512" s="617">
        <v>4207</v>
      </c>
      <c r="H512" s="617">
        <v>1</v>
      </c>
      <c r="I512" s="617">
        <v>4207</v>
      </c>
      <c r="J512" s="617"/>
      <c r="K512" s="617"/>
      <c r="L512" s="617"/>
      <c r="M512" s="617"/>
      <c r="N512" s="617"/>
      <c r="O512" s="617"/>
      <c r="P512" s="638"/>
      <c r="Q512" s="618"/>
    </row>
    <row r="513" spans="1:17" ht="14.4" customHeight="1" x14ac:dyDescent="0.3">
      <c r="A513" s="613" t="s">
        <v>517</v>
      </c>
      <c r="B513" s="614" t="s">
        <v>3995</v>
      </c>
      <c r="C513" s="614" t="s">
        <v>3146</v>
      </c>
      <c r="D513" s="614" t="s">
        <v>4006</v>
      </c>
      <c r="E513" s="614" t="s">
        <v>4007</v>
      </c>
      <c r="F513" s="617">
        <v>1</v>
      </c>
      <c r="G513" s="617">
        <v>2990</v>
      </c>
      <c r="H513" s="617">
        <v>1</v>
      </c>
      <c r="I513" s="617">
        <v>2990</v>
      </c>
      <c r="J513" s="617">
        <v>1</v>
      </c>
      <c r="K513" s="617">
        <v>3002</v>
      </c>
      <c r="L513" s="617">
        <v>1.0040133779264213</v>
      </c>
      <c r="M513" s="617">
        <v>3002</v>
      </c>
      <c r="N513" s="617"/>
      <c r="O513" s="617"/>
      <c r="P513" s="638"/>
      <c r="Q513" s="618"/>
    </row>
    <row r="514" spans="1:17" ht="14.4" customHeight="1" x14ac:dyDescent="0.3">
      <c r="A514" s="613" t="s">
        <v>517</v>
      </c>
      <c r="B514" s="614" t="s">
        <v>3149</v>
      </c>
      <c r="C514" s="614" t="s">
        <v>3569</v>
      </c>
      <c r="D514" s="614" t="s">
        <v>3572</v>
      </c>
      <c r="E514" s="614" t="s">
        <v>3573</v>
      </c>
      <c r="F514" s="617">
        <v>38</v>
      </c>
      <c r="G514" s="617">
        <v>4423.32</v>
      </c>
      <c r="H514" s="617">
        <v>1</v>
      </c>
      <c r="I514" s="617">
        <v>116.40315789473684</v>
      </c>
      <c r="J514" s="617">
        <v>20</v>
      </c>
      <c r="K514" s="617">
        <v>1666</v>
      </c>
      <c r="L514" s="617">
        <v>0.37664017073148676</v>
      </c>
      <c r="M514" s="617">
        <v>83.3</v>
      </c>
      <c r="N514" s="617"/>
      <c r="O514" s="617"/>
      <c r="P514" s="638"/>
      <c r="Q514" s="618"/>
    </row>
    <row r="515" spans="1:17" ht="14.4" customHeight="1" x14ac:dyDescent="0.3">
      <c r="A515" s="613" t="s">
        <v>517</v>
      </c>
      <c r="B515" s="614" t="s">
        <v>3149</v>
      </c>
      <c r="C515" s="614" t="s">
        <v>3569</v>
      </c>
      <c r="D515" s="614" t="s">
        <v>3574</v>
      </c>
      <c r="E515" s="614" t="s">
        <v>2168</v>
      </c>
      <c r="F515" s="617"/>
      <c r="G515" s="617"/>
      <c r="H515" s="617"/>
      <c r="I515" s="617"/>
      <c r="J515" s="617">
        <v>6</v>
      </c>
      <c r="K515" s="617">
        <v>497.52</v>
      </c>
      <c r="L515" s="617"/>
      <c r="M515" s="617">
        <v>82.92</v>
      </c>
      <c r="N515" s="617"/>
      <c r="O515" s="617"/>
      <c r="P515" s="638"/>
      <c r="Q515" s="618"/>
    </row>
    <row r="516" spans="1:17" ht="14.4" customHeight="1" x14ac:dyDescent="0.3">
      <c r="A516" s="613" t="s">
        <v>517</v>
      </c>
      <c r="B516" s="614" t="s">
        <v>3149</v>
      </c>
      <c r="C516" s="614" t="s">
        <v>3569</v>
      </c>
      <c r="D516" s="614" t="s">
        <v>3575</v>
      </c>
      <c r="E516" s="614" t="s">
        <v>2389</v>
      </c>
      <c r="F516" s="617">
        <v>16</v>
      </c>
      <c r="G516" s="617">
        <v>23413.77</v>
      </c>
      <c r="H516" s="617">
        <v>1</v>
      </c>
      <c r="I516" s="617">
        <v>1463.360625</v>
      </c>
      <c r="J516" s="617"/>
      <c r="K516" s="617"/>
      <c r="L516" s="617"/>
      <c r="M516" s="617"/>
      <c r="N516" s="617"/>
      <c r="O516" s="617"/>
      <c r="P516" s="638"/>
      <c r="Q516" s="618"/>
    </row>
    <row r="517" spans="1:17" ht="14.4" customHeight="1" x14ac:dyDescent="0.3">
      <c r="A517" s="613" t="s">
        <v>517</v>
      </c>
      <c r="B517" s="614" t="s">
        <v>3149</v>
      </c>
      <c r="C517" s="614" t="s">
        <v>3569</v>
      </c>
      <c r="D517" s="614" t="s">
        <v>3576</v>
      </c>
      <c r="E517" s="614" t="s">
        <v>3577</v>
      </c>
      <c r="F517" s="617"/>
      <c r="G517" s="617"/>
      <c r="H517" s="617"/>
      <c r="I517" s="617"/>
      <c r="J517" s="617">
        <v>18</v>
      </c>
      <c r="K517" s="617">
        <v>93866.76</v>
      </c>
      <c r="L517" s="617"/>
      <c r="M517" s="617">
        <v>5214.82</v>
      </c>
      <c r="N517" s="617"/>
      <c r="O517" s="617"/>
      <c r="P517" s="638"/>
      <c r="Q517" s="618"/>
    </row>
    <row r="518" spans="1:17" ht="14.4" customHeight="1" x14ac:dyDescent="0.3">
      <c r="A518" s="613" t="s">
        <v>517</v>
      </c>
      <c r="B518" s="614" t="s">
        <v>3149</v>
      </c>
      <c r="C518" s="614" t="s">
        <v>3569</v>
      </c>
      <c r="D518" s="614" t="s">
        <v>3578</v>
      </c>
      <c r="E518" s="614" t="s">
        <v>2168</v>
      </c>
      <c r="F518" s="617">
        <v>184</v>
      </c>
      <c r="G518" s="617">
        <v>25385.73</v>
      </c>
      <c r="H518" s="617">
        <v>1</v>
      </c>
      <c r="I518" s="617">
        <v>137.96592391304347</v>
      </c>
      <c r="J518" s="617">
        <v>107</v>
      </c>
      <c r="K518" s="617">
        <v>13638.84</v>
      </c>
      <c r="L518" s="617">
        <v>0.53726404558781649</v>
      </c>
      <c r="M518" s="617">
        <v>127.46579439252336</v>
      </c>
      <c r="N518" s="617"/>
      <c r="O518" s="617"/>
      <c r="P518" s="638"/>
      <c r="Q518" s="618"/>
    </row>
    <row r="519" spans="1:17" ht="14.4" customHeight="1" x14ac:dyDescent="0.3">
      <c r="A519" s="613" t="s">
        <v>517</v>
      </c>
      <c r="B519" s="614" t="s">
        <v>3149</v>
      </c>
      <c r="C519" s="614" t="s">
        <v>3569</v>
      </c>
      <c r="D519" s="614" t="s">
        <v>3579</v>
      </c>
      <c r="E519" s="614" t="s">
        <v>2168</v>
      </c>
      <c r="F519" s="617">
        <v>63</v>
      </c>
      <c r="G519" s="617">
        <v>14169.33</v>
      </c>
      <c r="H519" s="617">
        <v>1</v>
      </c>
      <c r="I519" s="617">
        <v>224.91</v>
      </c>
      <c r="J519" s="617">
        <v>54</v>
      </c>
      <c r="K519" s="617">
        <v>6360.06</v>
      </c>
      <c r="L519" s="617">
        <v>0.44886102589183824</v>
      </c>
      <c r="M519" s="617">
        <v>117.7788888888889</v>
      </c>
      <c r="N519" s="617"/>
      <c r="O519" s="617"/>
      <c r="P519" s="638"/>
      <c r="Q519" s="618"/>
    </row>
    <row r="520" spans="1:17" ht="14.4" customHeight="1" x14ac:dyDescent="0.3">
      <c r="A520" s="613" t="s">
        <v>517</v>
      </c>
      <c r="B520" s="614" t="s">
        <v>3149</v>
      </c>
      <c r="C520" s="614" t="s">
        <v>3569</v>
      </c>
      <c r="D520" s="614" t="s">
        <v>3580</v>
      </c>
      <c r="E520" s="614" t="s">
        <v>3581</v>
      </c>
      <c r="F520" s="617">
        <v>43.529999999999994</v>
      </c>
      <c r="G520" s="617">
        <v>27088.519999999997</v>
      </c>
      <c r="H520" s="617">
        <v>1</v>
      </c>
      <c r="I520" s="617">
        <v>622.29542844015623</v>
      </c>
      <c r="J520" s="617">
        <v>67.2</v>
      </c>
      <c r="K520" s="617">
        <v>41794.97</v>
      </c>
      <c r="L520" s="617">
        <v>1.5429034144353404</v>
      </c>
      <c r="M520" s="617">
        <v>621.94895833333328</v>
      </c>
      <c r="N520" s="617"/>
      <c r="O520" s="617"/>
      <c r="P520" s="638"/>
      <c r="Q520" s="618"/>
    </row>
    <row r="521" spans="1:17" ht="14.4" customHeight="1" x14ac:dyDescent="0.3">
      <c r="A521" s="613" t="s">
        <v>517</v>
      </c>
      <c r="B521" s="614" t="s">
        <v>3149</v>
      </c>
      <c r="C521" s="614" t="s">
        <v>3569</v>
      </c>
      <c r="D521" s="614" t="s">
        <v>4008</v>
      </c>
      <c r="E521" s="614" t="s">
        <v>3148</v>
      </c>
      <c r="F521" s="617">
        <v>15.6</v>
      </c>
      <c r="G521" s="617">
        <v>9062.2000000000007</v>
      </c>
      <c r="H521" s="617">
        <v>1</v>
      </c>
      <c r="I521" s="617">
        <v>580.91025641025647</v>
      </c>
      <c r="J521" s="617"/>
      <c r="K521" s="617"/>
      <c r="L521" s="617"/>
      <c r="M521" s="617"/>
      <c r="N521" s="617"/>
      <c r="O521" s="617"/>
      <c r="P521" s="638"/>
      <c r="Q521" s="618"/>
    </row>
    <row r="522" spans="1:17" ht="14.4" customHeight="1" x14ac:dyDescent="0.3">
      <c r="A522" s="613" t="s">
        <v>517</v>
      </c>
      <c r="B522" s="614" t="s">
        <v>3149</v>
      </c>
      <c r="C522" s="614" t="s">
        <v>3569</v>
      </c>
      <c r="D522" s="614" t="s">
        <v>3582</v>
      </c>
      <c r="E522" s="614" t="s">
        <v>3583</v>
      </c>
      <c r="F522" s="617">
        <v>125</v>
      </c>
      <c r="G522" s="617">
        <v>23653.72</v>
      </c>
      <c r="H522" s="617">
        <v>1</v>
      </c>
      <c r="I522" s="617">
        <v>189.22976</v>
      </c>
      <c r="J522" s="617">
        <v>174.5</v>
      </c>
      <c r="K522" s="617">
        <v>14671.96</v>
      </c>
      <c r="L522" s="617">
        <v>0.62028129190672754</v>
      </c>
      <c r="M522" s="617">
        <v>84.08</v>
      </c>
      <c r="N522" s="617"/>
      <c r="O522" s="617"/>
      <c r="P522" s="638"/>
      <c r="Q522" s="618"/>
    </row>
    <row r="523" spans="1:17" ht="14.4" customHeight="1" x14ac:dyDescent="0.3">
      <c r="A523" s="613" t="s">
        <v>517</v>
      </c>
      <c r="B523" s="614" t="s">
        <v>3149</v>
      </c>
      <c r="C523" s="614" t="s">
        <v>3569</v>
      </c>
      <c r="D523" s="614" t="s">
        <v>3584</v>
      </c>
      <c r="E523" s="614" t="s">
        <v>3148</v>
      </c>
      <c r="F523" s="617">
        <v>34.200000000000003</v>
      </c>
      <c r="G523" s="617">
        <v>36912.47</v>
      </c>
      <c r="H523" s="617">
        <v>1</v>
      </c>
      <c r="I523" s="617">
        <v>1079.3119883040936</v>
      </c>
      <c r="J523" s="617"/>
      <c r="K523" s="617"/>
      <c r="L523" s="617"/>
      <c r="M523" s="617"/>
      <c r="N523" s="617"/>
      <c r="O523" s="617"/>
      <c r="P523" s="638"/>
      <c r="Q523" s="618"/>
    </row>
    <row r="524" spans="1:17" ht="14.4" customHeight="1" x14ac:dyDescent="0.3">
      <c r="A524" s="613" t="s">
        <v>517</v>
      </c>
      <c r="B524" s="614" t="s">
        <v>3149</v>
      </c>
      <c r="C524" s="614" t="s">
        <v>3569</v>
      </c>
      <c r="D524" s="614" t="s">
        <v>3584</v>
      </c>
      <c r="E524" s="614" t="s">
        <v>2109</v>
      </c>
      <c r="F524" s="617">
        <v>36</v>
      </c>
      <c r="G524" s="617">
        <v>38887.410000000003</v>
      </c>
      <c r="H524" s="617">
        <v>1</v>
      </c>
      <c r="I524" s="617">
        <v>1080.2058333333334</v>
      </c>
      <c r="J524" s="617">
        <v>27.2</v>
      </c>
      <c r="K524" s="617">
        <v>29357.35</v>
      </c>
      <c r="L524" s="617">
        <v>0.75493199469956973</v>
      </c>
      <c r="M524" s="617">
        <v>1079.3143382352941</v>
      </c>
      <c r="N524" s="617"/>
      <c r="O524" s="617"/>
      <c r="P524" s="638"/>
      <c r="Q524" s="618"/>
    </row>
    <row r="525" spans="1:17" ht="14.4" customHeight="1" x14ac:dyDescent="0.3">
      <c r="A525" s="613" t="s">
        <v>517</v>
      </c>
      <c r="B525" s="614" t="s">
        <v>3149</v>
      </c>
      <c r="C525" s="614" t="s">
        <v>3569</v>
      </c>
      <c r="D525" s="614" t="s">
        <v>3586</v>
      </c>
      <c r="E525" s="614" t="s">
        <v>2135</v>
      </c>
      <c r="F525" s="617">
        <v>848</v>
      </c>
      <c r="G525" s="617">
        <v>67917.19</v>
      </c>
      <c r="H525" s="617">
        <v>1</v>
      </c>
      <c r="I525" s="617">
        <v>80.091025943396232</v>
      </c>
      <c r="J525" s="617">
        <v>292</v>
      </c>
      <c r="K525" s="617">
        <v>18463.519999999997</v>
      </c>
      <c r="L525" s="617">
        <v>0.27185341443013172</v>
      </c>
      <c r="M525" s="617">
        <v>63.231232876712319</v>
      </c>
      <c r="N525" s="617"/>
      <c r="O525" s="617"/>
      <c r="P525" s="638"/>
      <c r="Q525" s="618"/>
    </row>
    <row r="526" spans="1:17" ht="14.4" customHeight="1" x14ac:dyDescent="0.3">
      <c r="A526" s="613" t="s">
        <v>517</v>
      </c>
      <c r="B526" s="614" t="s">
        <v>3149</v>
      </c>
      <c r="C526" s="614" t="s">
        <v>3569</v>
      </c>
      <c r="D526" s="614" t="s">
        <v>3587</v>
      </c>
      <c r="E526" s="614" t="s">
        <v>2158</v>
      </c>
      <c r="F526" s="617">
        <v>10</v>
      </c>
      <c r="G526" s="617">
        <v>1427</v>
      </c>
      <c r="H526" s="617">
        <v>1</v>
      </c>
      <c r="I526" s="617">
        <v>142.69999999999999</v>
      </c>
      <c r="J526" s="617">
        <v>16</v>
      </c>
      <c r="K526" s="617">
        <v>2303.1999999999998</v>
      </c>
      <c r="L526" s="617">
        <v>1.6140154169586545</v>
      </c>
      <c r="M526" s="617">
        <v>143.94999999999999</v>
      </c>
      <c r="N526" s="617"/>
      <c r="O526" s="617"/>
      <c r="P526" s="638"/>
      <c r="Q526" s="618"/>
    </row>
    <row r="527" spans="1:17" ht="14.4" customHeight="1" x14ac:dyDescent="0.3">
      <c r="A527" s="613" t="s">
        <v>517</v>
      </c>
      <c r="B527" s="614" t="s">
        <v>3149</v>
      </c>
      <c r="C527" s="614" t="s">
        <v>3569</v>
      </c>
      <c r="D527" s="614" t="s">
        <v>4009</v>
      </c>
      <c r="E527" s="614" t="s">
        <v>3148</v>
      </c>
      <c r="F527" s="617">
        <v>75.13</v>
      </c>
      <c r="G527" s="617">
        <v>280792.93</v>
      </c>
      <c r="H527" s="617">
        <v>1</v>
      </c>
      <c r="I527" s="617">
        <v>3737.427525622255</v>
      </c>
      <c r="J527" s="617"/>
      <c r="K527" s="617"/>
      <c r="L527" s="617"/>
      <c r="M527" s="617"/>
      <c r="N527" s="617"/>
      <c r="O527" s="617"/>
      <c r="P527" s="638"/>
      <c r="Q527" s="618"/>
    </row>
    <row r="528" spans="1:17" ht="14.4" customHeight="1" x14ac:dyDescent="0.3">
      <c r="A528" s="613" t="s">
        <v>517</v>
      </c>
      <c r="B528" s="614" t="s">
        <v>3149</v>
      </c>
      <c r="C528" s="614" t="s">
        <v>3569</v>
      </c>
      <c r="D528" s="614" t="s">
        <v>3588</v>
      </c>
      <c r="E528" s="614" t="s">
        <v>2007</v>
      </c>
      <c r="F528" s="617">
        <v>33.599999999999994</v>
      </c>
      <c r="G528" s="617">
        <v>39167.520000000004</v>
      </c>
      <c r="H528" s="617">
        <v>1</v>
      </c>
      <c r="I528" s="617">
        <v>1165.7000000000003</v>
      </c>
      <c r="J528" s="617">
        <v>60.199999999999989</v>
      </c>
      <c r="K528" s="617">
        <v>48738.380000000005</v>
      </c>
      <c r="L528" s="617">
        <v>1.2443570591142865</v>
      </c>
      <c r="M528" s="617">
        <v>809.60764119601356</v>
      </c>
      <c r="N528" s="617"/>
      <c r="O528" s="617"/>
      <c r="P528" s="638"/>
      <c r="Q528" s="618"/>
    </row>
    <row r="529" spans="1:17" ht="14.4" customHeight="1" x14ac:dyDescent="0.3">
      <c r="A529" s="613" t="s">
        <v>517</v>
      </c>
      <c r="B529" s="614" t="s">
        <v>3149</v>
      </c>
      <c r="C529" s="614" t="s">
        <v>3569</v>
      </c>
      <c r="D529" s="614" t="s">
        <v>3589</v>
      </c>
      <c r="E529" s="614" t="s">
        <v>2080</v>
      </c>
      <c r="F529" s="617">
        <v>9</v>
      </c>
      <c r="G529" s="617">
        <v>14053.68</v>
      </c>
      <c r="H529" s="617">
        <v>1</v>
      </c>
      <c r="I529" s="617">
        <v>1561.52</v>
      </c>
      <c r="J529" s="617">
        <v>29</v>
      </c>
      <c r="K529" s="617">
        <v>35732.06</v>
      </c>
      <c r="L529" s="617">
        <v>2.5425411707111589</v>
      </c>
      <c r="M529" s="617">
        <v>1232.1399999999999</v>
      </c>
      <c r="N529" s="617"/>
      <c r="O529" s="617"/>
      <c r="P529" s="638"/>
      <c r="Q529" s="618"/>
    </row>
    <row r="530" spans="1:17" ht="14.4" customHeight="1" x14ac:dyDescent="0.3">
      <c r="A530" s="613" t="s">
        <v>517</v>
      </c>
      <c r="B530" s="614" t="s">
        <v>3149</v>
      </c>
      <c r="C530" s="614" t="s">
        <v>3569</v>
      </c>
      <c r="D530" s="614" t="s">
        <v>4010</v>
      </c>
      <c r="E530" s="614" t="s">
        <v>4011</v>
      </c>
      <c r="F530" s="617"/>
      <c r="G530" s="617"/>
      <c r="H530" s="617"/>
      <c r="I530" s="617"/>
      <c r="J530" s="617">
        <v>4</v>
      </c>
      <c r="K530" s="617">
        <v>25880.080000000002</v>
      </c>
      <c r="L530" s="617"/>
      <c r="M530" s="617">
        <v>6470.02</v>
      </c>
      <c r="N530" s="617"/>
      <c r="O530" s="617"/>
      <c r="P530" s="638"/>
      <c r="Q530" s="618"/>
    </row>
    <row r="531" spans="1:17" ht="14.4" customHeight="1" x14ac:dyDescent="0.3">
      <c r="A531" s="613" t="s">
        <v>517</v>
      </c>
      <c r="B531" s="614" t="s">
        <v>3149</v>
      </c>
      <c r="C531" s="614" t="s">
        <v>3569</v>
      </c>
      <c r="D531" s="614" t="s">
        <v>3590</v>
      </c>
      <c r="E531" s="614" t="s">
        <v>2172</v>
      </c>
      <c r="F531" s="617">
        <v>20</v>
      </c>
      <c r="G531" s="617">
        <v>278150.02</v>
      </c>
      <c r="H531" s="617">
        <v>1</v>
      </c>
      <c r="I531" s="617">
        <v>13907.501</v>
      </c>
      <c r="J531" s="617">
        <v>5.0999999999999996</v>
      </c>
      <c r="K531" s="617">
        <v>69353.88</v>
      </c>
      <c r="L531" s="617">
        <v>0.24933983466907533</v>
      </c>
      <c r="M531" s="617">
        <v>13598.800000000001</v>
      </c>
      <c r="N531" s="617"/>
      <c r="O531" s="617"/>
      <c r="P531" s="638"/>
      <c r="Q531" s="618"/>
    </row>
    <row r="532" spans="1:17" ht="14.4" customHeight="1" x14ac:dyDescent="0.3">
      <c r="A532" s="613" t="s">
        <v>517</v>
      </c>
      <c r="B532" s="614" t="s">
        <v>3149</v>
      </c>
      <c r="C532" s="614" t="s">
        <v>3569</v>
      </c>
      <c r="D532" s="614" t="s">
        <v>4012</v>
      </c>
      <c r="E532" s="614" t="s">
        <v>2206</v>
      </c>
      <c r="F532" s="617">
        <v>0.84</v>
      </c>
      <c r="G532" s="617">
        <v>13257.12</v>
      </c>
      <c r="H532" s="617">
        <v>1</v>
      </c>
      <c r="I532" s="617">
        <v>15782.285714285716</v>
      </c>
      <c r="J532" s="617"/>
      <c r="K532" s="617"/>
      <c r="L532" s="617"/>
      <c r="M532" s="617"/>
      <c r="N532" s="617"/>
      <c r="O532" s="617"/>
      <c r="P532" s="638"/>
      <c r="Q532" s="618"/>
    </row>
    <row r="533" spans="1:17" ht="14.4" customHeight="1" x14ac:dyDescent="0.3">
      <c r="A533" s="613" t="s">
        <v>517</v>
      </c>
      <c r="B533" s="614" t="s">
        <v>3149</v>
      </c>
      <c r="C533" s="614" t="s">
        <v>3569</v>
      </c>
      <c r="D533" s="614" t="s">
        <v>3591</v>
      </c>
      <c r="E533" s="614" t="s">
        <v>2206</v>
      </c>
      <c r="F533" s="617">
        <v>8</v>
      </c>
      <c r="G533" s="617">
        <v>29429.360000000001</v>
      </c>
      <c r="H533" s="617">
        <v>1</v>
      </c>
      <c r="I533" s="617">
        <v>3678.67</v>
      </c>
      <c r="J533" s="617"/>
      <c r="K533" s="617"/>
      <c r="L533" s="617"/>
      <c r="M533" s="617"/>
      <c r="N533" s="617"/>
      <c r="O533" s="617"/>
      <c r="P533" s="638"/>
      <c r="Q533" s="618"/>
    </row>
    <row r="534" spans="1:17" ht="14.4" customHeight="1" x14ac:dyDescent="0.3">
      <c r="A534" s="613" t="s">
        <v>517</v>
      </c>
      <c r="B534" s="614" t="s">
        <v>3149</v>
      </c>
      <c r="C534" s="614" t="s">
        <v>3569</v>
      </c>
      <c r="D534" s="614" t="s">
        <v>4013</v>
      </c>
      <c r="E534" s="614" t="s">
        <v>3148</v>
      </c>
      <c r="F534" s="617">
        <v>9</v>
      </c>
      <c r="G534" s="617">
        <v>96932.340000000011</v>
      </c>
      <c r="H534" s="617">
        <v>1</v>
      </c>
      <c r="I534" s="617">
        <v>10770.260000000002</v>
      </c>
      <c r="J534" s="617"/>
      <c r="K534" s="617"/>
      <c r="L534" s="617"/>
      <c r="M534" s="617"/>
      <c r="N534" s="617"/>
      <c r="O534" s="617"/>
      <c r="P534" s="638"/>
      <c r="Q534" s="618"/>
    </row>
    <row r="535" spans="1:17" ht="14.4" customHeight="1" x14ac:dyDescent="0.3">
      <c r="A535" s="613" t="s">
        <v>517</v>
      </c>
      <c r="B535" s="614" t="s">
        <v>3149</v>
      </c>
      <c r="C535" s="614" t="s">
        <v>3569</v>
      </c>
      <c r="D535" s="614" t="s">
        <v>4014</v>
      </c>
      <c r="E535" s="614" t="s">
        <v>3148</v>
      </c>
      <c r="F535" s="617">
        <v>8</v>
      </c>
      <c r="G535" s="617">
        <v>26443.360000000001</v>
      </c>
      <c r="H535" s="617">
        <v>1</v>
      </c>
      <c r="I535" s="617">
        <v>3305.42</v>
      </c>
      <c r="J535" s="617"/>
      <c r="K535" s="617"/>
      <c r="L535" s="617"/>
      <c r="M535" s="617"/>
      <c r="N535" s="617"/>
      <c r="O535" s="617"/>
      <c r="P535" s="638"/>
      <c r="Q535" s="618"/>
    </row>
    <row r="536" spans="1:17" ht="14.4" customHeight="1" x14ac:dyDescent="0.3">
      <c r="A536" s="613" t="s">
        <v>517</v>
      </c>
      <c r="B536" s="614" t="s">
        <v>3149</v>
      </c>
      <c r="C536" s="614" t="s">
        <v>3569</v>
      </c>
      <c r="D536" s="614" t="s">
        <v>3592</v>
      </c>
      <c r="E536" s="614" t="s">
        <v>3593</v>
      </c>
      <c r="F536" s="617">
        <v>0.1</v>
      </c>
      <c r="G536" s="617">
        <v>526.45000000000005</v>
      </c>
      <c r="H536" s="617">
        <v>1</v>
      </c>
      <c r="I536" s="617">
        <v>5264.5</v>
      </c>
      <c r="J536" s="617">
        <v>0.30000000000000004</v>
      </c>
      <c r="K536" s="617">
        <v>1593.21</v>
      </c>
      <c r="L536" s="617">
        <v>3.0263272865419317</v>
      </c>
      <c r="M536" s="617">
        <v>5310.6999999999989</v>
      </c>
      <c r="N536" s="617"/>
      <c r="O536" s="617"/>
      <c r="P536" s="638"/>
      <c r="Q536" s="618"/>
    </row>
    <row r="537" spans="1:17" ht="14.4" customHeight="1" x14ac:dyDescent="0.3">
      <c r="A537" s="613" t="s">
        <v>517</v>
      </c>
      <c r="B537" s="614" t="s">
        <v>3149</v>
      </c>
      <c r="C537" s="614" t="s">
        <v>3569</v>
      </c>
      <c r="D537" s="614" t="s">
        <v>3594</v>
      </c>
      <c r="E537" s="614" t="s">
        <v>3595</v>
      </c>
      <c r="F537" s="617"/>
      <c r="G537" s="617"/>
      <c r="H537" s="617"/>
      <c r="I537" s="617"/>
      <c r="J537" s="617">
        <v>0</v>
      </c>
      <c r="K537" s="617">
        <v>0</v>
      </c>
      <c r="L537" s="617"/>
      <c r="M537" s="617"/>
      <c r="N537" s="617"/>
      <c r="O537" s="617"/>
      <c r="P537" s="638"/>
      <c r="Q537" s="618"/>
    </row>
    <row r="538" spans="1:17" ht="14.4" customHeight="1" x14ac:dyDescent="0.3">
      <c r="A538" s="613" t="s">
        <v>517</v>
      </c>
      <c r="B538" s="614" t="s">
        <v>3149</v>
      </c>
      <c r="C538" s="614" t="s">
        <v>3569</v>
      </c>
      <c r="D538" s="614" t="s">
        <v>4015</v>
      </c>
      <c r="E538" s="614" t="s">
        <v>4016</v>
      </c>
      <c r="F538" s="617">
        <v>2.1</v>
      </c>
      <c r="G538" s="617">
        <v>1510.18</v>
      </c>
      <c r="H538" s="617">
        <v>1</v>
      </c>
      <c r="I538" s="617">
        <v>719.13333333333333</v>
      </c>
      <c r="J538" s="617">
        <v>3.7</v>
      </c>
      <c r="K538" s="617">
        <v>1633.36</v>
      </c>
      <c r="L538" s="617">
        <v>1.081566435789111</v>
      </c>
      <c r="M538" s="617">
        <v>441.4486486486486</v>
      </c>
      <c r="N538" s="617"/>
      <c r="O538" s="617"/>
      <c r="P538" s="638"/>
      <c r="Q538" s="618"/>
    </row>
    <row r="539" spans="1:17" ht="14.4" customHeight="1" x14ac:dyDescent="0.3">
      <c r="A539" s="613" t="s">
        <v>517</v>
      </c>
      <c r="B539" s="614" t="s">
        <v>3149</v>
      </c>
      <c r="C539" s="614" t="s">
        <v>3569</v>
      </c>
      <c r="D539" s="614" t="s">
        <v>3596</v>
      </c>
      <c r="E539" s="614" t="s">
        <v>2383</v>
      </c>
      <c r="F539" s="617">
        <v>362</v>
      </c>
      <c r="G539" s="617">
        <v>23005.9</v>
      </c>
      <c r="H539" s="617">
        <v>1</v>
      </c>
      <c r="I539" s="617">
        <v>63.552209944751382</v>
      </c>
      <c r="J539" s="617">
        <v>268</v>
      </c>
      <c r="K539" s="617">
        <v>15546.68</v>
      </c>
      <c r="L539" s="617">
        <v>0.67576925919003383</v>
      </c>
      <c r="M539" s="617">
        <v>58.01</v>
      </c>
      <c r="N539" s="617"/>
      <c r="O539" s="617"/>
      <c r="P539" s="638"/>
      <c r="Q539" s="618"/>
    </row>
    <row r="540" spans="1:17" ht="14.4" customHeight="1" x14ac:dyDescent="0.3">
      <c r="A540" s="613" t="s">
        <v>517</v>
      </c>
      <c r="B540" s="614" t="s">
        <v>3149</v>
      </c>
      <c r="C540" s="614" t="s">
        <v>3569</v>
      </c>
      <c r="D540" s="614" t="s">
        <v>3597</v>
      </c>
      <c r="E540" s="614" t="s">
        <v>2151</v>
      </c>
      <c r="F540" s="617">
        <v>15.900000000000002</v>
      </c>
      <c r="G540" s="617">
        <v>6267.0400000000018</v>
      </c>
      <c r="H540" s="617">
        <v>1</v>
      </c>
      <c r="I540" s="617">
        <v>394.15345911949692</v>
      </c>
      <c r="J540" s="617">
        <v>15.4</v>
      </c>
      <c r="K540" s="617">
        <v>6222.58</v>
      </c>
      <c r="L540" s="617">
        <v>0.99290574178559543</v>
      </c>
      <c r="M540" s="617">
        <v>404.06363636363636</v>
      </c>
      <c r="N540" s="617"/>
      <c r="O540" s="617"/>
      <c r="P540" s="638"/>
      <c r="Q540" s="618"/>
    </row>
    <row r="541" spans="1:17" ht="14.4" customHeight="1" x14ac:dyDescent="0.3">
      <c r="A541" s="613" t="s">
        <v>517</v>
      </c>
      <c r="B541" s="614" t="s">
        <v>3149</v>
      </c>
      <c r="C541" s="614" t="s">
        <v>3569</v>
      </c>
      <c r="D541" s="614" t="s">
        <v>3598</v>
      </c>
      <c r="E541" s="614" t="s">
        <v>3599</v>
      </c>
      <c r="F541" s="617">
        <v>14</v>
      </c>
      <c r="G541" s="617">
        <v>805.14</v>
      </c>
      <c r="H541" s="617">
        <v>1</v>
      </c>
      <c r="I541" s="617">
        <v>57.51</v>
      </c>
      <c r="J541" s="617"/>
      <c r="K541" s="617"/>
      <c r="L541" s="617"/>
      <c r="M541" s="617"/>
      <c r="N541" s="617"/>
      <c r="O541" s="617"/>
      <c r="P541" s="638"/>
      <c r="Q541" s="618"/>
    </row>
    <row r="542" spans="1:17" ht="14.4" customHeight="1" x14ac:dyDescent="0.3">
      <c r="A542" s="613" t="s">
        <v>517</v>
      </c>
      <c r="B542" s="614" t="s">
        <v>3149</v>
      </c>
      <c r="C542" s="614" t="s">
        <v>3569</v>
      </c>
      <c r="D542" s="614" t="s">
        <v>2224</v>
      </c>
      <c r="E542" s="614" t="s">
        <v>3600</v>
      </c>
      <c r="F542" s="617">
        <v>9</v>
      </c>
      <c r="G542" s="617">
        <v>61045.71</v>
      </c>
      <c r="H542" s="617">
        <v>1</v>
      </c>
      <c r="I542" s="617">
        <v>6782.8566666666666</v>
      </c>
      <c r="J542" s="617">
        <v>5</v>
      </c>
      <c r="K542" s="617">
        <v>34482.5</v>
      </c>
      <c r="L542" s="617">
        <v>0.56486360794231083</v>
      </c>
      <c r="M542" s="617">
        <v>6896.5</v>
      </c>
      <c r="N542" s="617"/>
      <c r="O542" s="617"/>
      <c r="P542" s="638"/>
      <c r="Q542" s="618"/>
    </row>
    <row r="543" spans="1:17" ht="14.4" customHeight="1" x14ac:dyDescent="0.3">
      <c r="A543" s="613" t="s">
        <v>517</v>
      </c>
      <c r="B543" s="614" t="s">
        <v>3149</v>
      </c>
      <c r="C543" s="614" t="s">
        <v>3569</v>
      </c>
      <c r="D543" s="614" t="s">
        <v>3601</v>
      </c>
      <c r="E543" s="614" t="s">
        <v>2392</v>
      </c>
      <c r="F543" s="617">
        <v>720</v>
      </c>
      <c r="G543" s="617">
        <v>66377.33</v>
      </c>
      <c r="H543" s="617">
        <v>1</v>
      </c>
      <c r="I543" s="617">
        <v>92.190736111111107</v>
      </c>
      <c r="J543" s="617">
        <v>751</v>
      </c>
      <c r="K543" s="617">
        <v>35672.5</v>
      </c>
      <c r="L543" s="617">
        <v>0.53741992936443816</v>
      </c>
      <c r="M543" s="617">
        <v>47.5</v>
      </c>
      <c r="N543" s="617"/>
      <c r="O543" s="617"/>
      <c r="P543" s="638"/>
      <c r="Q543" s="618"/>
    </row>
    <row r="544" spans="1:17" ht="14.4" customHeight="1" x14ac:dyDescent="0.3">
      <c r="A544" s="613" t="s">
        <v>517</v>
      </c>
      <c r="B544" s="614" t="s">
        <v>3149</v>
      </c>
      <c r="C544" s="614" t="s">
        <v>3569</v>
      </c>
      <c r="D544" s="614" t="s">
        <v>3602</v>
      </c>
      <c r="E544" s="614" t="s">
        <v>2162</v>
      </c>
      <c r="F544" s="617">
        <v>10</v>
      </c>
      <c r="G544" s="617">
        <v>1150</v>
      </c>
      <c r="H544" s="617">
        <v>1</v>
      </c>
      <c r="I544" s="617">
        <v>115</v>
      </c>
      <c r="J544" s="617">
        <v>123</v>
      </c>
      <c r="K544" s="617">
        <v>14268</v>
      </c>
      <c r="L544" s="617">
        <v>12.406956521739131</v>
      </c>
      <c r="M544" s="617">
        <v>116</v>
      </c>
      <c r="N544" s="617"/>
      <c r="O544" s="617"/>
      <c r="P544" s="638"/>
      <c r="Q544" s="618"/>
    </row>
    <row r="545" spans="1:17" ht="14.4" customHeight="1" x14ac:dyDescent="0.3">
      <c r="A545" s="613" t="s">
        <v>517</v>
      </c>
      <c r="B545" s="614" t="s">
        <v>3149</v>
      </c>
      <c r="C545" s="614" t="s">
        <v>3569</v>
      </c>
      <c r="D545" s="614" t="s">
        <v>3603</v>
      </c>
      <c r="E545" s="614" t="s">
        <v>2363</v>
      </c>
      <c r="F545" s="617">
        <v>434.00000000000006</v>
      </c>
      <c r="G545" s="617">
        <v>224829.40000000005</v>
      </c>
      <c r="H545" s="617">
        <v>1</v>
      </c>
      <c r="I545" s="617">
        <v>518.04009216589861</v>
      </c>
      <c r="J545" s="617">
        <v>313.2</v>
      </c>
      <c r="K545" s="617">
        <v>118929.78</v>
      </c>
      <c r="L545" s="617">
        <v>0.52897788278579216</v>
      </c>
      <c r="M545" s="617">
        <v>379.72471264367817</v>
      </c>
      <c r="N545" s="617"/>
      <c r="O545" s="617"/>
      <c r="P545" s="638"/>
      <c r="Q545" s="618"/>
    </row>
    <row r="546" spans="1:17" ht="14.4" customHeight="1" x14ac:dyDescent="0.3">
      <c r="A546" s="613" t="s">
        <v>517</v>
      </c>
      <c r="B546" s="614" t="s">
        <v>3149</v>
      </c>
      <c r="C546" s="614" t="s">
        <v>3569</v>
      </c>
      <c r="D546" s="614" t="s">
        <v>3604</v>
      </c>
      <c r="E546" s="614" t="s">
        <v>3605</v>
      </c>
      <c r="F546" s="617">
        <v>5</v>
      </c>
      <c r="G546" s="617">
        <v>31017.1</v>
      </c>
      <c r="H546" s="617">
        <v>1</v>
      </c>
      <c r="I546" s="617">
        <v>6203.42</v>
      </c>
      <c r="J546" s="617"/>
      <c r="K546" s="617"/>
      <c r="L546" s="617"/>
      <c r="M546" s="617"/>
      <c r="N546" s="617"/>
      <c r="O546" s="617"/>
      <c r="P546" s="638"/>
      <c r="Q546" s="618"/>
    </row>
    <row r="547" spans="1:17" ht="14.4" customHeight="1" x14ac:dyDescent="0.3">
      <c r="A547" s="613" t="s">
        <v>517</v>
      </c>
      <c r="B547" s="614" t="s">
        <v>3149</v>
      </c>
      <c r="C547" s="614" t="s">
        <v>3569</v>
      </c>
      <c r="D547" s="614" t="s">
        <v>4017</v>
      </c>
      <c r="E547" s="614" t="s">
        <v>4018</v>
      </c>
      <c r="F547" s="617">
        <v>127</v>
      </c>
      <c r="G547" s="617">
        <v>13505.73</v>
      </c>
      <c r="H547" s="617">
        <v>1</v>
      </c>
      <c r="I547" s="617">
        <v>106.34433070866142</v>
      </c>
      <c r="J547" s="617">
        <v>40</v>
      </c>
      <c r="K547" s="617">
        <v>2556.64</v>
      </c>
      <c r="L547" s="617">
        <v>0.18930039324049866</v>
      </c>
      <c r="M547" s="617">
        <v>63.915999999999997</v>
      </c>
      <c r="N547" s="617"/>
      <c r="O547" s="617"/>
      <c r="P547" s="638"/>
      <c r="Q547" s="618"/>
    </row>
    <row r="548" spans="1:17" ht="14.4" customHeight="1" x14ac:dyDescent="0.3">
      <c r="A548" s="613" t="s">
        <v>517</v>
      </c>
      <c r="B548" s="614" t="s">
        <v>3149</v>
      </c>
      <c r="C548" s="614" t="s">
        <v>3569</v>
      </c>
      <c r="D548" s="614" t="s">
        <v>3606</v>
      </c>
      <c r="E548" s="614" t="s">
        <v>3607</v>
      </c>
      <c r="F548" s="617">
        <v>60</v>
      </c>
      <c r="G548" s="617">
        <v>6754.28</v>
      </c>
      <c r="H548" s="617">
        <v>1</v>
      </c>
      <c r="I548" s="617">
        <v>112.57133333333333</v>
      </c>
      <c r="J548" s="617">
        <v>64</v>
      </c>
      <c r="K548" s="617">
        <v>8150.19</v>
      </c>
      <c r="L548" s="617">
        <v>1.2066704371154291</v>
      </c>
      <c r="M548" s="617">
        <v>127.34671874999999</v>
      </c>
      <c r="N548" s="617"/>
      <c r="O548" s="617"/>
      <c r="P548" s="638"/>
      <c r="Q548" s="618"/>
    </row>
    <row r="549" spans="1:17" ht="14.4" customHeight="1" x14ac:dyDescent="0.3">
      <c r="A549" s="613" t="s">
        <v>517</v>
      </c>
      <c r="B549" s="614" t="s">
        <v>3149</v>
      </c>
      <c r="C549" s="614" t="s">
        <v>3569</v>
      </c>
      <c r="D549" s="614" t="s">
        <v>3608</v>
      </c>
      <c r="E549" s="614" t="s">
        <v>2369</v>
      </c>
      <c r="F549" s="617">
        <v>154</v>
      </c>
      <c r="G549" s="617">
        <v>6498.0900000000011</v>
      </c>
      <c r="H549" s="617">
        <v>1</v>
      </c>
      <c r="I549" s="617">
        <v>42.195389610389618</v>
      </c>
      <c r="J549" s="617">
        <v>102</v>
      </c>
      <c r="K549" s="617">
        <v>4176.8999999999996</v>
      </c>
      <c r="L549" s="617">
        <v>0.64278888104042864</v>
      </c>
      <c r="M549" s="617">
        <v>40.949999999999996</v>
      </c>
      <c r="N549" s="617"/>
      <c r="O549" s="617"/>
      <c r="P549" s="638"/>
      <c r="Q549" s="618"/>
    </row>
    <row r="550" spans="1:17" ht="14.4" customHeight="1" x14ac:dyDescent="0.3">
      <c r="A550" s="613" t="s">
        <v>517</v>
      </c>
      <c r="B550" s="614" t="s">
        <v>3149</v>
      </c>
      <c r="C550" s="614" t="s">
        <v>3569</v>
      </c>
      <c r="D550" s="614" t="s">
        <v>4019</v>
      </c>
      <c r="E550" s="614" t="s">
        <v>4020</v>
      </c>
      <c r="F550" s="617"/>
      <c r="G550" s="617"/>
      <c r="H550" s="617"/>
      <c r="I550" s="617"/>
      <c r="J550" s="617">
        <v>0.2</v>
      </c>
      <c r="K550" s="617">
        <v>1092.1600000000001</v>
      </c>
      <c r="L550" s="617"/>
      <c r="M550" s="617">
        <v>5460.8</v>
      </c>
      <c r="N550" s="617"/>
      <c r="O550" s="617"/>
      <c r="P550" s="638"/>
      <c r="Q550" s="618"/>
    </row>
    <row r="551" spans="1:17" ht="14.4" customHeight="1" x14ac:dyDescent="0.3">
      <c r="A551" s="613" t="s">
        <v>517</v>
      </c>
      <c r="B551" s="614" t="s">
        <v>3149</v>
      </c>
      <c r="C551" s="614" t="s">
        <v>3569</v>
      </c>
      <c r="D551" s="614" t="s">
        <v>3609</v>
      </c>
      <c r="E551" s="614" t="s">
        <v>2370</v>
      </c>
      <c r="F551" s="617">
        <v>15</v>
      </c>
      <c r="G551" s="617">
        <v>339.15999999999997</v>
      </c>
      <c r="H551" s="617">
        <v>1</v>
      </c>
      <c r="I551" s="617">
        <v>22.610666666666663</v>
      </c>
      <c r="J551" s="617">
        <v>5</v>
      </c>
      <c r="K551" s="617">
        <v>102.4</v>
      </c>
      <c r="L551" s="617">
        <v>0.30192239650902236</v>
      </c>
      <c r="M551" s="617">
        <v>20.48</v>
      </c>
      <c r="N551" s="617"/>
      <c r="O551" s="617"/>
      <c r="P551" s="638"/>
      <c r="Q551" s="618"/>
    </row>
    <row r="552" spans="1:17" ht="14.4" customHeight="1" x14ac:dyDescent="0.3">
      <c r="A552" s="613" t="s">
        <v>517</v>
      </c>
      <c r="B552" s="614" t="s">
        <v>3149</v>
      </c>
      <c r="C552" s="614" t="s">
        <v>3569</v>
      </c>
      <c r="D552" s="614" t="s">
        <v>3610</v>
      </c>
      <c r="E552" s="614" t="s">
        <v>1975</v>
      </c>
      <c r="F552" s="617"/>
      <c r="G552" s="617"/>
      <c r="H552" s="617"/>
      <c r="I552" s="617"/>
      <c r="J552" s="617">
        <v>0</v>
      </c>
      <c r="K552" s="617">
        <v>0</v>
      </c>
      <c r="L552" s="617"/>
      <c r="M552" s="617"/>
      <c r="N552" s="617"/>
      <c r="O552" s="617"/>
      <c r="P552" s="638"/>
      <c r="Q552" s="618"/>
    </row>
    <row r="553" spans="1:17" ht="14.4" customHeight="1" x14ac:dyDescent="0.3">
      <c r="A553" s="613" t="s">
        <v>517</v>
      </c>
      <c r="B553" s="614" t="s">
        <v>3149</v>
      </c>
      <c r="C553" s="614" t="s">
        <v>3569</v>
      </c>
      <c r="D553" s="614" t="s">
        <v>3611</v>
      </c>
      <c r="E553" s="614" t="s">
        <v>3612</v>
      </c>
      <c r="F553" s="617">
        <v>59.86</v>
      </c>
      <c r="G553" s="617">
        <v>304508.59999999998</v>
      </c>
      <c r="H553" s="617">
        <v>1</v>
      </c>
      <c r="I553" s="617">
        <v>5087.0130304042759</v>
      </c>
      <c r="J553" s="617">
        <v>42.4</v>
      </c>
      <c r="K553" s="617">
        <v>166458.29999999999</v>
      </c>
      <c r="L553" s="617">
        <v>0.54664564481922684</v>
      </c>
      <c r="M553" s="617">
        <v>3925.9033018867922</v>
      </c>
      <c r="N553" s="617"/>
      <c r="O553" s="617"/>
      <c r="P553" s="638"/>
      <c r="Q553" s="618"/>
    </row>
    <row r="554" spans="1:17" ht="14.4" customHeight="1" x14ac:dyDescent="0.3">
      <c r="A554" s="613" t="s">
        <v>517</v>
      </c>
      <c r="B554" s="614" t="s">
        <v>3149</v>
      </c>
      <c r="C554" s="614" t="s">
        <v>3569</v>
      </c>
      <c r="D554" s="614" t="s">
        <v>3613</v>
      </c>
      <c r="E554" s="614" t="s">
        <v>3614</v>
      </c>
      <c r="F554" s="617"/>
      <c r="G554" s="617"/>
      <c r="H554" s="617"/>
      <c r="I554" s="617"/>
      <c r="J554" s="617">
        <v>0</v>
      </c>
      <c r="K554" s="617">
        <v>0</v>
      </c>
      <c r="L554" s="617"/>
      <c r="M554" s="617"/>
      <c r="N554" s="617"/>
      <c r="O554" s="617"/>
      <c r="P554" s="638"/>
      <c r="Q554" s="618"/>
    </row>
    <row r="555" spans="1:17" ht="14.4" customHeight="1" x14ac:dyDescent="0.3">
      <c r="A555" s="613" t="s">
        <v>517</v>
      </c>
      <c r="B555" s="614" t="s">
        <v>3149</v>
      </c>
      <c r="C555" s="614" t="s">
        <v>3569</v>
      </c>
      <c r="D555" s="614" t="s">
        <v>4021</v>
      </c>
      <c r="E555" s="614" t="s">
        <v>4022</v>
      </c>
      <c r="F555" s="617"/>
      <c r="G555" s="617"/>
      <c r="H555" s="617"/>
      <c r="I555" s="617"/>
      <c r="J555" s="617">
        <v>8</v>
      </c>
      <c r="K555" s="617">
        <v>103520.32000000001</v>
      </c>
      <c r="L555" s="617"/>
      <c r="M555" s="617">
        <v>12940.04</v>
      </c>
      <c r="N555" s="617"/>
      <c r="O555" s="617"/>
      <c r="P555" s="638"/>
      <c r="Q555" s="618"/>
    </row>
    <row r="556" spans="1:17" ht="14.4" customHeight="1" x14ac:dyDescent="0.3">
      <c r="A556" s="613" t="s">
        <v>517</v>
      </c>
      <c r="B556" s="614" t="s">
        <v>3149</v>
      </c>
      <c r="C556" s="614" t="s">
        <v>3569</v>
      </c>
      <c r="D556" s="614" t="s">
        <v>4023</v>
      </c>
      <c r="E556" s="614" t="s">
        <v>4024</v>
      </c>
      <c r="F556" s="617"/>
      <c r="G556" s="617"/>
      <c r="H556" s="617"/>
      <c r="I556" s="617"/>
      <c r="J556" s="617">
        <v>4</v>
      </c>
      <c r="K556" s="617">
        <v>1082.1600000000001</v>
      </c>
      <c r="L556" s="617"/>
      <c r="M556" s="617">
        <v>270.54000000000002</v>
      </c>
      <c r="N556" s="617"/>
      <c r="O556" s="617"/>
      <c r="P556" s="638"/>
      <c r="Q556" s="618"/>
    </row>
    <row r="557" spans="1:17" ht="14.4" customHeight="1" x14ac:dyDescent="0.3">
      <c r="A557" s="613" t="s">
        <v>517</v>
      </c>
      <c r="B557" s="614" t="s">
        <v>3149</v>
      </c>
      <c r="C557" s="614" t="s">
        <v>3569</v>
      </c>
      <c r="D557" s="614" t="s">
        <v>3615</v>
      </c>
      <c r="E557" s="614" t="s">
        <v>3616</v>
      </c>
      <c r="F557" s="617">
        <v>5</v>
      </c>
      <c r="G557" s="617">
        <v>26996.7</v>
      </c>
      <c r="H557" s="617">
        <v>1</v>
      </c>
      <c r="I557" s="617">
        <v>5399.34</v>
      </c>
      <c r="J557" s="617"/>
      <c r="K557" s="617"/>
      <c r="L557" s="617"/>
      <c r="M557" s="617"/>
      <c r="N557" s="617"/>
      <c r="O557" s="617"/>
      <c r="P557" s="638"/>
      <c r="Q557" s="618"/>
    </row>
    <row r="558" spans="1:17" ht="14.4" customHeight="1" x14ac:dyDescent="0.3">
      <c r="A558" s="613" t="s">
        <v>517</v>
      </c>
      <c r="B558" s="614" t="s">
        <v>3149</v>
      </c>
      <c r="C558" s="614" t="s">
        <v>3569</v>
      </c>
      <c r="D558" s="614" t="s">
        <v>3617</v>
      </c>
      <c r="E558" s="614" t="s">
        <v>3618</v>
      </c>
      <c r="F558" s="617">
        <v>6</v>
      </c>
      <c r="G558" s="617">
        <v>64792.02</v>
      </c>
      <c r="H558" s="617">
        <v>1</v>
      </c>
      <c r="I558" s="617">
        <v>10798.67</v>
      </c>
      <c r="J558" s="617"/>
      <c r="K558" s="617"/>
      <c r="L558" s="617"/>
      <c r="M558" s="617"/>
      <c r="N558" s="617"/>
      <c r="O558" s="617"/>
      <c r="P558" s="638"/>
      <c r="Q558" s="618"/>
    </row>
    <row r="559" spans="1:17" ht="14.4" customHeight="1" x14ac:dyDescent="0.3">
      <c r="A559" s="613" t="s">
        <v>517</v>
      </c>
      <c r="B559" s="614" t="s">
        <v>3149</v>
      </c>
      <c r="C559" s="614" t="s">
        <v>3569</v>
      </c>
      <c r="D559" s="614" t="s">
        <v>3621</v>
      </c>
      <c r="E559" s="614" t="s">
        <v>2386</v>
      </c>
      <c r="F559" s="617">
        <v>10</v>
      </c>
      <c r="G559" s="617">
        <v>1942.2</v>
      </c>
      <c r="H559" s="617">
        <v>1</v>
      </c>
      <c r="I559" s="617">
        <v>194.22</v>
      </c>
      <c r="J559" s="617">
        <v>11</v>
      </c>
      <c r="K559" s="617">
        <v>1260.3800000000001</v>
      </c>
      <c r="L559" s="617">
        <v>0.64894449593244774</v>
      </c>
      <c r="M559" s="617">
        <v>114.58000000000001</v>
      </c>
      <c r="N559" s="617"/>
      <c r="O559" s="617"/>
      <c r="P559" s="638"/>
      <c r="Q559" s="618"/>
    </row>
    <row r="560" spans="1:17" ht="14.4" customHeight="1" x14ac:dyDescent="0.3">
      <c r="A560" s="613" t="s">
        <v>517</v>
      </c>
      <c r="B560" s="614" t="s">
        <v>3149</v>
      </c>
      <c r="C560" s="614" t="s">
        <v>3569</v>
      </c>
      <c r="D560" s="614" t="s">
        <v>3622</v>
      </c>
      <c r="E560" s="614" t="s">
        <v>2387</v>
      </c>
      <c r="F560" s="617">
        <v>121</v>
      </c>
      <c r="G560" s="617">
        <v>40366.409999999996</v>
      </c>
      <c r="H560" s="617">
        <v>1</v>
      </c>
      <c r="I560" s="617">
        <v>333.60669421487603</v>
      </c>
      <c r="J560" s="617">
        <v>120</v>
      </c>
      <c r="K560" s="617">
        <v>27499.199999999997</v>
      </c>
      <c r="L560" s="617">
        <v>0.681239674273734</v>
      </c>
      <c r="M560" s="617">
        <v>229.15999999999997</v>
      </c>
      <c r="N560" s="617"/>
      <c r="O560" s="617"/>
      <c r="P560" s="638"/>
      <c r="Q560" s="618"/>
    </row>
    <row r="561" spans="1:17" ht="14.4" customHeight="1" x14ac:dyDescent="0.3">
      <c r="A561" s="613" t="s">
        <v>517</v>
      </c>
      <c r="B561" s="614" t="s">
        <v>3149</v>
      </c>
      <c r="C561" s="614" t="s">
        <v>3569</v>
      </c>
      <c r="D561" s="614" t="s">
        <v>4025</v>
      </c>
      <c r="E561" s="614" t="s">
        <v>4026</v>
      </c>
      <c r="F561" s="617">
        <v>6</v>
      </c>
      <c r="G561" s="617">
        <v>21030.6</v>
      </c>
      <c r="H561" s="617">
        <v>1</v>
      </c>
      <c r="I561" s="617">
        <v>3505.1</v>
      </c>
      <c r="J561" s="617"/>
      <c r="K561" s="617"/>
      <c r="L561" s="617"/>
      <c r="M561" s="617"/>
      <c r="N561" s="617"/>
      <c r="O561" s="617"/>
      <c r="P561" s="638"/>
      <c r="Q561" s="618"/>
    </row>
    <row r="562" spans="1:17" ht="14.4" customHeight="1" x14ac:dyDescent="0.3">
      <c r="A562" s="613" t="s">
        <v>517</v>
      </c>
      <c r="B562" s="614" t="s">
        <v>3149</v>
      </c>
      <c r="C562" s="614" t="s">
        <v>3569</v>
      </c>
      <c r="D562" s="614" t="s">
        <v>3623</v>
      </c>
      <c r="E562" s="614" t="s">
        <v>3624</v>
      </c>
      <c r="F562" s="617">
        <v>12.099999999999998</v>
      </c>
      <c r="G562" s="617">
        <v>5965.7900000000009</v>
      </c>
      <c r="H562" s="617">
        <v>1</v>
      </c>
      <c r="I562" s="617">
        <v>493.04049586776875</v>
      </c>
      <c r="J562" s="617">
        <v>10.899999999999999</v>
      </c>
      <c r="K562" s="617">
        <v>2364.96</v>
      </c>
      <c r="L562" s="617">
        <v>0.39642025616054199</v>
      </c>
      <c r="M562" s="617">
        <v>216.96880733944957</v>
      </c>
      <c r="N562" s="617"/>
      <c r="O562" s="617"/>
      <c r="P562" s="638"/>
      <c r="Q562" s="618"/>
    </row>
    <row r="563" spans="1:17" ht="14.4" customHeight="1" x14ac:dyDescent="0.3">
      <c r="A563" s="613" t="s">
        <v>517</v>
      </c>
      <c r="B563" s="614" t="s">
        <v>3149</v>
      </c>
      <c r="C563" s="614" t="s">
        <v>3569</v>
      </c>
      <c r="D563" s="614" t="s">
        <v>3626</v>
      </c>
      <c r="E563" s="614" t="s">
        <v>1977</v>
      </c>
      <c r="F563" s="617">
        <v>63.85</v>
      </c>
      <c r="G563" s="617">
        <v>5874.6799999999994</v>
      </c>
      <c r="H563" s="617">
        <v>1</v>
      </c>
      <c r="I563" s="617">
        <v>92.007517619420511</v>
      </c>
      <c r="J563" s="617">
        <v>6</v>
      </c>
      <c r="K563" s="617">
        <v>581.68999999999994</v>
      </c>
      <c r="L563" s="617">
        <v>9.9016457066597674E-2</v>
      </c>
      <c r="M563" s="617">
        <v>96.948333333333323</v>
      </c>
      <c r="N563" s="617"/>
      <c r="O563" s="617"/>
      <c r="P563" s="638"/>
      <c r="Q563" s="618"/>
    </row>
    <row r="564" spans="1:17" ht="14.4" customHeight="1" x14ac:dyDescent="0.3">
      <c r="A564" s="613" t="s">
        <v>517</v>
      </c>
      <c r="B564" s="614" t="s">
        <v>3149</v>
      </c>
      <c r="C564" s="614" t="s">
        <v>3569</v>
      </c>
      <c r="D564" s="614" t="s">
        <v>3627</v>
      </c>
      <c r="E564" s="614" t="s">
        <v>3628</v>
      </c>
      <c r="F564" s="617"/>
      <c r="G564" s="617"/>
      <c r="H564" s="617"/>
      <c r="I564" s="617"/>
      <c r="J564" s="617">
        <v>0</v>
      </c>
      <c r="K564" s="617">
        <v>0</v>
      </c>
      <c r="L564" s="617"/>
      <c r="M564" s="617"/>
      <c r="N564" s="617"/>
      <c r="O564" s="617"/>
      <c r="P564" s="638"/>
      <c r="Q564" s="618"/>
    </row>
    <row r="565" spans="1:17" ht="14.4" customHeight="1" x14ac:dyDescent="0.3">
      <c r="A565" s="613" t="s">
        <v>517</v>
      </c>
      <c r="B565" s="614" t="s">
        <v>3149</v>
      </c>
      <c r="C565" s="614" t="s">
        <v>3569</v>
      </c>
      <c r="D565" s="614" t="s">
        <v>3629</v>
      </c>
      <c r="E565" s="614" t="s">
        <v>3628</v>
      </c>
      <c r="F565" s="617">
        <v>24</v>
      </c>
      <c r="G565" s="617">
        <v>32256.409999999996</v>
      </c>
      <c r="H565" s="617">
        <v>1</v>
      </c>
      <c r="I565" s="617">
        <v>1344.0170833333332</v>
      </c>
      <c r="J565" s="617">
        <v>49</v>
      </c>
      <c r="K565" s="617">
        <v>65948.12000000001</v>
      </c>
      <c r="L565" s="617">
        <v>2.0444965822297032</v>
      </c>
      <c r="M565" s="617">
        <v>1345.88</v>
      </c>
      <c r="N565" s="617"/>
      <c r="O565" s="617"/>
      <c r="P565" s="638"/>
      <c r="Q565" s="618"/>
    </row>
    <row r="566" spans="1:17" ht="14.4" customHeight="1" x14ac:dyDescent="0.3">
      <c r="A566" s="613" t="s">
        <v>517</v>
      </c>
      <c r="B566" s="614" t="s">
        <v>3149</v>
      </c>
      <c r="C566" s="614" t="s">
        <v>3569</v>
      </c>
      <c r="D566" s="614" t="s">
        <v>4027</v>
      </c>
      <c r="E566" s="614" t="s">
        <v>2168</v>
      </c>
      <c r="F566" s="617">
        <v>12.69</v>
      </c>
      <c r="G566" s="617">
        <v>8215.83</v>
      </c>
      <c r="H566" s="617">
        <v>1</v>
      </c>
      <c r="I566" s="617">
        <v>647.42553191489367</v>
      </c>
      <c r="J566" s="617"/>
      <c r="K566" s="617"/>
      <c r="L566" s="617"/>
      <c r="M566" s="617"/>
      <c r="N566" s="617"/>
      <c r="O566" s="617"/>
      <c r="P566" s="638"/>
      <c r="Q566" s="618"/>
    </row>
    <row r="567" spans="1:17" ht="14.4" customHeight="1" x14ac:dyDescent="0.3">
      <c r="A567" s="613" t="s">
        <v>517</v>
      </c>
      <c r="B567" s="614" t="s">
        <v>3149</v>
      </c>
      <c r="C567" s="614" t="s">
        <v>3569</v>
      </c>
      <c r="D567" s="614" t="s">
        <v>3630</v>
      </c>
      <c r="E567" s="614" t="s">
        <v>3631</v>
      </c>
      <c r="F567" s="617">
        <v>7.6499999999999995</v>
      </c>
      <c r="G567" s="617">
        <v>6120</v>
      </c>
      <c r="H567" s="617">
        <v>1</v>
      </c>
      <c r="I567" s="617">
        <v>800</v>
      </c>
      <c r="J567" s="617">
        <v>12.55</v>
      </c>
      <c r="K567" s="617">
        <v>10040</v>
      </c>
      <c r="L567" s="617">
        <v>1.6405228758169934</v>
      </c>
      <c r="M567" s="617">
        <v>800</v>
      </c>
      <c r="N567" s="617"/>
      <c r="O567" s="617"/>
      <c r="P567" s="638"/>
      <c r="Q567" s="618"/>
    </row>
    <row r="568" spans="1:17" ht="14.4" customHeight="1" x14ac:dyDescent="0.3">
      <c r="A568" s="613" t="s">
        <v>517</v>
      </c>
      <c r="B568" s="614" t="s">
        <v>3149</v>
      </c>
      <c r="C568" s="614" t="s">
        <v>3569</v>
      </c>
      <c r="D568" s="614" t="s">
        <v>4028</v>
      </c>
      <c r="E568" s="614" t="s">
        <v>4029</v>
      </c>
      <c r="F568" s="617">
        <v>0.59</v>
      </c>
      <c r="G568" s="617">
        <v>9431.92</v>
      </c>
      <c r="H568" s="617">
        <v>1</v>
      </c>
      <c r="I568" s="617">
        <v>15986.305084745763</v>
      </c>
      <c r="J568" s="617"/>
      <c r="K568" s="617"/>
      <c r="L568" s="617"/>
      <c r="M568" s="617"/>
      <c r="N568" s="617"/>
      <c r="O568" s="617"/>
      <c r="P568" s="638"/>
      <c r="Q568" s="618"/>
    </row>
    <row r="569" spans="1:17" ht="14.4" customHeight="1" x14ac:dyDescent="0.3">
      <c r="A569" s="613" t="s">
        <v>517</v>
      </c>
      <c r="B569" s="614" t="s">
        <v>3149</v>
      </c>
      <c r="C569" s="614" t="s">
        <v>3569</v>
      </c>
      <c r="D569" s="614" t="s">
        <v>4030</v>
      </c>
      <c r="E569" s="614" t="s">
        <v>4031</v>
      </c>
      <c r="F569" s="617"/>
      <c r="G569" s="617"/>
      <c r="H569" s="617"/>
      <c r="I569" s="617"/>
      <c r="J569" s="617">
        <v>0.6</v>
      </c>
      <c r="K569" s="617">
        <v>582.29999999999995</v>
      </c>
      <c r="L569" s="617"/>
      <c r="M569" s="617">
        <v>970.5</v>
      </c>
      <c r="N569" s="617"/>
      <c r="O569" s="617"/>
      <c r="P569" s="638"/>
      <c r="Q569" s="618"/>
    </row>
    <row r="570" spans="1:17" ht="14.4" customHeight="1" x14ac:dyDescent="0.3">
      <c r="A570" s="613" t="s">
        <v>517</v>
      </c>
      <c r="B570" s="614" t="s">
        <v>3149</v>
      </c>
      <c r="C570" s="614" t="s">
        <v>3569</v>
      </c>
      <c r="D570" s="614" t="s">
        <v>3632</v>
      </c>
      <c r="E570" s="614" t="s">
        <v>2071</v>
      </c>
      <c r="F570" s="617"/>
      <c r="G570" s="617"/>
      <c r="H570" s="617"/>
      <c r="I570" s="617"/>
      <c r="J570" s="617">
        <v>27.400000000000002</v>
      </c>
      <c r="K570" s="617">
        <v>59146.45</v>
      </c>
      <c r="L570" s="617"/>
      <c r="M570" s="617">
        <v>2158.6295620437954</v>
      </c>
      <c r="N570" s="617"/>
      <c r="O570" s="617"/>
      <c r="P570" s="638"/>
      <c r="Q570" s="618"/>
    </row>
    <row r="571" spans="1:17" ht="14.4" customHeight="1" x14ac:dyDescent="0.3">
      <c r="A571" s="613" t="s">
        <v>517</v>
      </c>
      <c r="B571" s="614" t="s">
        <v>3149</v>
      </c>
      <c r="C571" s="614" t="s">
        <v>3569</v>
      </c>
      <c r="D571" s="614" t="s">
        <v>3633</v>
      </c>
      <c r="E571" s="614" t="s">
        <v>2010</v>
      </c>
      <c r="F571" s="617"/>
      <c r="G571" s="617"/>
      <c r="H571" s="617"/>
      <c r="I571" s="617"/>
      <c r="J571" s="617">
        <v>7.6000000000000005</v>
      </c>
      <c r="K571" s="617">
        <v>4598.76</v>
      </c>
      <c r="L571" s="617"/>
      <c r="M571" s="617">
        <v>605.1</v>
      </c>
      <c r="N571" s="617"/>
      <c r="O571" s="617"/>
      <c r="P571" s="638"/>
      <c r="Q571" s="618"/>
    </row>
    <row r="572" spans="1:17" ht="14.4" customHeight="1" x14ac:dyDescent="0.3">
      <c r="A572" s="613" t="s">
        <v>517</v>
      </c>
      <c r="B572" s="614" t="s">
        <v>3149</v>
      </c>
      <c r="C572" s="614" t="s">
        <v>3569</v>
      </c>
      <c r="D572" s="614" t="s">
        <v>3634</v>
      </c>
      <c r="E572" s="614" t="s">
        <v>2064</v>
      </c>
      <c r="F572" s="617">
        <v>4.0999999999999996</v>
      </c>
      <c r="G572" s="617">
        <v>3381.13</v>
      </c>
      <c r="H572" s="617">
        <v>1</v>
      </c>
      <c r="I572" s="617">
        <v>824.66585365853666</v>
      </c>
      <c r="J572" s="617">
        <v>7.6000000000000005</v>
      </c>
      <c r="K572" s="617">
        <v>6225.4400000000005</v>
      </c>
      <c r="L572" s="617">
        <v>1.8412305945053873</v>
      </c>
      <c r="M572" s="617">
        <v>819.13684210526321</v>
      </c>
      <c r="N572" s="617"/>
      <c r="O572" s="617"/>
      <c r="P572" s="638"/>
      <c r="Q572" s="618"/>
    </row>
    <row r="573" spans="1:17" ht="14.4" customHeight="1" x14ac:dyDescent="0.3">
      <c r="A573" s="613" t="s">
        <v>517</v>
      </c>
      <c r="B573" s="614" t="s">
        <v>3149</v>
      </c>
      <c r="C573" s="614" t="s">
        <v>3569</v>
      </c>
      <c r="D573" s="614" t="s">
        <v>3635</v>
      </c>
      <c r="E573" s="614" t="s">
        <v>3636</v>
      </c>
      <c r="F573" s="617">
        <v>10</v>
      </c>
      <c r="G573" s="617">
        <v>34801.72</v>
      </c>
      <c r="H573" s="617">
        <v>1</v>
      </c>
      <c r="I573" s="617">
        <v>3480.172</v>
      </c>
      <c r="J573" s="617">
        <v>1</v>
      </c>
      <c r="K573" s="617">
        <v>3535.84</v>
      </c>
      <c r="L573" s="617">
        <v>0.10159957611290477</v>
      </c>
      <c r="M573" s="617">
        <v>3535.84</v>
      </c>
      <c r="N573" s="617"/>
      <c r="O573" s="617"/>
      <c r="P573" s="638"/>
      <c r="Q573" s="618"/>
    </row>
    <row r="574" spans="1:17" ht="14.4" customHeight="1" x14ac:dyDescent="0.3">
      <c r="A574" s="613" t="s">
        <v>517</v>
      </c>
      <c r="B574" s="614" t="s">
        <v>3149</v>
      </c>
      <c r="C574" s="614" t="s">
        <v>3569</v>
      </c>
      <c r="D574" s="614" t="s">
        <v>3641</v>
      </c>
      <c r="E574" s="614" t="s">
        <v>2054</v>
      </c>
      <c r="F574" s="617">
        <v>0.3</v>
      </c>
      <c r="G574" s="617">
        <v>344.98</v>
      </c>
      <c r="H574" s="617">
        <v>1</v>
      </c>
      <c r="I574" s="617">
        <v>1149.9333333333334</v>
      </c>
      <c r="J574" s="617">
        <v>2.8</v>
      </c>
      <c r="K574" s="617">
        <v>3219.82</v>
      </c>
      <c r="L574" s="617">
        <v>9.3333526581251078</v>
      </c>
      <c r="M574" s="617">
        <v>1149.9357142857143</v>
      </c>
      <c r="N574" s="617"/>
      <c r="O574" s="617"/>
      <c r="P574" s="638"/>
      <c r="Q574" s="618"/>
    </row>
    <row r="575" spans="1:17" ht="14.4" customHeight="1" x14ac:dyDescent="0.3">
      <c r="A575" s="613" t="s">
        <v>517</v>
      </c>
      <c r="B575" s="614" t="s">
        <v>3149</v>
      </c>
      <c r="C575" s="614" t="s">
        <v>3569</v>
      </c>
      <c r="D575" s="614" t="s">
        <v>3644</v>
      </c>
      <c r="E575" s="614" t="s">
        <v>3645</v>
      </c>
      <c r="F575" s="617"/>
      <c r="G575" s="617"/>
      <c r="H575" s="617"/>
      <c r="I575" s="617"/>
      <c r="J575" s="617">
        <v>79.510000000000005</v>
      </c>
      <c r="K575" s="617">
        <v>288225.51</v>
      </c>
      <c r="L575" s="617"/>
      <c r="M575" s="617">
        <v>3625.0221355804301</v>
      </c>
      <c r="N575" s="617"/>
      <c r="O575" s="617"/>
      <c r="P575" s="638"/>
      <c r="Q575" s="618"/>
    </row>
    <row r="576" spans="1:17" ht="14.4" customHeight="1" x14ac:dyDescent="0.3">
      <c r="A576" s="613" t="s">
        <v>517</v>
      </c>
      <c r="B576" s="614" t="s">
        <v>3149</v>
      </c>
      <c r="C576" s="614" t="s">
        <v>3569</v>
      </c>
      <c r="D576" s="614" t="s">
        <v>4032</v>
      </c>
      <c r="E576" s="614" t="s">
        <v>1975</v>
      </c>
      <c r="F576" s="617"/>
      <c r="G576" s="617"/>
      <c r="H576" s="617"/>
      <c r="I576" s="617"/>
      <c r="J576" s="617">
        <v>0</v>
      </c>
      <c r="K576" s="617">
        <v>0</v>
      </c>
      <c r="L576" s="617"/>
      <c r="M576" s="617"/>
      <c r="N576" s="617"/>
      <c r="O576" s="617"/>
      <c r="P576" s="638"/>
      <c r="Q576" s="618"/>
    </row>
    <row r="577" spans="1:17" ht="14.4" customHeight="1" x14ac:dyDescent="0.3">
      <c r="A577" s="613" t="s">
        <v>517</v>
      </c>
      <c r="B577" s="614" t="s">
        <v>3149</v>
      </c>
      <c r="C577" s="614" t="s">
        <v>3569</v>
      </c>
      <c r="D577" s="614" t="s">
        <v>4033</v>
      </c>
      <c r="E577" s="614" t="s">
        <v>4034</v>
      </c>
      <c r="F577" s="617">
        <v>0.55000000000000004</v>
      </c>
      <c r="G577" s="617">
        <v>6823.29</v>
      </c>
      <c r="H577" s="617">
        <v>1</v>
      </c>
      <c r="I577" s="617">
        <v>12405.981818181817</v>
      </c>
      <c r="J577" s="617"/>
      <c r="K577" s="617"/>
      <c r="L577" s="617"/>
      <c r="M577" s="617"/>
      <c r="N577" s="617"/>
      <c r="O577" s="617"/>
      <c r="P577" s="638"/>
      <c r="Q577" s="618"/>
    </row>
    <row r="578" spans="1:17" ht="14.4" customHeight="1" x14ac:dyDescent="0.3">
      <c r="A578" s="613" t="s">
        <v>517</v>
      </c>
      <c r="B578" s="614" t="s">
        <v>3149</v>
      </c>
      <c r="C578" s="614" t="s">
        <v>3569</v>
      </c>
      <c r="D578" s="614" t="s">
        <v>4035</v>
      </c>
      <c r="E578" s="614" t="s">
        <v>4036</v>
      </c>
      <c r="F578" s="617">
        <v>6</v>
      </c>
      <c r="G578" s="617">
        <v>3218.16</v>
      </c>
      <c r="H578" s="617">
        <v>1</v>
      </c>
      <c r="I578" s="617">
        <v>536.36</v>
      </c>
      <c r="J578" s="617"/>
      <c r="K578" s="617"/>
      <c r="L578" s="617"/>
      <c r="M578" s="617"/>
      <c r="N578" s="617"/>
      <c r="O578" s="617"/>
      <c r="P578" s="638"/>
      <c r="Q578" s="618"/>
    </row>
    <row r="579" spans="1:17" ht="14.4" customHeight="1" x14ac:dyDescent="0.3">
      <c r="A579" s="613" t="s">
        <v>517</v>
      </c>
      <c r="B579" s="614" t="s">
        <v>3149</v>
      </c>
      <c r="C579" s="614" t="s">
        <v>3569</v>
      </c>
      <c r="D579" s="614" t="s">
        <v>3647</v>
      </c>
      <c r="E579" s="614" t="s">
        <v>3636</v>
      </c>
      <c r="F579" s="617"/>
      <c r="G579" s="617"/>
      <c r="H579" s="617"/>
      <c r="I579" s="617"/>
      <c r="J579" s="617">
        <v>3</v>
      </c>
      <c r="K579" s="617">
        <v>21215.040000000001</v>
      </c>
      <c r="L579" s="617"/>
      <c r="M579" s="617">
        <v>7071.68</v>
      </c>
      <c r="N579" s="617"/>
      <c r="O579" s="617"/>
      <c r="P579" s="638"/>
      <c r="Q579" s="618"/>
    </row>
    <row r="580" spans="1:17" ht="14.4" customHeight="1" x14ac:dyDescent="0.3">
      <c r="A580" s="613" t="s">
        <v>517</v>
      </c>
      <c r="B580" s="614" t="s">
        <v>3149</v>
      </c>
      <c r="C580" s="614" t="s">
        <v>3653</v>
      </c>
      <c r="D580" s="614" t="s">
        <v>3654</v>
      </c>
      <c r="E580" s="614" t="s">
        <v>3148</v>
      </c>
      <c r="F580" s="617">
        <v>5</v>
      </c>
      <c r="G580" s="617">
        <v>5879.32</v>
      </c>
      <c r="H580" s="617">
        <v>1</v>
      </c>
      <c r="I580" s="617">
        <v>1175.864</v>
      </c>
      <c r="J580" s="617">
        <v>6</v>
      </c>
      <c r="K580" s="617">
        <v>7255.91</v>
      </c>
      <c r="L580" s="617">
        <v>1.2341410231115164</v>
      </c>
      <c r="M580" s="617">
        <v>1209.3183333333334</v>
      </c>
      <c r="N580" s="617"/>
      <c r="O580" s="617"/>
      <c r="P580" s="638"/>
      <c r="Q580" s="618"/>
    </row>
    <row r="581" spans="1:17" ht="14.4" customHeight="1" x14ac:dyDescent="0.3">
      <c r="A581" s="613" t="s">
        <v>517</v>
      </c>
      <c r="B581" s="614" t="s">
        <v>3149</v>
      </c>
      <c r="C581" s="614" t="s">
        <v>3653</v>
      </c>
      <c r="D581" s="614" t="s">
        <v>3656</v>
      </c>
      <c r="E581" s="614" t="s">
        <v>3148</v>
      </c>
      <c r="F581" s="617">
        <v>665</v>
      </c>
      <c r="G581" s="617">
        <v>1194915.8600000001</v>
      </c>
      <c r="H581" s="617">
        <v>1</v>
      </c>
      <c r="I581" s="617">
        <v>1796.8659548872181</v>
      </c>
      <c r="J581" s="617">
        <v>723</v>
      </c>
      <c r="K581" s="617">
        <v>1344488.58</v>
      </c>
      <c r="L581" s="617">
        <v>1.1251742695925051</v>
      </c>
      <c r="M581" s="617">
        <v>1859.5969294605811</v>
      </c>
      <c r="N581" s="617"/>
      <c r="O581" s="617"/>
      <c r="P581" s="638"/>
      <c r="Q581" s="618"/>
    </row>
    <row r="582" spans="1:17" ht="14.4" customHeight="1" x14ac:dyDescent="0.3">
      <c r="A582" s="613" t="s">
        <v>517</v>
      </c>
      <c r="B582" s="614" t="s">
        <v>3149</v>
      </c>
      <c r="C582" s="614" t="s">
        <v>3653</v>
      </c>
      <c r="D582" s="614" t="s">
        <v>3656</v>
      </c>
      <c r="E582" s="614" t="s">
        <v>3657</v>
      </c>
      <c r="F582" s="617">
        <v>286</v>
      </c>
      <c r="G582" s="617">
        <v>516373</v>
      </c>
      <c r="H582" s="617">
        <v>1</v>
      </c>
      <c r="I582" s="617">
        <v>1805.5</v>
      </c>
      <c r="J582" s="617">
        <v>-40</v>
      </c>
      <c r="K582" s="617">
        <v>-74623.200000000012</v>
      </c>
      <c r="L582" s="617">
        <v>-0.14451413997246179</v>
      </c>
      <c r="M582" s="617">
        <v>1865.5800000000004</v>
      </c>
      <c r="N582" s="617"/>
      <c r="O582" s="617"/>
      <c r="P582" s="638"/>
      <c r="Q582" s="618"/>
    </row>
    <row r="583" spans="1:17" ht="14.4" customHeight="1" x14ac:dyDescent="0.3">
      <c r="A583" s="613" t="s">
        <v>517</v>
      </c>
      <c r="B583" s="614" t="s">
        <v>3149</v>
      </c>
      <c r="C583" s="614" t="s">
        <v>3653</v>
      </c>
      <c r="D583" s="614" t="s">
        <v>3658</v>
      </c>
      <c r="E583" s="614" t="s">
        <v>3148</v>
      </c>
      <c r="F583" s="617">
        <v>22</v>
      </c>
      <c r="G583" s="617">
        <v>57548.04</v>
      </c>
      <c r="H583" s="617">
        <v>1</v>
      </c>
      <c r="I583" s="617">
        <v>2615.8200000000002</v>
      </c>
      <c r="J583" s="617">
        <v>47</v>
      </c>
      <c r="K583" s="617">
        <v>127768.92</v>
      </c>
      <c r="L583" s="617">
        <v>2.2202132340215237</v>
      </c>
      <c r="M583" s="617">
        <v>2718.4876595744681</v>
      </c>
      <c r="N583" s="617"/>
      <c r="O583" s="617"/>
      <c r="P583" s="638"/>
      <c r="Q583" s="618"/>
    </row>
    <row r="584" spans="1:17" ht="14.4" customHeight="1" x14ac:dyDescent="0.3">
      <c r="A584" s="613" t="s">
        <v>517</v>
      </c>
      <c r="B584" s="614" t="s">
        <v>3149</v>
      </c>
      <c r="C584" s="614" t="s">
        <v>3653</v>
      </c>
      <c r="D584" s="614" t="s">
        <v>3658</v>
      </c>
      <c r="E584" s="614" t="s">
        <v>3659</v>
      </c>
      <c r="F584" s="617">
        <v>15</v>
      </c>
      <c r="G584" s="617">
        <v>39489.299999999996</v>
      </c>
      <c r="H584" s="617">
        <v>1</v>
      </c>
      <c r="I584" s="617">
        <v>2632.62</v>
      </c>
      <c r="J584" s="617">
        <v>0</v>
      </c>
      <c r="K584" s="617">
        <v>0</v>
      </c>
      <c r="L584" s="617">
        <v>0</v>
      </c>
      <c r="M584" s="617"/>
      <c r="N584" s="617"/>
      <c r="O584" s="617"/>
      <c r="P584" s="638"/>
      <c r="Q584" s="618"/>
    </row>
    <row r="585" spans="1:17" ht="14.4" customHeight="1" x14ac:dyDescent="0.3">
      <c r="A585" s="613" t="s">
        <v>517</v>
      </c>
      <c r="B585" s="614" t="s">
        <v>3149</v>
      </c>
      <c r="C585" s="614" t="s">
        <v>3653</v>
      </c>
      <c r="D585" s="614" t="s">
        <v>4037</v>
      </c>
      <c r="E585" s="614" t="s">
        <v>3148</v>
      </c>
      <c r="F585" s="617">
        <v>1</v>
      </c>
      <c r="G585" s="617">
        <v>1546.24</v>
      </c>
      <c r="H585" s="617">
        <v>1</v>
      </c>
      <c r="I585" s="617">
        <v>1546.24</v>
      </c>
      <c r="J585" s="617"/>
      <c r="K585" s="617"/>
      <c r="L585" s="617"/>
      <c r="M585" s="617"/>
      <c r="N585" s="617"/>
      <c r="O585" s="617"/>
      <c r="P585" s="638"/>
      <c r="Q585" s="618"/>
    </row>
    <row r="586" spans="1:17" ht="14.4" customHeight="1" x14ac:dyDescent="0.3">
      <c r="A586" s="613" t="s">
        <v>517</v>
      </c>
      <c r="B586" s="614" t="s">
        <v>3149</v>
      </c>
      <c r="C586" s="614" t="s">
        <v>3653</v>
      </c>
      <c r="D586" s="614" t="s">
        <v>3660</v>
      </c>
      <c r="E586" s="614" t="s">
        <v>3148</v>
      </c>
      <c r="F586" s="617">
        <v>23</v>
      </c>
      <c r="G586" s="617">
        <v>41316.44</v>
      </c>
      <c r="H586" s="617">
        <v>1</v>
      </c>
      <c r="I586" s="617">
        <v>1796.3669565217392</v>
      </c>
      <c r="J586" s="617">
        <v>4</v>
      </c>
      <c r="K586" s="617">
        <v>7462.32</v>
      </c>
      <c r="L586" s="617">
        <v>0.18061381861554382</v>
      </c>
      <c r="M586" s="617">
        <v>1865.58</v>
      </c>
      <c r="N586" s="617"/>
      <c r="O586" s="617"/>
      <c r="P586" s="638"/>
      <c r="Q586" s="618"/>
    </row>
    <row r="587" spans="1:17" ht="14.4" customHeight="1" x14ac:dyDescent="0.3">
      <c r="A587" s="613" t="s">
        <v>517</v>
      </c>
      <c r="B587" s="614" t="s">
        <v>3149</v>
      </c>
      <c r="C587" s="614" t="s">
        <v>3653</v>
      </c>
      <c r="D587" s="614" t="s">
        <v>3660</v>
      </c>
      <c r="E587" s="614" t="s">
        <v>3661</v>
      </c>
      <c r="F587" s="617">
        <v>7</v>
      </c>
      <c r="G587" s="617">
        <v>12638.5</v>
      </c>
      <c r="H587" s="617">
        <v>1</v>
      </c>
      <c r="I587" s="617">
        <v>1805.5</v>
      </c>
      <c r="J587" s="617">
        <v>0</v>
      </c>
      <c r="K587" s="617">
        <v>0</v>
      </c>
      <c r="L587" s="617">
        <v>0</v>
      </c>
      <c r="M587" s="617"/>
      <c r="N587" s="617"/>
      <c r="O587" s="617"/>
      <c r="P587" s="638"/>
      <c r="Q587" s="618"/>
    </row>
    <row r="588" spans="1:17" ht="14.4" customHeight="1" x14ac:dyDescent="0.3">
      <c r="A588" s="613" t="s">
        <v>517</v>
      </c>
      <c r="B588" s="614" t="s">
        <v>3149</v>
      </c>
      <c r="C588" s="614" t="s">
        <v>3653</v>
      </c>
      <c r="D588" s="614" t="s">
        <v>3662</v>
      </c>
      <c r="E588" s="614" t="s">
        <v>3148</v>
      </c>
      <c r="F588" s="617"/>
      <c r="G588" s="617"/>
      <c r="H588" s="617"/>
      <c r="I588" s="617"/>
      <c r="J588" s="617">
        <v>1</v>
      </c>
      <c r="K588" s="617">
        <v>8191.63</v>
      </c>
      <c r="L588" s="617"/>
      <c r="M588" s="617">
        <v>8191.63</v>
      </c>
      <c r="N588" s="617"/>
      <c r="O588" s="617"/>
      <c r="P588" s="638"/>
      <c r="Q588" s="618"/>
    </row>
    <row r="589" spans="1:17" ht="14.4" customHeight="1" x14ac:dyDescent="0.3">
      <c r="A589" s="613" t="s">
        <v>517</v>
      </c>
      <c r="B589" s="614" t="s">
        <v>3149</v>
      </c>
      <c r="C589" s="614" t="s">
        <v>3653</v>
      </c>
      <c r="D589" s="614" t="s">
        <v>3663</v>
      </c>
      <c r="E589" s="614" t="s">
        <v>3148</v>
      </c>
      <c r="F589" s="617">
        <v>12</v>
      </c>
      <c r="G589" s="617">
        <v>93116.44</v>
      </c>
      <c r="H589" s="617">
        <v>1</v>
      </c>
      <c r="I589" s="617">
        <v>7759.7033333333338</v>
      </c>
      <c r="J589" s="617">
        <v>10</v>
      </c>
      <c r="K589" s="617">
        <v>80447.42</v>
      </c>
      <c r="L589" s="617">
        <v>0.86394432605026561</v>
      </c>
      <c r="M589" s="617">
        <v>8044.7420000000002</v>
      </c>
      <c r="N589" s="617"/>
      <c r="O589" s="617"/>
      <c r="P589" s="638"/>
      <c r="Q589" s="618"/>
    </row>
    <row r="590" spans="1:17" ht="14.4" customHeight="1" x14ac:dyDescent="0.3">
      <c r="A590" s="613" t="s">
        <v>517</v>
      </c>
      <c r="B590" s="614" t="s">
        <v>3149</v>
      </c>
      <c r="C590" s="614" t="s">
        <v>3653</v>
      </c>
      <c r="D590" s="614" t="s">
        <v>3663</v>
      </c>
      <c r="E590" s="614" t="s">
        <v>3664</v>
      </c>
      <c r="F590" s="617">
        <v>9</v>
      </c>
      <c r="G590" s="617">
        <v>70003.62</v>
      </c>
      <c r="H590" s="617">
        <v>1</v>
      </c>
      <c r="I590" s="617">
        <v>7778.1799999999994</v>
      </c>
      <c r="J590" s="617">
        <v>-1</v>
      </c>
      <c r="K590" s="617">
        <v>-8074.36</v>
      </c>
      <c r="L590" s="617">
        <v>-0.1153420351690384</v>
      </c>
      <c r="M590" s="617">
        <v>8074.36</v>
      </c>
      <c r="N590" s="617"/>
      <c r="O590" s="617"/>
      <c r="P590" s="638"/>
      <c r="Q590" s="618"/>
    </row>
    <row r="591" spans="1:17" ht="14.4" customHeight="1" x14ac:dyDescent="0.3">
      <c r="A591" s="613" t="s">
        <v>517</v>
      </c>
      <c r="B591" s="614" t="s">
        <v>3149</v>
      </c>
      <c r="C591" s="614" t="s">
        <v>3653</v>
      </c>
      <c r="D591" s="614" t="s">
        <v>3665</v>
      </c>
      <c r="E591" s="614" t="s">
        <v>3148</v>
      </c>
      <c r="F591" s="617">
        <v>34</v>
      </c>
      <c r="G591" s="617">
        <v>311015.33999999997</v>
      </c>
      <c r="H591" s="617">
        <v>1</v>
      </c>
      <c r="I591" s="617">
        <v>9147.5099999999984</v>
      </c>
      <c r="J591" s="617">
        <v>35</v>
      </c>
      <c r="K591" s="617">
        <v>336432.95999999996</v>
      </c>
      <c r="L591" s="617">
        <v>1.0817246506233422</v>
      </c>
      <c r="M591" s="617">
        <v>9612.3702857142853</v>
      </c>
      <c r="N591" s="617"/>
      <c r="O591" s="617"/>
      <c r="P591" s="638"/>
      <c r="Q591" s="618"/>
    </row>
    <row r="592" spans="1:17" ht="14.4" customHeight="1" x14ac:dyDescent="0.3">
      <c r="A592" s="613" t="s">
        <v>517</v>
      </c>
      <c r="B592" s="614" t="s">
        <v>3149</v>
      </c>
      <c r="C592" s="614" t="s">
        <v>3653</v>
      </c>
      <c r="D592" s="614" t="s">
        <v>3665</v>
      </c>
      <c r="E592" s="614" t="s">
        <v>3666</v>
      </c>
      <c r="F592" s="617">
        <v>21</v>
      </c>
      <c r="G592" s="617">
        <v>194376.21</v>
      </c>
      <c r="H592" s="617">
        <v>1</v>
      </c>
      <c r="I592" s="617">
        <v>9256.01</v>
      </c>
      <c r="J592" s="617">
        <v>0</v>
      </c>
      <c r="K592" s="617">
        <v>0</v>
      </c>
      <c r="L592" s="617">
        <v>0</v>
      </c>
      <c r="M592" s="617"/>
      <c r="N592" s="617"/>
      <c r="O592" s="617"/>
      <c r="P592" s="638"/>
      <c r="Q592" s="618"/>
    </row>
    <row r="593" spans="1:17" ht="14.4" customHeight="1" x14ac:dyDescent="0.3">
      <c r="A593" s="613" t="s">
        <v>517</v>
      </c>
      <c r="B593" s="614" t="s">
        <v>3149</v>
      </c>
      <c r="C593" s="614" t="s">
        <v>3653</v>
      </c>
      <c r="D593" s="614" t="s">
        <v>3667</v>
      </c>
      <c r="E593" s="614" t="s">
        <v>3148</v>
      </c>
      <c r="F593" s="617">
        <v>296</v>
      </c>
      <c r="G593" s="617">
        <v>260285.93</v>
      </c>
      <c r="H593" s="617">
        <v>1</v>
      </c>
      <c r="I593" s="617">
        <v>879.34435810810805</v>
      </c>
      <c r="J593" s="617">
        <v>351</v>
      </c>
      <c r="K593" s="617">
        <v>323408.67000000004</v>
      </c>
      <c r="L593" s="617">
        <v>1.2425130701455898</v>
      </c>
      <c r="M593" s="617">
        <v>921.39222222222236</v>
      </c>
      <c r="N593" s="617"/>
      <c r="O593" s="617"/>
      <c r="P593" s="638"/>
      <c r="Q593" s="618"/>
    </row>
    <row r="594" spans="1:17" ht="14.4" customHeight="1" x14ac:dyDescent="0.3">
      <c r="A594" s="613" t="s">
        <v>517</v>
      </c>
      <c r="B594" s="614" t="s">
        <v>3149</v>
      </c>
      <c r="C594" s="614" t="s">
        <v>3653</v>
      </c>
      <c r="D594" s="614" t="s">
        <v>3667</v>
      </c>
      <c r="E594" s="614" t="s">
        <v>3668</v>
      </c>
      <c r="F594" s="617">
        <v>138</v>
      </c>
      <c r="G594" s="617">
        <v>122669.58</v>
      </c>
      <c r="H594" s="617">
        <v>1</v>
      </c>
      <c r="I594" s="617">
        <v>888.91</v>
      </c>
      <c r="J594" s="617">
        <v>-15</v>
      </c>
      <c r="K594" s="617">
        <v>-13883.550000000003</v>
      </c>
      <c r="L594" s="617">
        <v>-0.11317842614281391</v>
      </c>
      <c r="M594" s="617">
        <v>925.57000000000016</v>
      </c>
      <c r="N594" s="617"/>
      <c r="O594" s="617"/>
      <c r="P594" s="638"/>
      <c r="Q594" s="618"/>
    </row>
    <row r="595" spans="1:17" ht="14.4" customHeight="1" x14ac:dyDescent="0.3">
      <c r="A595" s="613" t="s">
        <v>517</v>
      </c>
      <c r="B595" s="614" t="s">
        <v>3149</v>
      </c>
      <c r="C595" s="614" t="s">
        <v>3653</v>
      </c>
      <c r="D595" s="614" t="s">
        <v>4038</v>
      </c>
      <c r="E595" s="614" t="s">
        <v>3148</v>
      </c>
      <c r="F595" s="617">
        <v>2</v>
      </c>
      <c r="G595" s="617">
        <v>1777.82</v>
      </c>
      <c r="H595" s="617">
        <v>1</v>
      </c>
      <c r="I595" s="617">
        <v>888.91</v>
      </c>
      <c r="J595" s="617"/>
      <c r="K595" s="617"/>
      <c r="L595" s="617"/>
      <c r="M595" s="617"/>
      <c r="N595" s="617"/>
      <c r="O595" s="617"/>
      <c r="P595" s="638"/>
      <c r="Q595" s="618"/>
    </row>
    <row r="596" spans="1:17" ht="14.4" customHeight="1" x14ac:dyDescent="0.3">
      <c r="A596" s="613" t="s">
        <v>517</v>
      </c>
      <c r="B596" s="614" t="s">
        <v>3149</v>
      </c>
      <c r="C596" s="614" t="s">
        <v>3653</v>
      </c>
      <c r="D596" s="614" t="s">
        <v>3669</v>
      </c>
      <c r="E596" s="614" t="s">
        <v>3670</v>
      </c>
      <c r="F596" s="617">
        <v>6</v>
      </c>
      <c r="G596" s="617">
        <v>82849.259999999995</v>
      </c>
      <c r="H596" s="617">
        <v>1</v>
      </c>
      <c r="I596" s="617">
        <v>13808.21</v>
      </c>
      <c r="J596" s="617"/>
      <c r="K596" s="617"/>
      <c r="L596" s="617"/>
      <c r="M596" s="617"/>
      <c r="N596" s="617"/>
      <c r="O596" s="617"/>
      <c r="P596" s="638"/>
      <c r="Q596" s="618"/>
    </row>
    <row r="597" spans="1:17" ht="14.4" customHeight="1" x14ac:dyDescent="0.3">
      <c r="A597" s="613" t="s">
        <v>517</v>
      </c>
      <c r="B597" s="614" t="s">
        <v>3149</v>
      </c>
      <c r="C597" s="614" t="s">
        <v>3653</v>
      </c>
      <c r="D597" s="614" t="s">
        <v>3671</v>
      </c>
      <c r="E597" s="614" t="s">
        <v>3148</v>
      </c>
      <c r="F597" s="617">
        <v>11</v>
      </c>
      <c r="G597" s="617">
        <v>2495.59</v>
      </c>
      <c r="H597" s="617">
        <v>1</v>
      </c>
      <c r="I597" s="617">
        <v>226.87181818181818</v>
      </c>
      <c r="J597" s="617">
        <v>31</v>
      </c>
      <c r="K597" s="617">
        <v>7371.1600000000008</v>
      </c>
      <c r="L597" s="617">
        <v>2.953674281432447</v>
      </c>
      <c r="M597" s="617">
        <v>237.77935483870971</v>
      </c>
      <c r="N597" s="617"/>
      <c r="O597" s="617"/>
      <c r="P597" s="638"/>
      <c r="Q597" s="618"/>
    </row>
    <row r="598" spans="1:17" ht="14.4" customHeight="1" x14ac:dyDescent="0.3">
      <c r="A598" s="613" t="s">
        <v>517</v>
      </c>
      <c r="B598" s="614" t="s">
        <v>3149</v>
      </c>
      <c r="C598" s="614" t="s">
        <v>3653</v>
      </c>
      <c r="D598" s="614" t="s">
        <v>3671</v>
      </c>
      <c r="E598" s="614" t="s">
        <v>3672</v>
      </c>
      <c r="F598" s="617">
        <v>22</v>
      </c>
      <c r="G598" s="617">
        <v>5174.18</v>
      </c>
      <c r="H598" s="617">
        <v>1</v>
      </c>
      <c r="I598" s="617">
        <v>235.19000000000003</v>
      </c>
      <c r="J598" s="617"/>
      <c r="K598" s="617"/>
      <c r="L598" s="617"/>
      <c r="M598" s="617"/>
      <c r="N598" s="617"/>
      <c r="O598" s="617"/>
      <c r="P598" s="638"/>
      <c r="Q598" s="618"/>
    </row>
    <row r="599" spans="1:17" ht="14.4" customHeight="1" x14ac:dyDescent="0.3">
      <c r="A599" s="613" t="s">
        <v>517</v>
      </c>
      <c r="B599" s="614" t="s">
        <v>3149</v>
      </c>
      <c r="C599" s="614" t="s">
        <v>3653</v>
      </c>
      <c r="D599" s="614" t="s">
        <v>4039</v>
      </c>
      <c r="E599" s="614" t="s">
        <v>3148</v>
      </c>
      <c r="F599" s="617">
        <v>6</v>
      </c>
      <c r="G599" s="617">
        <v>15795.72</v>
      </c>
      <c r="H599" s="617">
        <v>1</v>
      </c>
      <c r="I599" s="617">
        <v>2632.62</v>
      </c>
      <c r="J599" s="617"/>
      <c r="K599" s="617"/>
      <c r="L599" s="617"/>
      <c r="M599" s="617"/>
      <c r="N599" s="617"/>
      <c r="O599" s="617"/>
      <c r="P599" s="638"/>
      <c r="Q599" s="618"/>
    </row>
    <row r="600" spans="1:17" ht="14.4" customHeight="1" x14ac:dyDescent="0.3">
      <c r="A600" s="613" t="s">
        <v>517</v>
      </c>
      <c r="B600" s="614" t="s">
        <v>3149</v>
      </c>
      <c r="C600" s="614" t="s">
        <v>3653</v>
      </c>
      <c r="D600" s="614" t="s">
        <v>4039</v>
      </c>
      <c r="E600" s="614" t="s">
        <v>4040</v>
      </c>
      <c r="F600" s="617">
        <v>1</v>
      </c>
      <c r="G600" s="617">
        <v>2632.62</v>
      </c>
      <c r="H600" s="617">
        <v>1</v>
      </c>
      <c r="I600" s="617">
        <v>2632.62</v>
      </c>
      <c r="J600" s="617"/>
      <c r="K600" s="617"/>
      <c r="L600" s="617"/>
      <c r="M600" s="617"/>
      <c r="N600" s="617"/>
      <c r="O600" s="617"/>
      <c r="P600" s="638"/>
      <c r="Q600" s="618"/>
    </row>
    <row r="601" spans="1:17" ht="14.4" customHeight="1" x14ac:dyDescent="0.3">
      <c r="A601" s="613" t="s">
        <v>517</v>
      </c>
      <c r="B601" s="614" t="s">
        <v>3149</v>
      </c>
      <c r="C601" s="614" t="s">
        <v>3673</v>
      </c>
      <c r="D601" s="614" t="s">
        <v>3674</v>
      </c>
      <c r="E601" s="614" t="s">
        <v>3675</v>
      </c>
      <c r="F601" s="617"/>
      <c r="G601" s="617"/>
      <c r="H601" s="617"/>
      <c r="I601" s="617"/>
      <c r="J601" s="617">
        <v>6</v>
      </c>
      <c r="K601" s="617">
        <v>1979.88</v>
      </c>
      <c r="L601" s="617"/>
      <c r="M601" s="617">
        <v>329.98</v>
      </c>
      <c r="N601" s="617"/>
      <c r="O601" s="617"/>
      <c r="P601" s="638"/>
      <c r="Q601" s="618"/>
    </row>
    <row r="602" spans="1:17" ht="14.4" customHeight="1" x14ac:dyDescent="0.3">
      <c r="A602" s="613" t="s">
        <v>517</v>
      </c>
      <c r="B602" s="614" t="s">
        <v>3149</v>
      </c>
      <c r="C602" s="614" t="s">
        <v>3673</v>
      </c>
      <c r="D602" s="614" t="s">
        <v>3677</v>
      </c>
      <c r="E602" s="614" t="s">
        <v>3678</v>
      </c>
      <c r="F602" s="617"/>
      <c r="G602" s="617"/>
      <c r="H602" s="617"/>
      <c r="I602" s="617"/>
      <c r="J602" s="617">
        <v>1</v>
      </c>
      <c r="K602" s="617">
        <v>1435.36</v>
      </c>
      <c r="L602" s="617"/>
      <c r="M602" s="617">
        <v>1435.36</v>
      </c>
      <c r="N602" s="617"/>
      <c r="O602" s="617"/>
      <c r="P602" s="638"/>
      <c r="Q602" s="618"/>
    </row>
    <row r="603" spans="1:17" ht="14.4" customHeight="1" x14ac:dyDescent="0.3">
      <c r="A603" s="613" t="s">
        <v>517</v>
      </c>
      <c r="B603" s="614" t="s">
        <v>3149</v>
      </c>
      <c r="C603" s="614" t="s">
        <v>3673</v>
      </c>
      <c r="D603" s="614" t="s">
        <v>4041</v>
      </c>
      <c r="E603" s="614" t="s">
        <v>4042</v>
      </c>
      <c r="F603" s="617">
        <v>3</v>
      </c>
      <c r="G603" s="617">
        <v>2627.79</v>
      </c>
      <c r="H603" s="617">
        <v>1</v>
      </c>
      <c r="I603" s="617">
        <v>875.93</v>
      </c>
      <c r="J603" s="617"/>
      <c r="K603" s="617"/>
      <c r="L603" s="617"/>
      <c r="M603" s="617"/>
      <c r="N603" s="617"/>
      <c r="O603" s="617"/>
      <c r="P603" s="638"/>
      <c r="Q603" s="618"/>
    </row>
    <row r="604" spans="1:17" ht="14.4" customHeight="1" x14ac:dyDescent="0.3">
      <c r="A604" s="613" t="s">
        <v>517</v>
      </c>
      <c r="B604" s="614" t="s">
        <v>3149</v>
      </c>
      <c r="C604" s="614" t="s">
        <v>3673</v>
      </c>
      <c r="D604" s="614" t="s">
        <v>3681</v>
      </c>
      <c r="E604" s="614" t="s">
        <v>3682</v>
      </c>
      <c r="F604" s="617">
        <v>0.4</v>
      </c>
      <c r="G604" s="617">
        <v>385.11</v>
      </c>
      <c r="H604" s="617">
        <v>1</v>
      </c>
      <c r="I604" s="617">
        <v>962.77499999999998</v>
      </c>
      <c r="J604" s="617">
        <v>0</v>
      </c>
      <c r="K604" s="617">
        <v>0</v>
      </c>
      <c r="L604" s="617">
        <v>0</v>
      </c>
      <c r="M604" s="617"/>
      <c r="N604" s="617"/>
      <c r="O604" s="617"/>
      <c r="P604" s="638"/>
      <c r="Q604" s="618"/>
    </row>
    <row r="605" spans="1:17" ht="14.4" customHeight="1" x14ac:dyDescent="0.3">
      <c r="A605" s="613" t="s">
        <v>517</v>
      </c>
      <c r="B605" s="614" t="s">
        <v>3149</v>
      </c>
      <c r="C605" s="614" t="s">
        <v>3673</v>
      </c>
      <c r="D605" s="614" t="s">
        <v>3684</v>
      </c>
      <c r="E605" s="614" t="s">
        <v>3682</v>
      </c>
      <c r="F605" s="617">
        <v>1</v>
      </c>
      <c r="G605" s="617">
        <v>629.59</v>
      </c>
      <c r="H605" s="617">
        <v>1</v>
      </c>
      <c r="I605" s="617">
        <v>629.59</v>
      </c>
      <c r="J605" s="617">
        <v>1.7000000000000002</v>
      </c>
      <c r="K605" s="617">
        <v>1070.3</v>
      </c>
      <c r="L605" s="617">
        <v>1.6999952349942025</v>
      </c>
      <c r="M605" s="617">
        <v>629.58823529411757</v>
      </c>
      <c r="N605" s="617"/>
      <c r="O605" s="617"/>
      <c r="P605" s="638"/>
      <c r="Q605" s="618"/>
    </row>
    <row r="606" spans="1:17" ht="14.4" customHeight="1" x14ac:dyDescent="0.3">
      <c r="A606" s="613" t="s">
        <v>517</v>
      </c>
      <c r="B606" s="614" t="s">
        <v>3149</v>
      </c>
      <c r="C606" s="614" t="s">
        <v>3673</v>
      </c>
      <c r="D606" s="614" t="s">
        <v>3685</v>
      </c>
      <c r="E606" s="614" t="s">
        <v>3686</v>
      </c>
      <c r="F606" s="617">
        <v>2</v>
      </c>
      <c r="G606" s="617">
        <v>1374</v>
      </c>
      <c r="H606" s="617">
        <v>1</v>
      </c>
      <c r="I606" s="617">
        <v>687</v>
      </c>
      <c r="J606" s="617">
        <v>1</v>
      </c>
      <c r="K606" s="617">
        <v>687</v>
      </c>
      <c r="L606" s="617">
        <v>0.5</v>
      </c>
      <c r="M606" s="617">
        <v>687</v>
      </c>
      <c r="N606" s="617"/>
      <c r="O606" s="617"/>
      <c r="P606" s="638"/>
      <c r="Q606" s="618"/>
    </row>
    <row r="607" spans="1:17" ht="14.4" customHeight="1" x14ac:dyDescent="0.3">
      <c r="A607" s="613" t="s">
        <v>517</v>
      </c>
      <c r="B607" s="614" t="s">
        <v>3149</v>
      </c>
      <c r="C607" s="614" t="s">
        <v>3673</v>
      </c>
      <c r="D607" s="614" t="s">
        <v>3697</v>
      </c>
      <c r="E607" s="614" t="s">
        <v>3680</v>
      </c>
      <c r="F607" s="617"/>
      <c r="G607" s="617"/>
      <c r="H607" s="617"/>
      <c r="I607" s="617"/>
      <c r="J607" s="617">
        <v>0</v>
      </c>
      <c r="K607" s="617">
        <v>0</v>
      </c>
      <c r="L607" s="617"/>
      <c r="M607" s="617"/>
      <c r="N607" s="617"/>
      <c r="O607" s="617"/>
      <c r="P607" s="638"/>
      <c r="Q607" s="618"/>
    </row>
    <row r="608" spans="1:17" ht="14.4" customHeight="1" x14ac:dyDescent="0.3">
      <c r="A608" s="613" t="s">
        <v>517</v>
      </c>
      <c r="B608" s="614" t="s">
        <v>3149</v>
      </c>
      <c r="C608" s="614" t="s">
        <v>3673</v>
      </c>
      <c r="D608" s="614" t="s">
        <v>4043</v>
      </c>
      <c r="E608" s="614" t="s">
        <v>3680</v>
      </c>
      <c r="F608" s="617"/>
      <c r="G608" s="617"/>
      <c r="H608" s="617"/>
      <c r="I608" s="617"/>
      <c r="J608" s="617">
        <v>0</v>
      </c>
      <c r="K608" s="617">
        <v>0</v>
      </c>
      <c r="L608" s="617"/>
      <c r="M608" s="617"/>
      <c r="N608" s="617"/>
      <c r="O608" s="617"/>
      <c r="P608" s="638"/>
      <c r="Q608" s="618"/>
    </row>
    <row r="609" spans="1:17" ht="14.4" customHeight="1" x14ac:dyDescent="0.3">
      <c r="A609" s="613" t="s">
        <v>517</v>
      </c>
      <c r="B609" s="614" t="s">
        <v>3149</v>
      </c>
      <c r="C609" s="614" t="s">
        <v>3673</v>
      </c>
      <c r="D609" s="614" t="s">
        <v>4044</v>
      </c>
      <c r="E609" s="614" t="s">
        <v>4045</v>
      </c>
      <c r="F609" s="617">
        <v>31</v>
      </c>
      <c r="G609" s="617">
        <v>7113.88</v>
      </c>
      <c r="H609" s="617">
        <v>1</v>
      </c>
      <c r="I609" s="617">
        <v>229.48</v>
      </c>
      <c r="J609" s="617">
        <v>31</v>
      </c>
      <c r="K609" s="617">
        <v>7440</v>
      </c>
      <c r="L609" s="617">
        <v>1.0458427749694963</v>
      </c>
      <c r="M609" s="617">
        <v>240</v>
      </c>
      <c r="N609" s="617"/>
      <c r="O609" s="617"/>
      <c r="P609" s="638"/>
      <c r="Q609" s="618"/>
    </row>
    <row r="610" spans="1:17" ht="14.4" customHeight="1" x14ac:dyDescent="0.3">
      <c r="A610" s="613" t="s">
        <v>517</v>
      </c>
      <c r="B610" s="614" t="s">
        <v>3149</v>
      </c>
      <c r="C610" s="614" t="s">
        <v>3673</v>
      </c>
      <c r="D610" s="614" t="s">
        <v>4046</v>
      </c>
      <c r="E610" s="614" t="s">
        <v>4045</v>
      </c>
      <c r="F610" s="617">
        <v>1.31</v>
      </c>
      <c r="G610" s="617">
        <v>1513.26</v>
      </c>
      <c r="H610" s="617">
        <v>1</v>
      </c>
      <c r="I610" s="617">
        <v>1155.1603053435115</v>
      </c>
      <c r="J610" s="617">
        <v>1.5</v>
      </c>
      <c r="K610" s="617">
        <v>1824</v>
      </c>
      <c r="L610" s="617">
        <v>1.2053447523888823</v>
      </c>
      <c r="M610" s="617">
        <v>1216</v>
      </c>
      <c r="N610" s="617"/>
      <c r="O610" s="617"/>
      <c r="P610" s="638"/>
      <c r="Q610" s="618"/>
    </row>
    <row r="611" spans="1:17" ht="14.4" customHeight="1" x14ac:dyDescent="0.3">
      <c r="A611" s="613" t="s">
        <v>517</v>
      </c>
      <c r="B611" s="614" t="s">
        <v>3149</v>
      </c>
      <c r="C611" s="614" t="s">
        <v>3673</v>
      </c>
      <c r="D611" s="614" t="s">
        <v>3698</v>
      </c>
      <c r="E611" s="614" t="s">
        <v>3699</v>
      </c>
      <c r="F611" s="617">
        <v>1</v>
      </c>
      <c r="G611" s="617">
        <v>5440.91</v>
      </c>
      <c r="H611" s="617">
        <v>1</v>
      </c>
      <c r="I611" s="617">
        <v>5440.91</v>
      </c>
      <c r="J611" s="617">
        <v>1</v>
      </c>
      <c r="K611" s="617">
        <v>5440.91</v>
      </c>
      <c r="L611" s="617">
        <v>1</v>
      </c>
      <c r="M611" s="617">
        <v>5440.91</v>
      </c>
      <c r="N611" s="617"/>
      <c r="O611" s="617"/>
      <c r="P611" s="638"/>
      <c r="Q611" s="618"/>
    </row>
    <row r="612" spans="1:17" ht="14.4" customHeight="1" x14ac:dyDescent="0.3">
      <c r="A612" s="613" t="s">
        <v>517</v>
      </c>
      <c r="B612" s="614" t="s">
        <v>3149</v>
      </c>
      <c r="C612" s="614" t="s">
        <v>3673</v>
      </c>
      <c r="D612" s="614" t="s">
        <v>3700</v>
      </c>
      <c r="E612" s="614" t="s">
        <v>3701</v>
      </c>
      <c r="F612" s="617">
        <v>2</v>
      </c>
      <c r="G612" s="617">
        <v>13665.5</v>
      </c>
      <c r="H612" s="617">
        <v>1</v>
      </c>
      <c r="I612" s="617">
        <v>6832.75</v>
      </c>
      <c r="J612" s="617">
        <v>2</v>
      </c>
      <c r="K612" s="617">
        <v>13665.5</v>
      </c>
      <c r="L612" s="617">
        <v>1</v>
      </c>
      <c r="M612" s="617">
        <v>6832.75</v>
      </c>
      <c r="N612" s="617"/>
      <c r="O612" s="617"/>
      <c r="P612" s="638"/>
      <c r="Q612" s="618"/>
    </row>
    <row r="613" spans="1:17" ht="14.4" customHeight="1" x14ac:dyDescent="0.3">
      <c r="A613" s="613" t="s">
        <v>517</v>
      </c>
      <c r="B613" s="614" t="s">
        <v>3149</v>
      </c>
      <c r="C613" s="614" t="s">
        <v>3673</v>
      </c>
      <c r="D613" s="614" t="s">
        <v>3702</v>
      </c>
      <c r="E613" s="614" t="s">
        <v>3703</v>
      </c>
      <c r="F613" s="617"/>
      <c r="G613" s="617"/>
      <c r="H613" s="617"/>
      <c r="I613" s="617"/>
      <c r="J613" s="617">
        <v>1</v>
      </c>
      <c r="K613" s="617">
        <v>5083.3599999999997</v>
      </c>
      <c r="L613" s="617"/>
      <c r="M613" s="617">
        <v>5083.3599999999997</v>
      </c>
      <c r="N613" s="617"/>
      <c r="O613" s="617"/>
      <c r="P613" s="638"/>
      <c r="Q613" s="618"/>
    </row>
    <row r="614" spans="1:17" ht="14.4" customHeight="1" x14ac:dyDescent="0.3">
      <c r="A614" s="613" t="s">
        <v>517</v>
      </c>
      <c r="B614" s="614" t="s">
        <v>3149</v>
      </c>
      <c r="C614" s="614" t="s">
        <v>3673</v>
      </c>
      <c r="D614" s="614" t="s">
        <v>3704</v>
      </c>
      <c r="E614" s="614" t="s">
        <v>3705</v>
      </c>
      <c r="F614" s="617"/>
      <c r="G614" s="617"/>
      <c r="H614" s="617"/>
      <c r="I614" s="617"/>
      <c r="J614" s="617">
        <v>1</v>
      </c>
      <c r="K614" s="617">
        <v>6570.55</v>
      </c>
      <c r="L614" s="617"/>
      <c r="M614" s="617">
        <v>6570.55</v>
      </c>
      <c r="N614" s="617"/>
      <c r="O614" s="617"/>
      <c r="P614" s="638"/>
      <c r="Q614" s="618"/>
    </row>
    <row r="615" spans="1:17" ht="14.4" customHeight="1" x14ac:dyDescent="0.3">
      <c r="A615" s="613" t="s">
        <v>517</v>
      </c>
      <c r="B615" s="614" t="s">
        <v>3149</v>
      </c>
      <c r="C615" s="614" t="s">
        <v>3673</v>
      </c>
      <c r="D615" s="614" t="s">
        <v>4047</v>
      </c>
      <c r="E615" s="614" t="s">
        <v>4048</v>
      </c>
      <c r="F615" s="617"/>
      <c r="G615" s="617"/>
      <c r="H615" s="617"/>
      <c r="I615" s="617"/>
      <c r="J615" s="617">
        <v>0</v>
      </c>
      <c r="K615" s="617">
        <v>0</v>
      </c>
      <c r="L615" s="617"/>
      <c r="M615" s="617"/>
      <c r="N615" s="617"/>
      <c r="O615" s="617"/>
      <c r="P615" s="638"/>
      <c r="Q615" s="618"/>
    </row>
    <row r="616" spans="1:17" ht="14.4" customHeight="1" x14ac:dyDescent="0.3">
      <c r="A616" s="613" t="s">
        <v>517</v>
      </c>
      <c r="B616" s="614" t="s">
        <v>3149</v>
      </c>
      <c r="C616" s="614" t="s">
        <v>3673</v>
      </c>
      <c r="D616" s="614" t="s">
        <v>3708</v>
      </c>
      <c r="E616" s="614" t="s">
        <v>3709</v>
      </c>
      <c r="F616" s="617">
        <v>1</v>
      </c>
      <c r="G616" s="617">
        <v>91.2</v>
      </c>
      <c r="H616" s="617">
        <v>1</v>
      </c>
      <c r="I616" s="617">
        <v>91.2</v>
      </c>
      <c r="J616" s="617"/>
      <c r="K616" s="617"/>
      <c r="L616" s="617"/>
      <c r="M616" s="617"/>
      <c r="N616" s="617"/>
      <c r="O616" s="617"/>
      <c r="P616" s="638"/>
      <c r="Q616" s="618"/>
    </row>
    <row r="617" spans="1:17" ht="14.4" customHeight="1" x14ac:dyDescent="0.3">
      <c r="A617" s="613" t="s">
        <v>517</v>
      </c>
      <c r="B617" s="614" t="s">
        <v>3149</v>
      </c>
      <c r="C617" s="614" t="s">
        <v>3673</v>
      </c>
      <c r="D617" s="614" t="s">
        <v>4049</v>
      </c>
      <c r="E617" s="614" t="s">
        <v>3680</v>
      </c>
      <c r="F617" s="617">
        <v>4</v>
      </c>
      <c r="G617" s="617">
        <v>385.52</v>
      </c>
      <c r="H617" s="617">
        <v>1</v>
      </c>
      <c r="I617" s="617">
        <v>96.38</v>
      </c>
      <c r="J617" s="617"/>
      <c r="K617" s="617"/>
      <c r="L617" s="617"/>
      <c r="M617" s="617"/>
      <c r="N617" s="617"/>
      <c r="O617" s="617"/>
      <c r="P617" s="638"/>
      <c r="Q617" s="618"/>
    </row>
    <row r="618" spans="1:17" ht="14.4" customHeight="1" x14ac:dyDescent="0.3">
      <c r="A618" s="613" t="s">
        <v>517</v>
      </c>
      <c r="B618" s="614" t="s">
        <v>3149</v>
      </c>
      <c r="C618" s="614" t="s">
        <v>3673</v>
      </c>
      <c r="D618" s="614" t="s">
        <v>3710</v>
      </c>
      <c r="E618" s="614" t="s">
        <v>3680</v>
      </c>
      <c r="F618" s="617">
        <v>6</v>
      </c>
      <c r="G618" s="617">
        <v>727.5</v>
      </c>
      <c r="H618" s="617">
        <v>1</v>
      </c>
      <c r="I618" s="617">
        <v>121.25</v>
      </c>
      <c r="J618" s="617">
        <v>2</v>
      </c>
      <c r="K618" s="617">
        <v>242.5</v>
      </c>
      <c r="L618" s="617">
        <v>0.33333333333333331</v>
      </c>
      <c r="M618" s="617">
        <v>121.25</v>
      </c>
      <c r="N618" s="617"/>
      <c r="O618" s="617"/>
      <c r="P618" s="638"/>
      <c r="Q618" s="618"/>
    </row>
    <row r="619" spans="1:17" ht="14.4" customHeight="1" x14ac:dyDescent="0.3">
      <c r="A619" s="613" t="s">
        <v>517</v>
      </c>
      <c r="B619" s="614" t="s">
        <v>3149</v>
      </c>
      <c r="C619" s="614" t="s">
        <v>3673</v>
      </c>
      <c r="D619" s="614" t="s">
        <v>4050</v>
      </c>
      <c r="E619" s="614" t="s">
        <v>4051</v>
      </c>
      <c r="F619" s="617">
        <v>2</v>
      </c>
      <c r="G619" s="617">
        <v>3465.6</v>
      </c>
      <c r="H619" s="617">
        <v>1</v>
      </c>
      <c r="I619" s="617">
        <v>1732.8</v>
      </c>
      <c r="J619" s="617"/>
      <c r="K619" s="617"/>
      <c r="L619" s="617"/>
      <c r="M619" s="617"/>
      <c r="N619" s="617"/>
      <c r="O619" s="617"/>
      <c r="P619" s="638"/>
      <c r="Q619" s="618"/>
    </row>
    <row r="620" spans="1:17" ht="14.4" customHeight="1" x14ac:dyDescent="0.3">
      <c r="A620" s="613" t="s">
        <v>517</v>
      </c>
      <c r="B620" s="614" t="s">
        <v>3149</v>
      </c>
      <c r="C620" s="614" t="s">
        <v>3673</v>
      </c>
      <c r="D620" s="614" t="s">
        <v>4052</v>
      </c>
      <c r="E620" s="614" t="s">
        <v>4053</v>
      </c>
      <c r="F620" s="617"/>
      <c r="G620" s="617"/>
      <c r="H620" s="617"/>
      <c r="I620" s="617"/>
      <c r="J620" s="617">
        <v>2</v>
      </c>
      <c r="K620" s="617">
        <v>2002.26</v>
      </c>
      <c r="L620" s="617"/>
      <c r="M620" s="617">
        <v>1001.13</v>
      </c>
      <c r="N620" s="617"/>
      <c r="O620" s="617"/>
      <c r="P620" s="638"/>
      <c r="Q620" s="618"/>
    </row>
    <row r="621" spans="1:17" ht="14.4" customHeight="1" x14ac:dyDescent="0.3">
      <c r="A621" s="613" t="s">
        <v>517</v>
      </c>
      <c r="B621" s="614" t="s">
        <v>3149</v>
      </c>
      <c r="C621" s="614" t="s">
        <v>3673</v>
      </c>
      <c r="D621" s="614" t="s">
        <v>4054</v>
      </c>
      <c r="E621" s="614" t="s">
        <v>4055</v>
      </c>
      <c r="F621" s="617"/>
      <c r="G621" s="617"/>
      <c r="H621" s="617"/>
      <c r="I621" s="617"/>
      <c r="J621" s="617">
        <v>1</v>
      </c>
      <c r="K621" s="617">
        <v>2404.36</v>
      </c>
      <c r="L621" s="617"/>
      <c r="M621" s="617">
        <v>2404.36</v>
      </c>
      <c r="N621" s="617"/>
      <c r="O621" s="617"/>
      <c r="P621" s="638"/>
      <c r="Q621" s="618"/>
    </row>
    <row r="622" spans="1:17" ht="14.4" customHeight="1" x14ac:dyDescent="0.3">
      <c r="A622" s="613" t="s">
        <v>517</v>
      </c>
      <c r="B622" s="614" t="s">
        <v>3149</v>
      </c>
      <c r="C622" s="614" t="s">
        <v>3673</v>
      </c>
      <c r="D622" s="614" t="s">
        <v>4056</v>
      </c>
      <c r="E622" s="614" t="s">
        <v>3714</v>
      </c>
      <c r="F622" s="617"/>
      <c r="G622" s="617"/>
      <c r="H622" s="617"/>
      <c r="I622" s="617"/>
      <c r="J622" s="617">
        <v>0</v>
      </c>
      <c r="K622" s="617">
        <v>0</v>
      </c>
      <c r="L622" s="617"/>
      <c r="M622" s="617"/>
      <c r="N622" s="617"/>
      <c r="O622" s="617"/>
      <c r="P622" s="638"/>
      <c r="Q622" s="618"/>
    </row>
    <row r="623" spans="1:17" ht="14.4" customHeight="1" x14ac:dyDescent="0.3">
      <c r="A623" s="613" t="s">
        <v>517</v>
      </c>
      <c r="B623" s="614" t="s">
        <v>3149</v>
      </c>
      <c r="C623" s="614" t="s">
        <v>3673</v>
      </c>
      <c r="D623" s="614" t="s">
        <v>4057</v>
      </c>
      <c r="E623" s="614" t="s">
        <v>4058</v>
      </c>
      <c r="F623" s="617"/>
      <c r="G623" s="617"/>
      <c r="H623" s="617"/>
      <c r="I623" s="617"/>
      <c r="J623" s="617">
        <v>1</v>
      </c>
      <c r="K623" s="617">
        <v>4587.1499999999996</v>
      </c>
      <c r="L623" s="617"/>
      <c r="M623" s="617">
        <v>4587.1499999999996</v>
      </c>
      <c r="N623" s="617"/>
      <c r="O623" s="617"/>
      <c r="P623" s="638"/>
      <c r="Q623" s="618"/>
    </row>
    <row r="624" spans="1:17" ht="14.4" customHeight="1" x14ac:dyDescent="0.3">
      <c r="A624" s="613" t="s">
        <v>517</v>
      </c>
      <c r="B624" s="614" t="s">
        <v>3149</v>
      </c>
      <c r="C624" s="614" t="s">
        <v>3673</v>
      </c>
      <c r="D624" s="614" t="s">
        <v>3717</v>
      </c>
      <c r="E624" s="614" t="s">
        <v>3718</v>
      </c>
      <c r="F624" s="617">
        <v>2</v>
      </c>
      <c r="G624" s="617">
        <v>10164.44</v>
      </c>
      <c r="H624" s="617">
        <v>1</v>
      </c>
      <c r="I624" s="617">
        <v>5082.22</v>
      </c>
      <c r="J624" s="617"/>
      <c r="K624" s="617"/>
      <c r="L624" s="617"/>
      <c r="M624" s="617"/>
      <c r="N624" s="617"/>
      <c r="O624" s="617"/>
      <c r="P624" s="638"/>
      <c r="Q624" s="618"/>
    </row>
    <row r="625" spans="1:17" ht="14.4" customHeight="1" x14ac:dyDescent="0.3">
      <c r="A625" s="613" t="s">
        <v>517</v>
      </c>
      <c r="B625" s="614" t="s">
        <v>3149</v>
      </c>
      <c r="C625" s="614" t="s">
        <v>3673</v>
      </c>
      <c r="D625" s="614" t="s">
        <v>3719</v>
      </c>
      <c r="E625" s="614" t="s">
        <v>3720</v>
      </c>
      <c r="F625" s="617">
        <v>4</v>
      </c>
      <c r="G625" s="617">
        <v>3157.16</v>
      </c>
      <c r="H625" s="617">
        <v>1</v>
      </c>
      <c r="I625" s="617">
        <v>789.29</v>
      </c>
      <c r="J625" s="617">
        <v>7</v>
      </c>
      <c r="K625" s="617">
        <v>5525.03</v>
      </c>
      <c r="L625" s="617">
        <v>1.75</v>
      </c>
      <c r="M625" s="617">
        <v>789.29</v>
      </c>
      <c r="N625" s="617"/>
      <c r="O625" s="617"/>
      <c r="P625" s="638"/>
      <c r="Q625" s="618"/>
    </row>
    <row r="626" spans="1:17" ht="14.4" customHeight="1" x14ac:dyDescent="0.3">
      <c r="A626" s="613" t="s">
        <v>517</v>
      </c>
      <c r="B626" s="614" t="s">
        <v>3149</v>
      </c>
      <c r="C626" s="614" t="s">
        <v>3673</v>
      </c>
      <c r="D626" s="614" t="s">
        <v>4059</v>
      </c>
      <c r="E626" s="614" t="s">
        <v>3714</v>
      </c>
      <c r="F626" s="617"/>
      <c r="G626" s="617"/>
      <c r="H626" s="617"/>
      <c r="I626" s="617"/>
      <c r="J626" s="617">
        <v>0</v>
      </c>
      <c r="K626" s="617">
        <v>0</v>
      </c>
      <c r="L626" s="617"/>
      <c r="M626" s="617"/>
      <c r="N626" s="617"/>
      <c r="O626" s="617"/>
      <c r="P626" s="638"/>
      <c r="Q626" s="618"/>
    </row>
    <row r="627" spans="1:17" ht="14.4" customHeight="1" x14ac:dyDescent="0.3">
      <c r="A627" s="613" t="s">
        <v>517</v>
      </c>
      <c r="B627" s="614" t="s">
        <v>3149</v>
      </c>
      <c r="C627" s="614" t="s">
        <v>3673</v>
      </c>
      <c r="D627" s="614" t="s">
        <v>4060</v>
      </c>
      <c r="E627" s="614" t="s">
        <v>3726</v>
      </c>
      <c r="F627" s="617"/>
      <c r="G627" s="617"/>
      <c r="H627" s="617"/>
      <c r="I627" s="617"/>
      <c r="J627" s="617">
        <v>0</v>
      </c>
      <c r="K627" s="617">
        <v>0</v>
      </c>
      <c r="L627" s="617"/>
      <c r="M627" s="617"/>
      <c r="N627" s="617"/>
      <c r="O627" s="617"/>
      <c r="P627" s="638"/>
      <c r="Q627" s="618"/>
    </row>
    <row r="628" spans="1:17" ht="14.4" customHeight="1" x14ac:dyDescent="0.3">
      <c r="A628" s="613" t="s">
        <v>517</v>
      </c>
      <c r="B628" s="614" t="s">
        <v>3149</v>
      </c>
      <c r="C628" s="614" t="s">
        <v>3673</v>
      </c>
      <c r="D628" s="614" t="s">
        <v>4061</v>
      </c>
      <c r="E628" s="614" t="s">
        <v>4062</v>
      </c>
      <c r="F628" s="617"/>
      <c r="G628" s="617"/>
      <c r="H628" s="617"/>
      <c r="I628" s="617"/>
      <c r="J628" s="617">
        <v>2</v>
      </c>
      <c r="K628" s="617">
        <v>2734.14</v>
      </c>
      <c r="L628" s="617"/>
      <c r="M628" s="617">
        <v>1367.07</v>
      </c>
      <c r="N628" s="617"/>
      <c r="O628" s="617"/>
      <c r="P628" s="638"/>
      <c r="Q628" s="618"/>
    </row>
    <row r="629" spans="1:17" ht="14.4" customHeight="1" x14ac:dyDescent="0.3">
      <c r="A629" s="613" t="s">
        <v>517</v>
      </c>
      <c r="B629" s="614" t="s">
        <v>3149</v>
      </c>
      <c r="C629" s="614" t="s">
        <v>3673</v>
      </c>
      <c r="D629" s="614" t="s">
        <v>3727</v>
      </c>
      <c r="E629" s="614" t="s">
        <v>3728</v>
      </c>
      <c r="F629" s="617">
        <v>1</v>
      </c>
      <c r="G629" s="617">
        <v>28950</v>
      </c>
      <c r="H629" s="617">
        <v>1</v>
      </c>
      <c r="I629" s="617">
        <v>28950</v>
      </c>
      <c r="J629" s="617"/>
      <c r="K629" s="617"/>
      <c r="L629" s="617"/>
      <c r="M629" s="617"/>
      <c r="N629" s="617"/>
      <c r="O629" s="617"/>
      <c r="P629" s="638"/>
      <c r="Q629" s="618"/>
    </row>
    <row r="630" spans="1:17" ht="14.4" customHeight="1" x14ac:dyDescent="0.3">
      <c r="A630" s="613" t="s">
        <v>517</v>
      </c>
      <c r="B630" s="614" t="s">
        <v>3149</v>
      </c>
      <c r="C630" s="614" t="s">
        <v>3673</v>
      </c>
      <c r="D630" s="614" t="s">
        <v>4063</v>
      </c>
      <c r="E630" s="614" t="s">
        <v>3730</v>
      </c>
      <c r="F630" s="617"/>
      <c r="G630" s="617"/>
      <c r="H630" s="617"/>
      <c r="I630" s="617"/>
      <c r="J630" s="617">
        <v>1</v>
      </c>
      <c r="K630" s="617">
        <v>60099</v>
      </c>
      <c r="L630" s="617"/>
      <c r="M630" s="617">
        <v>60099</v>
      </c>
      <c r="N630" s="617"/>
      <c r="O630" s="617"/>
      <c r="P630" s="638"/>
      <c r="Q630" s="618"/>
    </row>
    <row r="631" spans="1:17" ht="14.4" customHeight="1" x14ac:dyDescent="0.3">
      <c r="A631" s="613" t="s">
        <v>517</v>
      </c>
      <c r="B631" s="614" t="s">
        <v>3149</v>
      </c>
      <c r="C631" s="614" t="s">
        <v>3673</v>
      </c>
      <c r="D631" s="614" t="s">
        <v>3737</v>
      </c>
      <c r="E631" s="614" t="s">
        <v>3738</v>
      </c>
      <c r="F631" s="617">
        <v>1</v>
      </c>
      <c r="G631" s="617">
        <v>11201.4</v>
      </c>
      <c r="H631" s="617">
        <v>1</v>
      </c>
      <c r="I631" s="617">
        <v>11201.4</v>
      </c>
      <c r="J631" s="617">
        <v>0</v>
      </c>
      <c r="K631" s="617">
        <v>0</v>
      </c>
      <c r="L631" s="617">
        <v>0</v>
      </c>
      <c r="M631" s="617"/>
      <c r="N631" s="617"/>
      <c r="O631" s="617"/>
      <c r="P631" s="638"/>
      <c r="Q631" s="618"/>
    </row>
    <row r="632" spans="1:17" ht="14.4" customHeight="1" x14ac:dyDescent="0.3">
      <c r="A632" s="613" t="s">
        <v>517</v>
      </c>
      <c r="B632" s="614" t="s">
        <v>3149</v>
      </c>
      <c r="C632" s="614" t="s">
        <v>3673</v>
      </c>
      <c r="D632" s="614" t="s">
        <v>4064</v>
      </c>
      <c r="E632" s="614" t="s">
        <v>4065</v>
      </c>
      <c r="F632" s="617">
        <v>1</v>
      </c>
      <c r="G632" s="617">
        <v>23608.2</v>
      </c>
      <c r="H632" s="617">
        <v>1</v>
      </c>
      <c r="I632" s="617">
        <v>23608.2</v>
      </c>
      <c r="J632" s="617">
        <v>1</v>
      </c>
      <c r="K632" s="617">
        <v>23608.2</v>
      </c>
      <c r="L632" s="617">
        <v>1</v>
      </c>
      <c r="M632" s="617">
        <v>23608.2</v>
      </c>
      <c r="N632" s="617"/>
      <c r="O632" s="617"/>
      <c r="P632" s="638"/>
      <c r="Q632" s="618"/>
    </row>
    <row r="633" spans="1:17" ht="14.4" customHeight="1" x14ac:dyDescent="0.3">
      <c r="A633" s="613" t="s">
        <v>517</v>
      </c>
      <c r="B633" s="614" t="s">
        <v>3149</v>
      </c>
      <c r="C633" s="614" t="s">
        <v>3673</v>
      </c>
      <c r="D633" s="614" t="s">
        <v>3739</v>
      </c>
      <c r="E633" s="614" t="s">
        <v>3740</v>
      </c>
      <c r="F633" s="617">
        <v>3</v>
      </c>
      <c r="G633" s="617">
        <v>671.55</v>
      </c>
      <c r="H633" s="617">
        <v>1</v>
      </c>
      <c r="I633" s="617">
        <v>223.85</v>
      </c>
      <c r="J633" s="617">
        <v>1</v>
      </c>
      <c r="K633" s="617">
        <v>223.85</v>
      </c>
      <c r="L633" s="617">
        <v>0.33333333333333337</v>
      </c>
      <c r="M633" s="617">
        <v>223.85</v>
      </c>
      <c r="N633" s="617"/>
      <c r="O633" s="617"/>
      <c r="P633" s="638"/>
      <c r="Q633" s="618"/>
    </row>
    <row r="634" spans="1:17" ht="14.4" customHeight="1" x14ac:dyDescent="0.3">
      <c r="A634" s="613" t="s">
        <v>517</v>
      </c>
      <c r="B634" s="614" t="s">
        <v>3149</v>
      </c>
      <c r="C634" s="614" t="s">
        <v>3673</v>
      </c>
      <c r="D634" s="614" t="s">
        <v>3743</v>
      </c>
      <c r="E634" s="614" t="s">
        <v>3744</v>
      </c>
      <c r="F634" s="617">
        <v>1</v>
      </c>
      <c r="G634" s="617">
        <v>10124.24</v>
      </c>
      <c r="H634" s="617">
        <v>1</v>
      </c>
      <c r="I634" s="617">
        <v>10124.24</v>
      </c>
      <c r="J634" s="617">
        <v>1</v>
      </c>
      <c r="K634" s="617">
        <v>10124.24</v>
      </c>
      <c r="L634" s="617">
        <v>1</v>
      </c>
      <c r="M634" s="617">
        <v>10124.24</v>
      </c>
      <c r="N634" s="617"/>
      <c r="O634" s="617"/>
      <c r="P634" s="638"/>
      <c r="Q634" s="618"/>
    </row>
    <row r="635" spans="1:17" ht="14.4" customHeight="1" x14ac:dyDescent="0.3">
      <c r="A635" s="613" t="s">
        <v>517</v>
      </c>
      <c r="B635" s="614" t="s">
        <v>3149</v>
      </c>
      <c r="C635" s="614" t="s">
        <v>3673</v>
      </c>
      <c r="D635" s="614" t="s">
        <v>3745</v>
      </c>
      <c r="E635" s="614" t="s">
        <v>3746</v>
      </c>
      <c r="F635" s="617"/>
      <c r="G635" s="617"/>
      <c r="H635" s="617"/>
      <c r="I635" s="617"/>
      <c r="J635" s="617">
        <v>1</v>
      </c>
      <c r="K635" s="617">
        <v>6663.71</v>
      </c>
      <c r="L635" s="617"/>
      <c r="M635" s="617">
        <v>6663.71</v>
      </c>
      <c r="N635" s="617"/>
      <c r="O635" s="617"/>
      <c r="P635" s="638"/>
      <c r="Q635" s="618"/>
    </row>
    <row r="636" spans="1:17" ht="14.4" customHeight="1" x14ac:dyDescent="0.3">
      <c r="A636" s="613" t="s">
        <v>517</v>
      </c>
      <c r="B636" s="614" t="s">
        <v>3149</v>
      </c>
      <c r="C636" s="614" t="s">
        <v>3673</v>
      </c>
      <c r="D636" s="614" t="s">
        <v>3747</v>
      </c>
      <c r="E636" s="614" t="s">
        <v>3748</v>
      </c>
      <c r="F636" s="617">
        <v>1</v>
      </c>
      <c r="G636" s="617">
        <v>1796</v>
      </c>
      <c r="H636" s="617">
        <v>1</v>
      </c>
      <c r="I636" s="617">
        <v>1796</v>
      </c>
      <c r="J636" s="617">
        <v>3</v>
      </c>
      <c r="K636" s="617">
        <v>5388</v>
      </c>
      <c r="L636" s="617">
        <v>3</v>
      </c>
      <c r="M636" s="617">
        <v>1796</v>
      </c>
      <c r="N636" s="617"/>
      <c r="O636" s="617"/>
      <c r="P636" s="638"/>
      <c r="Q636" s="618"/>
    </row>
    <row r="637" spans="1:17" ht="14.4" customHeight="1" x14ac:dyDescent="0.3">
      <c r="A637" s="613" t="s">
        <v>517</v>
      </c>
      <c r="B637" s="614" t="s">
        <v>3149</v>
      </c>
      <c r="C637" s="614" t="s">
        <v>3673</v>
      </c>
      <c r="D637" s="614" t="s">
        <v>3749</v>
      </c>
      <c r="E637" s="614" t="s">
        <v>3750</v>
      </c>
      <c r="F637" s="617">
        <v>1</v>
      </c>
      <c r="G637" s="617">
        <v>1796</v>
      </c>
      <c r="H637" s="617">
        <v>1</v>
      </c>
      <c r="I637" s="617">
        <v>1796</v>
      </c>
      <c r="J637" s="617">
        <v>1</v>
      </c>
      <c r="K637" s="617">
        <v>1796</v>
      </c>
      <c r="L637" s="617">
        <v>1</v>
      </c>
      <c r="M637" s="617">
        <v>1796</v>
      </c>
      <c r="N637" s="617"/>
      <c r="O637" s="617"/>
      <c r="P637" s="638"/>
      <c r="Q637" s="618"/>
    </row>
    <row r="638" spans="1:17" ht="14.4" customHeight="1" x14ac:dyDescent="0.3">
      <c r="A638" s="613" t="s">
        <v>517</v>
      </c>
      <c r="B638" s="614" t="s">
        <v>3149</v>
      </c>
      <c r="C638" s="614" t="s">
        <v>3673</v>
      </c>
      <c r="D638" s="614" t="s">
        <v>3751</v>
      </c>
      <c r="E638" s="614" t="s">
        <v>3752</v>
      </c>
      <c r="F638" s="617">
        <v>2</v>
      </c>
      <c r="G638" s="617">
        <v>3592</v>
      </c>
      <c r="H638" s="617">
        <v>1</v>
      </c>
      <c r="I638" s="617">
        <v>1796</v>
      </c>
      <c r="J638" s="617">
        <v>5</v>
      </c>
      <c r="K638" s="617">
        <v>8980</v>
      </c>
      <c r="L638" s="617">
        <v>2.5</v>
      </c>
      <c r="M638" s="617">
        <v>1796</v>
      </c>
      <c r="N638" s="617"/>
      <c r="O638" s="617"/>
      <c r="P638" s="638"/>
      <c r="Q638" s="618"/>
    </row>
    <row r="639" spans="1:17" ht="14.4" customHeight="1" x14ac:dyDescent="0.3">
      <c r="A639" s="613" t="s">
        <v>517</v>
      </c>
      <c r="B639" s="614" t="s">
        <v>3149</v>
      </c>
      <c r="C639" s="614" t="s">
        <v>3673</v>
      </c>
      <c r="D639" s="614" t="s">
        <v>3753</v>
      </c>
      <c r="E639" s="614" t="s">
        <v>3754</v>
      </c>
      <c r="F639" s="617">
        <v>4</v>
      </c>
      <c r="G639" s="617">
        <v>7184</v>
      </c>
      <c r="H639" s="617">
        <v>1</v>
      </c>
      <c r="I639" s="617">
        <v>1796</v>
      </c>
      <c r="J639" s="617">
        <v>4</v>
      </c>
      <c r="K639" s="617">
        <v>7184</v>
      </c>
      <c r="L639" s="617">
        <v>1</v>
      </c>
      <c r="M639" s="617">
        <v>1796</v>
      </c>
      <c r="N639" s="617"/>
      <c r="O639" s="617"/>
      <c r="P639" s="638"/>
      <c r="Q639" s="618"/>
    </row>
    <row r="640" spans="1:17" ht="14.4" customHeight="1" x14ac:dyDescent="0.3">
      <c r="A640" s="613" t="s">
        <v>517</v>
      </c>
      <c r="B640" s="614" t="s">
        <v>3149</v>
      </c>
      <c r="C640" s="614" t="s">
        <v>3673</v>
      </c>
      <c r="D640" s="614" t="s">
        <v>4066</v>
      </c>
      <c r="E640" s="614" t="s">
        <v>4067</v>
      </c>
      <c r="F640" s="617"/>
      <c r="G640" s="617"/>
      <c r="H640" s="617"/>
      <c r="I640" s="617"/>
      <c r="J640" s="617">
        <v>2</v>
      </c>
      <c r="K640" s="617">
        <v>3592</v>
      </c>
      <c r="L640" s="617"/>
      <c r="M640" s="617">
        <v>1796</v>
      </c>
      <c r="N640" s="617"/>
      <c r="O640" s="617"/>
      <c r="P640" s="638"/>
      <c r="Q640" s="618"/>
    </row>
    <row r="641" spans="1:17" ht="14.4" customHeight="1" x14ac:dyDescent="0.3">
      <c r="A641" s="613" t="s">
        <v>517</v>
      </c>
      <c r="B641" s="614" t="s">
        <v>3149</v>
      </c>
      <c r="C641" s="614" t="s">
        <v>3673</v>
      </c>
      <c r="D641" s="614" t="s">
        <v>3757</v>
      </c>
      <c r="E641" s="614" t="s">
        <v>3758</v>
      </c>
      <c r="F641" s="617"/>
      <c r="G641" s="617"/>
      <c r="H641" s="617"/>
      <c r="I641" s="617"/>
      <c r="J641" s="617">
        <v>0</v>
      </c>
      <c r="K641" s="617">
        <v>0</v>
      </c>
      <c r="L641" s="617"/>
      <c r="M641" s="617"/>
      <c r="N641" s="617"/>
      <c r="O641" s="617"/>
      <c r="P641" s="638"/>
      <c r="Q641" s="618"/>
    </row>
    <row r="642" spans="1:17" ht="14.4" customHeight="1" x14ac:dyDescent="0.3">
      <c r="A642" s="613" t="s">
        <v>517</v>
      </c>
      <c r="B642" s="614" t="s">
        <v>3149</v>
      </c>
      <c r="C642" s="614" t="s">
        <v>3673</v>
      </c>
      <c r="D642" s="614" t="s">
        <v>4068</v>
      </c>
      <c r="E642" s="614" t="s">
        <v>4069</v>
      </c>
      <c r="F642" s="617"/>
      <c r="G642" s="617"/>
      <c r="H642" s="617"/>
      <c r="I642" s="617"/>
      <c r="J642" s="617">
        <v>1</v>
      </c>
      <c r="K642" s="617">
        <v>2016</v>
      </c>
      <c r="L642" s="617"/>
      <c r="M642" s="617">
        <v>2016</v>
      </c>
      <c r="N642" s="617"/>
      <c r="O642" s="617"/>
      <c r="P642" s="638"/>
      <c r="Q642" s="618"/>
    </row>
    <row r="643" spans="1:17" ht="14.4" customHeight="1" x14ac:dyDescent="0.3">
      <c r="A643" s="613" t="s">
        <v>517</v>
      </c>
      <c r="B643" s="614" t="s">
        <v>3149</v>
      </c>
      <c r="C643" s="614" t="s">
        <v>3673</v>
      </c>
      <c r="D643" s="614" t="s">
        <v>4070</v>
      </c>
      <c r="E643" s="614" t="s">
        <v>4071</v>
      </c>
      <c r="F643" s="617"/>
      <c r="G643" s="617"/>
      <c r="H643" s="617"/>
      <c r="I643" s="617"/>
      <c r="J643" s="617">
        <v>1</v>
      </c>
      <c r="K643" s="617">
        <v>9403</v>
      </c>
      <c r="L643" s="617"/>
      <c r="M643" s="617">
        <v>9403</v>
      </c>
      <c r="N643" s="617"/>
      <c r="O643" s="617"/>
      <c r="P643" s="638"/>
      <c r="Q643" s="618"/>
    </row>
    <row r="644" spans="1:17" ht="14.4" customHeight="1" x14ac:dyDescent="0.3">
      <c r="A644" s="613" t="s">
        <v>517</v>
      </c>
      <c r="B644" s="614" t="s">
        <v>3149</v>
      </c>
      <c r="C644" s="614" t="s">
        <v>3673</v>
      </c>
      <c r="D644" s="614" t="s">
        <v>4072</v>
      </c>
      <c r="E644" s="614" t="s">
        <v>4073</v>
      </c>
      <c r="F644" s="617"/>
      <c r="G644" s="617"/>
      <c r="H644" s="617"/>
      <c r="I644" s="617"/>
      <c r="J644" s="617">
        <v>1</v>
      </c>
      <c r="K644" s="617">
        <v>530.62</v>
      </c>
      <c r="L644" s="617"/>
      <c r="M644" s="617">
        <v>530.62</v>
      </c>
      <c r="N644" s="617"/>
      <c r="O644" s="617"/>
      <c r="P644" s="638"/>
      <c r="Q644" s="618"/>
    </row>
    <row r="645" spans="1:17" ht="14.4" customHeight="1" x14ac:dyDescent="0.3">
      <c r="A645" s="613" t="s">
        <v>517</v>
      </c>
      <c r="B645" s="614" t="s">
        <v>3149</v>
      </c>
      <c r="C645" s="614" t="s">
        <v>3673</v>
      </c>
      <c r="D645" s="614" t="s">
        <v>4074</v>
      </c>
      <c r="E645" s="614" t="s">
        <v>4075</v>
      </c>
      <c r="F645" s="617"/>
      <c r="G645" s="617"/>
      <c r="H645" s="617"/>
      <c r="I645" s="617"/>
      <c r="J645" s="617">
        <v>1</v>
      </c>
      <c r="K645" s="617">
        <v>2932.91</v>
      </c>
      <c r="L645" s="617"/>
      <c r="M645" s="617">
        <v>2932.91</v>
      </c>
      <c r="N645" s="617"/>
      <c r="O645" s="617"/>
      <c r="P645" s="638"/>
      <c r="Q645" s="618"/>
    </row>
    <row r="646" spans="1:17" ht="14.4" customHeight="1" x14ac:dyDescent="0.3">
      <c r="A646" s="613" t="s">
        <v>517</v>
      </c>
      <c r="B646" s="614" t="s">
        <v>3149</v>
      </c>
      <c r="C646" s="614" t="s">
        <v>3673</v>
      </c>
      <c r="D646" s="614" t="s">
        <v>4076</v>
      </c>
      <c r="E646" s="614" t="s">
        <v>4077</v>
      </c>
      <c r="F646" s="617"/>
      <c r="G646" s="617"/>
      <c r="H646" s="617"/>
      <c r="I646" s="617"/>
      <c r="J646" s="617">
        <v>1</v>
      </c>
      <c r="K646" s="617">
        <v>2080</v>
      </c>
      <c r="L646" s="617"/>
      <c r="M646" s="617">
        <v>2080</v>
      </c>
      <c r="N646" s="617"/>
      <c r="O646" s="617"/>
      <c r="P646" s="638"/>
      <c r="Q646" s="618"/>
    </row>
    <row r="647" spans="1:17" ht="14.4" customHeight="1" x14ac:dyDescent="0.3">
      <c r="A647" s="613" t="s">
        <v>517</v>
      </c>
      <c r="B647" s="614" t="s">
        <v>3149</v>
      </c>
      <c r="C647" s="614" t="s">
        <v>3673</v>
      </c>
      <c r="D647" s="614" t="s">
        <v>4078</v>
      </c>
      <c r="E647" s="614" t="s">
        <v>3762</v>
      </c>
      <c r="F647" s="617"/>
      <c r="G647" s="617"/>
      <c r="H647" s="617"/>
      <c r="I647" s="617"/>
      <c r="J647" s="617">
        <v>0</v>
      </c>
      <c r="K647" s="617">
        <v>0</v>
      </c>
      <c r="L647" s="617"/>
      <c r="M647" s="617"/>
      <c r="N647" s="617"/>
      <c r="O647" s="617"/>
      <c r="P647" s="638"/>
      <c r="Q647" s="618"/>
    </row>
    <row r="648" spans="1:17" ht="14.4" customHeight="1" x14ac:dyDescent="0.3">
      <c r="A648" s="613" t="s">
        <v>517</v>
      </c>
      <c r="B648" s="614" t="s">
        <v>3149</v>
      </c>
      <c r="C648" s="614" t="s">
        <v>3673</v>
      </c>
      <c r="D648" s="614" t="s">
        <v>4079</v>
      </c>
      <c r="E648" s="614" t="s">
        <v>4080</v>
      </c>
      <c r="F648" s="617">
        <v>1</v>
      </c>
      <c r="G648" s="617">
        <v>4618</v>
      </c>
      <c r="H648" s="617">
        <v>1</v>
      </c>
      <c r="I648" s="617">
        <v>4618</v>
      </c>
      <c r="J648" s="617"/>
      <c r="K648" s="617"/>
      <c r="L648" s="617"/>
      <c r="M648" s="617"/>
      <c r="N648" s="617"/>
      <c r="O648" s="617"/>
      <c r="P648" s="638"/>
      <c r="Q648" s="618"/>
    </row>
    <row r="649" spans="1:17" ht="14.4" customHeight="1" x14ac:dyDescent="0.3">
      <c r="A649" s="613" t="s">
        <v>517</v>
      </c>
      <c r="B649" s="614" t="s">
        <v>3149</v>
      </c>
      <c r="C649" s="614" t="s">
        <v>3673</v>
      </c>
      <c r="D649" s="614" t="s">
        <v>4081</v>
      </c>
      <c r="E649" s="614" t="s">
        <v>4082</v>
      </c>
      <c r="F649" s="617"/>
      <c r="G649" s="617"/>
      <c r="H649" s="617"/>
      <c r="I649" s="617"/>
      <c r="J649" s="617">
        <v>0</v>
      </c>
      <c r="K649" s="617">
        <v>0</v>
      </c>
      <c r="L649" s="617"/>
      <c r="M649" s="617"/>
      <c r="N649" s="617"/>
      <c r="O649" s="617"/>
      <c r="P649" s="638"/>
      <c r="Q649" s="618"/>
    </row>
    <row r="650" spans="1:17" ht="14.4" customHeight="1" x14ac:dyDescent="0.3">
      <c r="A650" s="613" t="s">
        <v>517</v>
      </c>
      <c r="B650" s="614" t="s">
        <v>3149</v>
      </c>
      <c r="C650" s="614" t="s">
        <v>3673</v>
      </c>
      <c r="D650" s="614" t="s">
        <v>3773</v>
      </c>
      <c r="E650" s="614" t="s">
        <v>3774</v>
      </c>
      <c r="F650" s="617">
        <v>18</v>
      </c>
      <c r="G650" s="617">
        <v>10017</v>
      </c>
      <c r="H650" s="617">
        <v>1</v>
      </c>
      <c r="I650" s="617">
        <v>556.5</v>
      </c>
      <c r="J650" s="617">
        <v>25</v>
      </c>
      <c r="K650" s="617">
        <v>13912.5</v>
      </c>
      <c r="L650" s="617">
        <v>1.3888888888888888</v>
      </c>
      <c r="M650" s="617">
        <v>556.5</v>
      </c>
      <c r="N650" s="617"/>
      <c r="O650" s="617"/>
      <c r="P650" s="638"/>
      <c r="Q650" s="618"/>
    </row>
    <row r="651" spans="1:17" ht="14.4" customHeight="1" x14ac:dyDescent="0.3">
      <c r="A651" s="613" t="s">
        <v>517</v>
      </c>
      <c r="B651" s="614" t="s">
        <v>3149</v>
      </c>
      <c r="C651" s="614" t="s">
        <v>3673</v>
      </c>
      <c r="D651" s="614" t="s">
        <v>4083</v>
      </c>
      <c r="E651" s="614" t="s">
        <v>3682</v>
      </c>
      <c r="F651" s="617"/>
      <c r="G651" s="617"/>
      <c r="H651" s="617"/>
      <c r="I651" s="617"/>
      <c r="J651" s="617">
        <v>0.2</v>
      </c>
      <c r="K651" s="617">
        <v>42.69</v>
      </c>
      <c r="L651" s="617"/>
      <c r="M651" s="617">
        <v>213.45</v>
      </c>
      <c r="N651" s="617"/>
      <c r="O651" s="617"/>
      <c r="P651" s="638"/>
      <c r="Q651" s="618"/>
    </row>
    <row r="652" spans="1:17" ht="14.4" customHeight="1" x14ac:dyDescent="0.3">
      <c r="A652" s="613" t="s">
        <v>517</v>
      </c>
      <c r="B652" s="614" t="s">
        <v>3149</v>
      </c>
      <c r="C652" s="614" t="s">
        <v>3673</v>
      </c>
      <c r="D652" s="614" t="s">
        <v>3777</v>
      </c>
      <c r="E652" s="614" t="s">
        <v>3682</v>
      </c>
      <c r="F652" s="617">
        <v>0.7</v>
      </c>
      <c r="G652" s="617">
        <v>176.42</v>
      </c>
      <c r="H652" s="617">
        <v>1</v>
      </c>
      <c r="I652" s="617">
        <v>252.02857142857144</v>
      </c>
      <c r="J652" s="617">
        <v>0.4</v>
      </c>
      <c r="K652" s="617">
        <v>100.8</v>
      </c>
      <c r="L652" s="617">
        <v>0.57136379095340661</v>
      </c>
      <c r="M652" s="617">
        <v>251.99999999999997</v>
      </c>
      <c r="N652" s="617"/>
      <c r="O652" s="617"/>
      <c r="P652" s="638"/>
      <c r="Q652" s="618"/>
    </row>
    <row r="653" spans="1:17" ht="14.4" customHeight="1" x14ac:dyDescent="0.3">
      <c r="A653" s="613" t="s">
        <v>517</v>
      </c>
      <c r="B653" s="614" t="s">
        <v>3149</v>
      </c>
      <c r="C653" s="614" t="s">
        <v>3673</v>
      </c>
      <c r="D653" s="614" t="s">
        <v>4084</v>
      </c>
      <c r="E653" s="614" t="s">
        <v>3682</v>
      </c>
      <c r="F653" s="617"/>
      <c r="G653" s="617"/>
      <c r="H653" s="617"/>
      <c r="I653" s="617"/>
      <c r="J653" s="617">
        <v>0</v>
      </c>
      <c r="K653" s="617">
        <v>0</v>
      </c>
      <c r="L653" s="617"/>
      <c r="M653" s="617"/>
      <c r="N653" s="617"/>
      <c r="O653" s="617"/>
      <c r="P653" s="638"/>
      <c r="Q653" s="618"/>
    </row>
    <row r="654" spans="1:17" ht="14.4" customHeight="1" x14ac:dyDescent="0.3">
      <c r="A654" s="613" t="s">
        <v>517</v>
      </c>
      <c r="B654" s="614" t="s">
        <v>3149</v>
      </c>
      <c r="C654" s="614" t="s">
        <v>3673</v>
      </c>
      <c r="D654" s="614" t="s">
        <v>3780</v>
      </c>
      <c r="E654" s="614" t="s">
        <v>3682</v>
      </c>
      <c r="F654" s="617"/>
      <c r="G654" s="617"/>
      <c r="H654" s="617"/>
      <c r="I654" s="617"/>
      <c r="J654" s="617">
        <v>0</v>
      </c>
      <c r="K654" s="617">
        <v>0</v>
      </c>
      <c r="L654" s="617"/>
      <c r="M654" s="617"/>
      <c r="N654" s="617"/>
      <c r="O654" s="617"/>
      <c r="P654" s="638"/>
      <c r="Q654" s="618"/>
    </row>
    <row r="655" spans="1:17" ht="14.4" customHeight="1" x14ac:dyDescent="0.3">
      <c r="A655" s="613" t="s">
        <v>517</v>
      </c>
      <c r="B655" s="614" t="s">
        <v>3149</v>
      </c>
      <c r="C655" s="614" t="s">
        <v>3673</v>
      </c>
      <c r="D655" s="614" t="s">
        <v>4085</v>
      </c>
      <c r="E655" s="614" t="s">
        <v>3682</v>
      </c>
      <c r="F655" s="617"/>
      <c r="G655" s="617"/>
      <c r="H655" s="617"/>
      <c r="I655" s="617"/>
      <c r="J655" s="617">
        <v>2</v>
      </c>
      <c r="K655" s="617">
        <v>3386.84</v>
      </c>
      <c r="L655" s="617"/>
      <c r="M655" s="617">
        <v>1693.42</v>
      </c>
      <c r="N655" s="617"/>
      <c r="O655" s="617"/>
      <c r="P655" s="638"/>
      <c r="Q655" s="618"/>
    </row>
    <row r="656" spans="1:17" ht="14.4" customHeight="1" x14ac:dyDescent="0.3">
      <c r="A656" s="613" t="s">
        <v>517</v>
      </c>
      <c r="B656" s="614" t="s">
        <v>3149</v>
      </c>
      <c r="C656" s="614" t="s">
        <v>3673</v>
      </c>
      <c r="D656" s="614" t="s">
        <v>3781</v>
      </c>
      <c r="E656" s="614" t="s">
        <v>3682</v>
      </c>
      <c r="F656" s="617">
        <v>8</v>
      </c>
      <c r="G656" s="617">
        <v>14790.96</v>
      </c>
      <c r="H656" s="617">
        <v>1</v>
      </c>
      <c r="I656" s="617">
        <v>1848.87</v>
      </c>
      <c r="J656" s="617">
        <v>8</v>
      </c>
      <c r="K656" s="617">
        <v>14790.96</v>
      </c>
      <c r="L656" s="617">
        <v>1</v>
      </c>
      <c r="M656" s="617">
        <v>1848.87</v>
      </c>
      <c r="N656" s="617"/>
      <c r="O656" s="617"/>
      <c r="P656" s="638"/>
      <c r="Q656" s="618"/>
    </row>
    <row r="657" spans="1:17" ht="14.4" customHeight="1" x14ac:dyDescent="0.3">
      <c r="A657" s="613" t="s">
        <v>517</v>
      </c>
      <c r="B657" s="614" t="s">
        <v>3149</v>
      </c>
      <c r="C657" s="614" t="s">
        <v>3673</v>
      </c>
      <c r="D657" s="614" t="s">
        <v>3782</v>
      </c>
      <c r="E657" s="614" t="s">
        <v>3783</v>
      </c>
      <c r="F657" s="617"/>
      <c r="G657" s="617"/>
      <c r="H657" s="617"/>
      <c r="I657" s="617"/>
      <c r="J657" s="617">
        <v>1</v>
      </c>
      <c r="K657" s="617">
        <v>1844.73</v>
      </c>
      <c r="L657" s="617"/>
      <c r="M657" s="617">
        <v>1844.73</v>
      </c>
      <c r="N657" s="617"/>
      <c r="O657" s="617"/>
      <c r="P657" s="638"/>
      <c r="Q657" s="618"/>
    </row>
    <row r="658" spans="1:17" ht="14.4" customHeight="1" x14ac:dyDescent="0.3">
      <c r="A658" s="613" t="s">
        <v>517</v>
      </c>
      <c r="B658" s="614" t="s">
        <v>3149</v>
      </c>
      <c r="C658" s="614" t="s">
        <v>3673</v>
      </c>
      <c r="D658" s="614" t="s">
        <v>3784</v>
      </c>
      <c r="E658" s="614" t="s">
        <v>3785</v>
      </c>
      <c r="F658" s="617"/>
      <c r="G658" s="617"/>
      <c r="H658" s="617"/>
      <c r="I658" s="617"/>
      <c r="J658" s="617">
        <v>1</v>
      </c>
      <c r="K658" s="617">
        <v>9229.85</v>
      </c>
      <c r="L658" s="617"/>
      <c r="M658" s="617">
        <v>9229.85</v>
      </c>
      <c r="N658" s="617"/>
      <c r="O658" s="617"/>
      <c r="P658" s="638"/>
      <c r="Q658" s="618"/>
    </row>
    <row r="659" spans="1:17" ht="14.4" customHeight="1" x14ac:dyDescent="0.3">
      <c r="A659" s="613" t="s">
        <v>517</v>
      </c>
      <c r="B659" s="614" t="s">
        <v>3149</v>
      </c>
      <c r="C659" s="614" t="s">
        <v>3673</v>
      </c>
      <c r="D659" s="614" t="s">
        <v>3786</v>
      </c>
      <c r="E659" s="614" t="s">
        <v>3787</v>
      </c>
      <c r="F659" s="617"/>
      <c r="G659" s="617"/>
      <c r="H659" s="617"/>
      <c r="I659" s="617"/>
      <c r="J659" s="617">
        <v>3</v>
      </c>
      <c r="K659" s="617">
        <v>8997.7199999999993</v>
      </c>
      <c r="L659" s="617"/>
      <c r="M659" s="617">
        <v>2999.24</v>
      </c>
      <c r="N659" s="617"/>
      <c r="O659" s="617"/>
      <c r="P659" s="638"/>
      <c r="Q659" s="618"/>
    </row>
    <row r="660" spans="1:17" ht="14.4" customHeight="1" x14ac:dyDescent="0.3">
      <c r="A660" s="613" t="s">
        <v>517</v>
      </c>
      <c r="B660" s="614" t="s">
        <v>3149</v>
      </c>
      <c r="C660" s="614" t="s">
        <v>3673</v>
      </c>
      <c r="D660" s="614" t="s">
        <v>4086</v>
      </c>
      <c r="E660" s="614" t="s">
        <v>4087</v>
      </c>
      <c r="F660" s="617">
        <v>14</v>
      </c>
      <c r="G660" s="617">
        <v>19320</v>
      </c>
      <c r="H660" s="617">
        <v>1</v>
      </c>
      <c r="I660" s="617">
        <v>1380</v>
      </c>
      <c r="J660" s="617">
        <v>1</v>
      </c>
      <c r="K660" s="617">
        <v>1380</v>
      </c>
      <c r="L660" s="617">
        <v>7.1428571428571425E-2</v>
      </c>
      <c r="M660" s="617">
        <v>1380</v>
      </c>
      <c r="N660" s="617"/>
      <c r="O660" s="617"/>
      <c r="P660" s="638"/>
      <c r="Q660" s="618"/>
    </row>
    <row r="661" spans="1:17" ht="14.4" customHeight="1" x14ac:dyDescent="0.3">
      <c r="A661" s="613" t="s">
        <v>517</v>
      </c>
      <c r="B661" s="614" t="s">
        <v>3149</v>
      </c>
      <c r="C661" s="614" t="s">
        <v>3673</v>
      </c>
      <c r="D661" s="614" t="s">
        <v>3801</v>
      </c>
      <c r="E661" s="614" t="s">
        <v>3802</v>
      </c>
      <c r="F661" s="617">
        <v>1</v>
      </c>
      <c r="G661" s="617">
        <v>1038</v>
      </c>
      <c r="H661" s="617">
        <v>1</v>
      </c>
      <c r="I661" s="617">
        <v>1038</v>
      </c>
      <c r="J661" s="617">
        <v>5</v>
      </c>
      <c r="K661" s="617">
        <v>5190</v>
      </c>
      <c r="L661" s="617">
        <v>5</v>
      </c>
      <c r="M661" s="617">
        <v>1038</v>
      </c>
      <c r="N661" s="617"/>
      <c r="O661" s="617"/>
      <c r="P661" s="638"/>
      <c r="Q661" s="618"/>
    </row>
    <row r="662" spans="1:17" ht="14.4" customHeight="1" x14ac:dyDescent="0.3">
      <c r="A662" s="613" t="s">
        <v>517</v>
      </c>
      <c r="B662" s="614" t="s">
        <v>3149</v>
      </c>
      <c r="C662" s="614" t="s">
        <v>3673</v>
      </c>
      <c r="D662" s="614" t="s">
        <v>3803</v>
      </c>
      <c r="E662" s="614" t="s">
        <v>3804</v>
      </c>
      <c r="F662" s="617">
        <v>3</v>
      </c>
      <c r="G662" s="617">
        <v>3936</v>
      </c>
      <c r="H662" s="617">
        <v>1</v>
      </c>
      <c r="I662" s="617">
        <v>1312</v>
      </c>
      <c r="J662" s="617">
        <v>3</v>
      </c>
      <c r="K662" s="617">
        <v>3936</v>
      </c>
      <c r="L662" s="617">
        <v>1</v>
      </c>
      <c r="M662" s="617">
        <v>1312</v>
      </c>
      <c r="N662" s="617"/>
      <c r="O662" s="617"/>
      <c r="P662" s="638"/>
      <c r="Q662" s="618"/>
    </row>
    <row r="663" spans="1:17" ht="14.4" customHeight="1" x14ac:dyDescent="0.3">
      <c r="A663" s="613" t="s">
        <v>517</v>
      </c>
      <c r="B663" s="614" t="s">
        <v>3149</v>
      </c>
      <c r="C663" s="614" t="s">
        <v>3673</v>
      </c>
      <c r="D663" s="614" t="s">
        <v>3805</v>
      </c>
      <c r="E663" s="614" t="s">
        <v>3806</v>
      </c>
      <c r="F663" s="617">
        <v>12</v>
      </c>
      <c r="G663" s="617">
        <v>18720</v>
      </c>
      <c r="H663" s="617">
        <v>1</v>
      </c>
      <c r="I663" s="617">
        <v>1560</v>
      </c>
      <c r="J663" s="617">
        <v>11</v>
      </c>
      <c r="K663" s="617">
        <v>17160</v>
      </c>
      <c r="L663" s="617">
        <v>0.91666666666666663</v>
      </c>
      <c r="M663" s="617">
        <v>1560</v>
      </c>
      <c r="N663" s="617"/>
      <c r="O663" s="617"/>
      <c r="P663" s="638"/>
      <c r="Q663" s="618"/>
    </row>
    <row r="664" spans="1:17" ht="14.4" customHeight="1" x14ac:dyDescent="0.3">
      <c r="A664" s="613" t="s">
        <v>517</v>
      </c>
      <c r="B664" s="614" t="s">
        <v>3149</v>
      </c>
      <c r="C664" s="614" t="s">
        <v>3673</v>
      </c>
      <c r="D664" s="614" t="s">
        <v>4088</v>
      </c>
      <c r="E664" s="614" t="s">
        <v>4089</v>
      </c>
      <c r="F664" s="617"/>
      <c r="G664" s="617"/>
      <c r="H664" s="617"/>
      <c r="I664" s="617"/>
      <c r="J664" s="617">
        <v>1</v>
      </c>
      <c r="K664" s="617">
        <v>1614</v>
      </c>
      <c r="L664" s="617"/>
      <c r="M664" s="617">
        <v>1614</v>
      </c>
      <c r="N664" s="617"/>
      <c r="O664" s="617"/>
      <c r="P664" s="638"/>
      <c r="Q664" s="618"/>
    </row>
    <row r="665" spans="1:17" ht="14.4" customHeight="1" x14ac:dyDescent="0.3">
      <c r="A665" s="613" t="s">
        <v>517</v>
      </c>
      <c r="B665" s="614" t="s">
        <v>3149</v>
      </c>
      <c r="C665" s="614" t="s">
        <v>3673</v>
      </c>
      <c r="D665" s="614" t="s">
        <v>4090</v>
      </c>
      <c r="E665" s="614" t="s">
        <v>4091</v>
      </c>
      <c r="F665" s="617">
        <v>1</v>
      </c>
      <c r="G665" s="617">
        <v>940.19</v>
      </c>
      <c r="H665" s="617">
        <v>1</v>
      </c>
      <c r="I665" s="617">
        <v>940.19</v>
      </c>
      <c r="J665" s="617"/>
      <c r="K665" s="617"/>
      <c r="L665" s="617"/>
      <c r="M665" s="617"/>
      <c r="N665" s="617"/>
      <c r="O665" s="617"/>
      <c r="P665" s="638"/>
      <c r="Q665" s="618"/>
    </row>
    <row r="666" spans="1:17" ht="14.4" customHeight="1" x14ac:dyDescent="0.3">
      <c r="A666" s="613" t="s">
        <v>517</v>
      </c>
      <c r="B666" s="614" t="s">
        <v>3149</v>
      </c>
      <c r="C666" s="614" t="s">
        <v>3673</v>
      </c>
      <c r="D666" s="614" t="s">
        <v>4092</v>
      </c>
      <c r="E666" s="614" t="s">
        <v>4093</v>
      </c>
      <c r="F666" s="617">
        <v>2</v>
      </c>
      <c r="G666" s="617">
        <v>193.2</v>
      </c>
      <c r="H666" s="617">
        <v>1</v>
      </c>
      <c r="I666" s="617">
        <v>96.6</v>
      </c>
      <c r="J666" s="617">
        <v>9</v>
      </c>
      <c r="K666" s="617">
        <v>869.4</v>
      </c>
      <c r="L666" s="617">
        <v>4.5</v>
      </c>
      <c r="M666" s="617">
        <v>96.6</v>
      </c>
      <c r="N666" s="617"/>
      <c r="O666" s="617"/>
      <c r="P666" s="638"/>
      <c r="Q666" s="618"/>
    </row>
    <row r="667" spans="1:17" ht="14.4" customHeight="1" x14ac:dyDescent="0.3">
      <c r="A667" s="613" t="s">
        <v>517</v>
      </c>
      <c r="B667" s="614" t="s">
        <v>3149</v>
      </c>
      <c r="C667" s="614" t="s">
        <v>3673</v>
      </c>
      <c r="D667" s="614" t="s">
        <v>4094</v>
      </c>
      <c r="E667" s="614" t="s">
        <v>3148</v>
      </c>
      <c r="F667" s="617"/>
      <c r="G667" s="617"/>
      <c r="H667" s="617"/>
      <c r="I667" s="617"/>
      <c r="J667" s="617">
        <v>1</v>
      </c>
      <c r="K667" s="617">
        <v>70</v>
      </c>
      <c r="L667" s="617"/>
      <c r="M667" s="617">
        <v>70</v>
      </c>
      <c r="N667" s="617"/>
      <c r="O667" s="617"/>
      <c r="P667" s="638"/>
      <c r="Q667" s="618"/>
    </row>
    <row r="668" spans="1:17" ht="14.4" customHeight="1" x14ac:dyDescent="0.3">
      <c r="A668" s="613" t="s">
        <v>517</v>
      </c>
      <c r="B668" s="614" t="s">
        <v>3149</v>
      </c>
      <c r="C668" s="614" t="s">
        <v>3673</v>
      </c>
      <c r="D668" s="614" t="s">
        <v>4095</v>
      </c>
      <c r="E668" s="614" t="s">
        <v>3148</v>
      </c>
      <c r="F668" s="617">
        <v>3</v>
      </c>
      <c r="G668" s="617">
        <v>441</v>
      </c>
      <c r="H668" s="617">
        <v>1</v>
      </c>
      <c r="I668" s="617">
        <v>147</v>
      </c>
      <c r="J668" s="617">
        <v>2</v>
      </c>
      <c r="K668" s="617">
        <v>294</v>
      </c>
      <c r="L668" s="617">
        <v>0.66666666666666663</v>
      </c>
      <c r="M668" s="617">
        <v>147</v>
      </c>
      <c r="N668" s="617"/>
      <c r="O668" s="617"/>
      <c r="P668" s="638"/>
      <c r="Q668" s="618"/>
    </row>
    <row r="669" spans="1:17" ht="14.4" customHeight="1" x14ac:dyDescent="0.3">
      <c r="A669" s="613" t="s">
        <v>517</v>
      </c>
      <c r="B669" s="614" t="s">
        <v>3149</v>
      </c>
      <c r="C669" s="614" t="s">
        <v>3673</v>
      </c>
      <c r="D669" s="614" t="s">
        <v>4096</v>
      </c>
      <c r="E669" s="614" t="s">
        <v>3148</v>
      </c>
      <c r="F669" s="617"/>
      <c r="G669" s="617"/>
      <c r="H669" s="617"/>
      <c r="I669" s="617"/>
      <c r="J669" s="617">
        <v>0</v>
      </c>
      <c r="K669" s="617">
        <v>0</v>
      </c>
      <c r="L669" s="617"/>
      <c r="M669" s="617"/>
      <c r="N669" s="617"/>
      <c r="O669" s="617"/>
      <c r="P669" s="638"/>
      <c r="Q669" s="618"/>
    </row>
    <row r="670" spans="1:17" ht="14.4" customHeight="1" x14ac:dyDescent="0.3">
      <c r="A670" s="613" t="s">
        <v>517</v>
      </c>
      <c r="B670" s="614" t="s">
        <v>3149</v>
      </c>
      <c r="C670" s="614" t="s">
        <v>3673</v>
      </c>
      <c r="D670" s="614" t="s">
        <v>4097</v>
      </c>
      <c r="E670" s="614" t="s">
        <v>3148</v>
      </c>
      <c r="F670" s="617"/>
      <c r="G670" s="617"/>
      <c r="H670" s="617"/>
      <c r="I670" s="617"/>
      <c r="J670" s="617">
        <v>0</v>
      </c>
      <c r="K670" s="617">
        <v>0</v>
      </c>
      <c r="L670" s="617"/>
      <c r="M670" s="617"/>
      <c r="N670" s="617"/>
      <c r="O670" s="617"/>
      <c r="P670" s="638"/>
      <c r="Q670" s="618"/>
    </row>
    <row r="671" spans="1:17" ht="14.4" customHeight="1" x14ac:dyDescent="0.3">
      <c r="A671" s="613" t="s">
        <v>517</v>
      </c>
      <c r="B671" s="614" t="s">
        <v>3149</v>
      </c>
      <c r="C671" s="614" t="s">
        <v>3673</v>
      </c>
      <c r="D671" s="614" t="s">
        <v>4098</v>
      </c>
      <c r="E671" s="614" t="s">
        <v>4099</v>
      </c>
      <c r="F671" s="617"/>
      <c r="G671" s="617"/>
      <c r="H671" s="617"/>
      <c r="I671" s="617"/>
      <c r="J671" s="617">
        <v>0</v>
      </c>
      <c r="K671" s="617">
        <v>0</v>
      </c>
      <c r="L671" s="617"/>
      <c r="M671" s="617"/>
      <c r="N671" s="617"/>
      <c r="O671" s="617"/>
      <c r="P671" s="638"/>
      <c r="Q671" s="618"/>
    </row>
    <row r="672" spans="1:17" ht="14.4" customHeight="1" x14ac:dyDescent="0.3">
      <c r="A672" s="613" t="s">
        <v>517</v>
      </c>
      <c r="B672" s="614" t="s">
        <v>3149</v>
      </c>
      <c r="C672" s="614" t="s">
        <v>3673</v>
      </c>
      <c r="D672" s="614" t="s">
        <v>4100</v>
      </c>
      <c r="E672" s="614" t="s">
        <v>4101</v>
      </c>
      <c r="F672" s="617"/>
      <c r="G672" s="617"/>
      <c r="H672" s="617"/>
      <c r="I672" s="617"/>
      <c r="J672" s="617">
        <v>0</v>
      </c>
      <c r="K672" s="617">
        <v>0</v>
      </c>
      <c r="L672" s="617"/>
      <c r="M672" s="617"/>
      <c r="N672" s="617"/>
      <c r="O672" s="617"/>
      <c r="P672" s="638"/>
      <c r="Q672" s="618"/>
    </row>
    <row r="673" spans="1:17" ht="14.4" customHeight="1" x14ac:dyDescent="0.3">
      <c r="A673" s="613" t="s">
        <v>517</v>
      </c>
      <c r="B673" s="614" t="s">
        <v>3149</v>
      </c>
      <c r="C673" s="614" t="s">
        <v>3673</v>
      </c>
      <c r="D673" s="614" t="s">
        <v>3815</v>
      </c>
      <c r="E673" s="614" t="s">
        <v>3816</v>
      </c>
      <c r="F673" s="617"/>
      <c r="G673" s="617"/>
      <c r="H673" s="617"/>
      <c r="I673" s="617"/>
      <c r="J673" s="617">
        <v>0</v>
      </c>
      <c r="K673" s="617">
        <v>0</v>
      </c>
      <c r="L673" s="617"/>
      <c r="M673" s="617"/>
      <c r="N673" s="617"/>
      <c r="O673" s="617"/>
      <c r="P673" s="638"/>
      <c r="Q673" s="618"/>
    </row>
    <row r="674" spans="1:17" ht="14.4" customHeight="1" x14ac:dyDescent="0.3">
      <c r="A674" s="613" t="s">
        <v>517</v>
      </c>
      <c r="B674" s="614" t="s">
        <v>3149</v>
      </c>
      <c r="C674" s="614" t="s">
        <v>3673</v>
      </c>
      <c r="D674" s="614" t="s">
        <v>4102</v>
      </c>
      <c r="E674" s="614" t="s">
        <v>3682</v>
      </c>
      <c r="F674" s="617"/>
      <c r="G674" s="617"/>
      <c r="H674" s="617"/>
      <c r="I674" s="617"/>
      <c r="J674" s="617">
        <v>0.2</v>
      </c>
      <c r="K674" s="617">
        <v>168.3</v>
      </c>
      <c r="L674" s="617"/>
      <c r="M674" s="617">
        <v>841.5</v>
      </c>
      <c r="N674" s="617"/>
      <c r="O674" s="617"/>
      <c r="P674" s="638"/>
      <c r="Q674" s="618"/>
    </row>
    <row r="675" spans="1:17" ht="14.4" customHeight="1" x14ac:dyDescent="0.3">
      <c r="A675" s="613" t="s">
        <v>517</v>
      </c>
      <c r="B675" s="614" t="s">
        <v>3149</v>
      </c>
      <c r="C675" s="614" t="s">
        <v>3673</v>
      </c>
      <c r="D675" s="614" t="s">
        <v>3817</v>
      </c>
      <c r="E675" s="614" t="s">
        <v>3818</v>
      </c>
      <c r="F675" s="617"/>
      <c r="G675" s="617"/>
      <c r="H675" s="617"/>
      <c r="I675" s="617"/>
      <c r="J675" s="617">
        <v>1</v>
      </c>
      <c r="K675" s="617">
        <v>3960</v>
      </c>
      <c r="L675" s="617"/>
      <c r="M675" s="617">
        <v>3960</v>
      </c>
      <c r="N675" s="617"/>
      <c r="O675" s="617"/>
      <c r="P675" s="638"/>
      <c r="Q675" s="618"/>
    </row>
    <row r="676" spans="1:17" ht="14.4" customHeight="1" x14ac:dyDescent="0.3">
      <c r="A676" s="613" t="s">
        <v>517</v>
      </c>
      <c r="B676" s="614" t="s">
        <v>3149</v>
      </c>
      <c r="C676" s="614" t="s">
        <v>3673</v>
      </c>
      <c r="D676" s="614" t="s">
        <v>3820</v>
      </c>
      <c r="E676" s="614" t="s">
        <v>3821</v>
      </c>
      <c r="F676" s="617"/>
      <c r="G676" s="617"/>
      <c r="H676" s="617"/>
      <c r="I676" s="617"/>
      <c r="J676" s="617">
        <v>4</v>
      </c>
      <c r="K676" s="617">
        <v>2201.1999999999998</v>
      </c>
      <c r="L676" s="617"/>
      <c r="M676" s="617">
        <v>550.29999999999995</v>
      </c>
      <c r="N676" s="617"/>
      <c r="O676" s="617"/>
      <c r="P676" s="638"/>
      <c r="Q676" s="618"/>
    </row>
    <row r="677" spans="1:17" ht="14.4" customHeight="1" x14ac:dyDescent="0.3">
      <c r="A677" s="613" t="s">
        <v>517</v>
      </c>
      <c r="B677" s="614" t="s">
        <v>3149</v>
      </c>
      <c r="C677" s="614" t="s">
        <v>3673</v>
      </c>
      <c r="D677" s="614" t="s">
        <v>3822</v>
      </c>
      <c r="E677" s="614" t="s">
        <v>3823</v>
      </c>
      <c r="F677" s="617"/>
      <c r="G677" s="617"/>
      <c r="H677" s="617"/>
      <c r="I677" s="617"/>
      <c r="J677" s="617">
        <v>6</v>
      </c>
      <c r="K677" s="617">
        <v>3624</v>
      </c>
      <c r="L677" s="617"/>
      <c r="M677" s="617">
        <v>604</v>
      </c>
      <c r="N677" s="617"/>
      <c r="O677" s="617"/>
      <c r="P677" s="638"/>
      <c r="Q677" s="618"/>
    </row>
    <row r="678" spans="1:17" ht="14.4" customHeight="1" x14ac:dyDescent="0.3">
      <c r="A678" s="613" t="s">
        <v>517</v>
      </c>
      <c r="B678" s="614" t="s">
        <v>3149</v>
      </c>
      <c r="C678" s="614" t="s">
        <v>3673</v>
      </c>
      <c r="D678" s="614" t="s">
        <v>3824</v>
      </c>
      <c r="E678" s="614" t="s">
        <v>3825</v>
      </c>
      <c r="F678" s="617"/>
      <c r="G678" s="617"/>
      <c r="H678" s="617"/>
      <c r="I678" s="617"/>
      <c r="J678" s="617">
        <v>0</v>
      </c>
      <c r="K678" s="617">
        <v>0</v>
      </c>
      <c r="L678" s="617"/>
      <c r="M678" s="617"/>
      <c r="N678" s="617"/>
      <c r="O678" s="617"/>
      <c r="P678" s="638"/>
      <c r="Q678" s="618"/>
    </row>
    <row r="679" spans="1:17" ht="14.4" customHeight="1" x14ac:dyDescent="0.3">
      <c r="A679" s="613" t="s">
        <v>517</v>
      </c>
      <c r="B679" s="614" t="s">
        <v>3149</v>
      </c>
      <c r="C679" s="614" t="s">
        <v>3673</v>
      </c>
      <c r="D679" s="614" t="s">
        <v>4103</v>
      </c>
      <c r="E679" s="614" t="s">
        <v>4104</v>
      </c>
      <c r="F679" s="617"/>
      <c r="G679" s="617"/>
      <c r="H679" s="617"/>
      <c r="I679" s="617"/>
      <c r="J679" s="617">
        <v>1</v>
      </c>
      <c r="K679" s="617">
        <v>76433</v>
      </c>
      <c r="L679" s="617"/>
      <c r="M679" s="617">
        <v>76433</v>
      </c>
      <c r="N679" s="617"/>
      <c r="O679" s="617"/>
      <c r="P679" s="638"/>
      <c r="Q679" s="618"/>
    </row>
    <row r="680" spans="1:17" ht="14.4" customHeight="1" x14ac:dyDescent="0.3">
      <c r="A680" s="613" t="s">
        <v>517</v>
      </c>
      <c r="B680" s="614" t="s">
        <v>3149</v>
      </c>
      <c r="C680" s="614" t="s">
        <v>3673</v>
      </c>
      <c r="D680" s="614" t="s">
        <v>4105</v>
      </c>
      <c r="E680" s="614" t="s">
        <v>4106</v>
      </c>
      <c r="F680" s="617"/>
      <c r="G680" s="617"/>
      <c r="H680" s="617"/>
      <c r="I680" s="617"/>
      <c r="J680" s="617">
        <v>0</v>
      </c>
      <c r="K680" s="617">
        <v>0</v>
      </c>
      <c r="L680" s="617"/>
      <c r="M680" s="617"/>
      <c r="N680" s="617"/>
      <c r="O680" s="617"/>
      <c r="P680" s="638"/>
      <c r="Q680" s="618"/>
    </row>
    <row r="681" spans="1:17" ht="14.4" customHeight="1" x14ac:dyDescent="0.3">
      <c r="A681" s="613" t="s">
        <v>517</v>
      </c>
      <c r="B681" s="614" t="s">
        <v>3149</v>
      </c>
      <c r="C681" s="614" t="s">
        <v>3673</v>
      </c>
      <c r="D681" s="614" t="s">
        <v>4107</v>
      </c>
      <c r="E681" s="614" t="s">
        <v>4106</v>
      </c>
      <c r="F681" s="617"/>
      <c r="G681" s="617"/>
      <c r="H681" s="617"/>
      <c r="I681" s="617"/>
      <c r="J681" s="617">
        <v>0</v>
      </c>
      <c r="K681" s="617">
        <v>0</v>
      </c>
      <c r="L681" s="617"/>
      <c r="M681" s="617"/>
      <c r="N681" s="617"/>
      <c r="O681" s="617"/>
      <c r="P681" s="638"/>
      <c r="Q681" s="618"/>
    </row>
    <row r="682" spans="1:17" ht="14.4" customHeight="1" x14ac:dyDescent="0.3">
      <c r="A682" s="613" t="s">
        <v>517</v>
      </c>
      <c r="B682" s="614" t="s">
        <v>3149</v>
      </c>
      <c r="C682" s="614" t="s">
        <v>3673</v>
      </c>
      <c r="D682" s="614" t="s">
        <v>4108</v>
      </c>
      <c r="E682" s="614" t="s">
        <v>4106</v>
      </c>
      <c r="F682" s="617"/>
      <c r="G682" s="617"/>
      <c r="H682" s="617"/>
      <c r="I682" s="617"/>
      <c r="J682" s="617">
        <v>0</v>
      </c>
      <c r="K682" s="617">
        <v>0</v>
      </c>
      <c r="L682" s="617"/>
      <c r="M682" s="617"/>
      <c r="N682" s="617"/>
      <c r="O682" s="617"/>
      <c r="P682" s="638"/>
      <c r="Q682" s="618"/>
    </row>
    <row r="683" spans="1:17" ht="14.4" customHeight="1" x14ac:dyDescent="0.3">
      <c r="A683" s="613" t="s">
        <v>517</v>
      </c>
      <c r="B683" s="614" t="s">
        <v>3149</v>
      </c>
      <c r="C683" s="614" t="s">
        <v>3673</v>
      </c>
      <c r="D683" s="614" t="s">
        <v>4109</v>
      </c>
      <c r="E683" s="614" t="s">
        <v>4106</v>
      </c>
      <c r="F683" s="617"/>
      <c r="G683" s="617"/>
      <c r="H683" s="617"/>
      <c r="I683" s="617"/>
      <c r="J683" s="617">
        <v>0</v>
      </c>
      <c r="K683" s="617">
        <v>0</v>
      </c>
      <c r="L683" s="617"/>
      <c r="M683" s="617"/>
      <c r="N683" s="617"/>
      <c r="O683" s="617"/>
      <c r="P683" s="638"/>
      <c r="Q683" s="618"/>
    </row>
    <row r="684" spans="1:17" ht="14.4" customHeight="1" x14ac:dyDescent="0.3">
      <c r="A684" s="613" t="s">
        <v>517</v>
      </c>
      <c r="B684" s="614" t="s">
        <v>3149</v>
      </c>
      <c r="C684" s="614" t="s">
        <v>3673</v>
      </c>
      <c r="D684" s="614" t="s">
        <v>3830</v>
      </c>
      <c r="E684" s="614" t="s">
        <v>3831</v>
      </c>
      <c r="F684" s="617">
        <v>13</v>
      </c>
      <c r="G684" s="617">
        <v>2034.3700000000001</v>
      </c>
      <c r="H684" s="617">
        <v>1</v>
      </c>
      <c r="I684" s="617">
        <v>156.49</v>
      </c>
      <c r="J684" s="617"/>
      <c r="K684" s="617"/>
      <c r="L684" s="617"/>
      <c r="M684" s="617"/>
      <c r="N684" s="617"/>
      <c r="O684" s="617"/>
      <c r="P684" s="638"/>
      <c r="Q684" s="618"/>
    </row>
    <row r="685" spans="1:17" ht="14.4" customHeight="1" x14ac:dyDescent="0.3">
      <c r="A685" s="613" t="s">
        <v>517</v>
      </c>
      <c r="B685" s="614" t="s">
        <v>3149</v>
      </c>
      <c r="C685" s="614" t="s">
        <v>3673</v>
      </c>
      <c r="D685" s="614" t="s">
        <v>3832</v>
      </c>
      <c r="E685" s="614" t="s">
        <v>3831</v>
      </c>
      <c r="F685" s="617">
        <v>8</v>
      </c>
      <c r="G685" s="617">
        <v>1376.32</v>
      </c>
      <c r="H685" s="617">
        <v>1</v>
      </c>
      <c r="I685" s="617">
        <v>172.04</v>
      </c>
      <c r="J685" s="617"/>
      <c r="K685" s="617"/>
      <c r="L685" s="617"/>
      <c r="M685" s="617"/>
      <c r="N685" s="617"/>
      <c r="O685" s="617"/>
      <c r="P685" s="638"/>
      <c r="Q685" s="618"/>
    </row>
    <row r="686" spans="1:17" ht="14.4" customHeight="1" x14ac:dyDescent="0.3">
      <c r="A686" s="613" t="s">
        <v>517</v>
      </c>
      <c r="B686" s="614" t="s">
        <v>3149</v>
      </c>
      <c r="C686" s="614" t="s">
        <v>3673</v>
      </c>
      <c r="D686" s="614" t="s">
        <v>3833</v>
      </c>
      <c r="E686" s="614" t="s">
        <v>3831</v>
      </c>
      <c r="F686" s="617">
        <v>1</v>
      </c>
      <c r="G686" s="617">
        <v>312.98</v>
      </c>
      <c r="H686" s="617">
        <v>1</v>
      </c>
      <c r="I686" s="617">
        <v>312.98</v>
      </c>
      <c r="J686" s="617"/>
      <c r="K686" s="617"/>
      <c r="L686" s="617"/>
      <c r="M686" s="617"/>
      <c r="N686" s="617"/>
      <c r="O686" s="617"/>
      <c r="P686" s="638"/>
      <c r="Q686" s="618"/>
    </row>
    <row r="687" spans="1:17" ht="14.4" customHeight="1" x14ac:dyDescent="0.3">
      <c r="A687" s="613" t="s">
        <v>517</v>
      </c>
      <c r="B687" s="614" t="s">
        <v>3149</v>
      </c>
      <c r="C687" s="614" t="s">
        <v>3673</v>
      </c>
      <c r="D687" s="614" t="s">
        <v>3834</v>
      </c>
      <c r="E687" s="614" t="s">
        <v>3831</v>
      </c>
      <c r="F687" s="617">
        <v>4</v>
      </c>
      <c r="G687" s="617">
        <v>1500.64</v>
      </c>
      <c r="H687" s="617">
        <v>1</v>
      </c>
      <c r="I687" s="617">
        <v>375.16</v>
      </c>
      <c r="J687" s="617"/>
      <c r="K687" s="617"/>
      <c r="L687" s="617"/>
      <c r="M687" s="617"/>
      <c r="N687" s="617"/>
      <c r="O687" s="617"/>
      <c r="P687" s="638"/>
      <c r="Q687" s="618"/>
    </row>
    <row r="688" spans="1:17" ht="14.4" customHeight="1" x14ac:dyDescent="0.3">
      <c r="A688" s="613" t="s">
        <v>517</v>
      </c>
      <c r="B688" s="614" t="s">
        <v>3149</v>
      </c>
      <c r="C688" s="614" t="s">
        <v>3673</v>
      </c>
      <c r="D688" s="614" t="s">
        <v>4110</v>
      </c>
      <c r="E688" s="614" t="s">
        <v>3831</v>
      </c>
      <c r="F688" s="617">
        <v>1</v>
      </c>
      <c r="G688" s="617">
        <v>536.84</v>
      </c>
      <c r="H688" s="617">
        <v>1</v>
      </c>
      <c r="I688" s="617">
        <v>536.84</v>
      </c>
      <c r="J688" s="617"/>
      <c r="K688" s="617"/>
      <c r="L688" s="617"/>
      <c r="M688" s="617"/>
      <c r="N688" s="617"/>
      <c r="O688" s="617"/>
      <c r="P688" s="638"/>
      <c r="Q688" s="618"/>
    </row>
    <row r="689" spans="1:17" ht="14.4" customHeight="1" x14ac:dyDescent="0.3">
      <c r="A689" s="613" t="s">
        <v>517</v>
      </c>
      <c r="B689" s="614" t="s">
        <v>3149</v>
      </c>
      <c r="C689" s="614" t="s">
        <v>3673</v>
      </c>
      <c r="D689" s="614" t="s">
        <v>4111</v>
      </c>
      <c r="E689" s="614" t="s">
        <v>4112</v>
      </c>
      <c r="F689" s="617">
        <v>2</v>
      </c>
      <c r="G689" s="617">
        <v>7320.88</v>
      </c>
      <c r="H689" s="617">
        <v>1</v>
      </c>
      <c r="I689" s="617">
        <v>3660.44</v>
      </c>
      <c r="J689" s="617"/>
      <c r="K689" s="617"/>
      <c r="L689" s="617"/>
      <c r="M689" s="617"/>
      <c r="N689" s="617"/>
      <c r="O689" s="617"/>
      <c r="P689" s="638"/>
      <c r="Q689" s="618"/>
    </row>
    <row r="690" spans="1:17" ht="14.4" customHeight="1" x14ac:dyDescent="0.3">
      <c r="A690" s="613" t="s">
        <v>517</v>
      </c>
      <c r="B690" s="614" t="s">
        <v>3149</v>
      </c>
      <c r="C690" s="614" t="s">
        <v>3673</v>
      </c>
      <c r="D690" s="614" t="s">
        <v>4113</v>
      </c>
      <c r="E690" s="614" t="s">
        <v>4114</v>
      </c>
      <c r="F690" s="617"/>
      <c r="G690" s="617"/>
      <c r="H690" s="617"/>
      <c r="I690" s="617"/>
      <c r="J690" s="617">
        <v>1</v>
      </c>
      <c r="K690" s="617">
        <v>5705.8</v>
      </c>
      <c r="L690" s="617"/>
      <c r="M690" s="617">
        <v>5705.8</v>
      </c>
      <c r="N690" s="617"/>
      <c r="O690" s="617"/>
      <c r="P690" s="638"/>
      <c r="Q690" s="618"/>
    </row>
    <row r="691" spans="1:17" ht="14.4" customHeight="1" x14ac:dyDescent="0.3">
      <c r="A691" s="613" t="s">
        <v>517</v>
      </c>
      <c r="B691" s="614" t="s">
        <v>3149</v>
      </c>
      <c r="C691" s="614" t="s">
        <v>3673</v>
      </c>
      <c r="D691" s="614" t="s">
        <v>4115</v>
      </c>
      <c r="E691" s="614" t="s">
        <v>4116</v>
      </c>
      <c r="F691" s="617">
        <v>1</v>
      </c>
      <c r="G691" s="617">
        <v>226.45</v>
      </c>
      <c r="H691" s="617">
        <v>1</v>
      </c>
      <c r="I691" s="617">
        <v>226.45</v>
      </c>
      <c r="J691" s="617"/>
      <c r="K691" s="617"/>
      <c r="L691" s="617"/>
      <c r="M691" s="617"/>
      <c r="N691" s="617"/>
      <c r="O691" s="617"/>
      <c r="P691" s="638"/>
      <c r="Q691" s="618"/>
    </row>
    <row r="692" spans="1:17" ht="14.4" customHeight="1" x14ac:dyDescent="0.3">
      <c r="A692" s="613" t="s">
        <v>517</v>
      </c>
      <c r="B692" s="614" t="s">
        <v>3149</v>
      </c>
      <c r="C692" s="614" t="s">
        <v>3673</v>
      </c>
      <c r="D692" s="614" t="s">
        <v>4117</v>
      </c>
      <c r="E692" s="614" t="s">
        <v>4118</v>
      </c>
      <c r="F692" s="617"/>
      <c r="G692" s="617"/>
      <c r="H692" s="617"/>
      <c r="I692" s="617"/>
      <c r="J692" s="617">
        <v>0</v>
      </c>
      <c r="K692" s="617">
        <v>0</v>
      </c>
      <c r="L692" s="617"/>
      <c r="M692" s="617"/>
      <c r="N692" s="617"/>
      <c r="O692" s="617"/>
      <c r="P692" s="638"/>
      <c r="Q692" s="618"/>
    </row>
    <row r="693" spans="1:17" ht="14.4" customHeight="1" x14ac:dyDescent="0.3">
      <c r="A693" s="613" t="s">
        <v>517</v>
      </c>
      <c r="B693" s="614" t="s">
        <v>3149</v>
      </c>
      <c r="C693" s="614" t="s">
        <v>3146</v>
      </c>
      <c r="D693" s="614" t="s">
        <v>3846</v>
      </c>
      <c r="E693" s="614" t="s">
        <v>3847</v>
      </c>
      <c r="F693" s="617">
        <v>10</v>
      </c>
      <c r="G693" s="617">
        <v>319640</v>
      </c>
      <c r="H693" s="617">
        <v>1</v>
      </c>
      <c r="I693" s="617">
        <v>31964</v>
      </c>
      <c r="J693" s="617">
        <v>15</v>
      </c>
      <c r="K693" s="617">
        <v>479490</v>
      </c>
      <c r="L693" s="617">
        <v>1.5000938555875361</v>
      </c>
      <c r="M693" s="617">
        <v>31966</v>
      </c>
      <c r="N693" s="617"/>
      <c r="O693" s="617"/>
      <c r="P693" s="638"/>
      <c r="Q693" s="618"/>
    </row>
    <row r="694" spans="1:17" ht="14.4" customHeight="1" x14ac:dyDescent="0.3">
      <c r="A694" s="613" t="s">
        <v>517</v>
      </c>
      <c r="B694" s="614" t="s">
        <v>3149</v>
      </c>
      <c r="C694" s="614" t="s">
        <v>3146</v>
      </c>
      <c r="D694" s="614" t="s">
        <v>3848</v>
      </c>
      <c r="E694" s="614" t="s">
        <v>3849</v>
      </c>
      <c r="F694" s="617">
        <v>2430</v>
      </c>
      <c r="G694" s="617">
        <v>28900738</v>
      </c>
      <c r="H694" s="617">
        <v>1</v>
      </c>
      <c r="I694" s="617">
        <v>11893.307818930041</v>
      </c>
      <c r="J694" s="617">
        <v>1637</v>
      </c>
      <c r="K694" s="617">
        <v>19474985</v>
      </c>
      <c r="L694" s="617">
        <v>0.67385770564059644</v>
      </c>
      <c r="M694" s="617">
        <v>11896.753207086133</v>
      </c>
      <c r="N694" s="617"/>
      <c r="O694" s="617"/>
      <c r="P694" s="638"/>
      <c r="Q694" s="618"/>
    </row>
    <row r="695" spans="1:17" ht="14.4" customHeight="1" x14ac:dyDescent="0.3">
      <c r="A695" s="613" t="s">
        <v>517</v>
      </c>
      <c r="B695" s="614" t="s">
        <v>3149</v>
      </c>
      <c r="C695" s="614" t="s">
        <v>3146</v>
      </c>
      <c r="D695" s="614" t="s">
        <v>3852</v>
      </c>
      <c r="E695" s="614" t="s">
        <v>3853</v>
      </c>
      <c r="F695" s="617">
        <v>8</v>
      </c>
      <c r="G695" s="617">
        <v>3408</v>
      </c>
      <c r="H695" s="617">
        <v>1</v>
      </c>
      <c r="I695" s="617">
        <v>426</v>
      </c>
      <c r="J695" s="617">
        <v>65</v>
      </c>
      <c r="K695" s="617">
        <v>27755</v>
      </c>
      <c r="L695" s="617">
        <v>8.144072769953052</v>
      </c>
      <c r="M695" s="617">
        <v>427</v>
      </c>
      <c r="N695" s="617"/>
      <c r="O695" s="617"/>
      <c r="P695" s="638"/>
      <c r="Q695" s="618"/>
    </row>
    <row r="696" spans="1:17" ht="14.4" customHeight="1" x14ac:dyDescent="0.3">
      <c r="A696" s="613" t="s">
        <v>517</v>
      </c>
      <c r="B696" s="614" t="s">
        <v>3149</v>
      </c>
      <c r="C696" s="614" t="s">
        <v>3146</v>
      </c>
      <c r="D696" s="614" t="s">
        <v>3854</v>
      </c>
      <c r="E696" s="614" t="s">
        <v>3855</v>
      </c>
      <c r="F696" s="617">
        <v>913</v>
      </c>
      <c r="G696" s="617">
        <v>347853</v>
      </c>
      <c r="H696" s="617">
        <v>1</v>
      </c>
      <c r="I696" s="617">
        <v>381</v>
      </c>
      <c r="J696" s="617">
        <v>618</v>
      </c>
      <c r="K696" s="617">
        <v>236076</v>
      </c>
      <c r="L696" s="617">
        <v>0.67866598821916158</v>
      </c>
      <c r="M696" s="617">
        <v>382</v>
      </c>
      <c r="N696" s="617"/>
      <c r="O696" s="617"/>
      <c r="P696" s="638"/>
      <c r="Q696" s="618"/>
    </row>
    <row r="697" spans="1:17" ht="14.4" customHeight="1" x14ac:dyDescent="0.3">
      <c r="A697" s="613" t="s">
        <v>517</v>
      </c>
      <c r="B697" s="614" t="s">
        <v>3149</v>
      </c>
      <c r="C697" s="614" t="s">
        <v>3146</v>
      </c>
      <c r="D697" s="614" t="s">
        <v>3856</v>
      </c>
      <c r="E697" s="614" t="s">
        <v>3857</v>
      </c>
      <c r="F697" s="617"/>
      <c r="G697" s="617"/>
      <c r="H697" s="617"/>
      <c r="I697" s="617"/>
      <c r="J697" s="617">
        <v>40</v>
      </c>
      <c r="K697" s="617">
        <v>9280</v>
      </c>
      <c r="L697" s="617"/>
      <c r="M697" s="617">
        <v>232</v>
      </c>
      <c r="N697" s="617"/>
      <c r="O697" s="617"/>
      <c r="P697" s="638"/>
      <c r="Q697" s="618"/>
    </row>
    <row r="698" spans="1:17" ht="14.4" customHeight="1" x14ac:dyDescent="0.3">
      <c r="A698" s="613" t="s">
        <v>517</v>
      </c>
      <c r="B698" s="614" t="s">
        <v>3149</v>
      </c>
      <c r="C698" s="614" t="s">
        <v>3146</v>
      </c>
      <c r="D698" s="614" t="s">
        <v>3858</v>
      </c>
      <c r="E698" s="614" t="s">
        <v>3859</v>
      </c>
      <c r="F698" s="617">
        <v>1066</v>
      </c>
      <c r="G698" s="617">
        <v>246246</v>
      </c>
      <c r="H698" s="617">
        <v>1</v>
      </c>
      <c r="I698" s="617">
        <v>231</v>
      </c>
      <c r="J698" s="617">
        <v>716</v>
      </c>
      <c r="K698" s="617">
        <v>166112</v>
      </c>
      <c r="L698" s="617">
        <v>0.6745774550652599</v>
      </c>
      <c r="M698" s="617">
        <v>232</v>
      </c>
      <c r="N698" s="617"/>
      <c r="O698" s="617"/>
      <c r="P698" s="638"/>
      <c r="Q698" s="618"/>
    </row>
    <row r="699" spans="1:17" ht="14.4" customHeight="1" x14ac:dyDescent="0.3">
      <c r="A699" s="613" t="s">
        <v>517</v>
      </c>
      <c r="B699" s="614" t="s">
        <v>3149</v>
      </c>
      <c r="C699" s="614" t="s">
        <v>3146</v>
      </c>
      <c r="D699" s="614" t="s">
        <v>3860</v>
      </c>
      <c r="E699" s="614" t="s">
        <v>3861</v>
      </c>
      <c r="F699" s="617">
        <v>0</v>
      </c>
      <c r="G699" s="617">
        <v>0</v>
      </c>
      <c r="H699" s="617"/>
      <c r="I699" s="617"/>
      <c r="J699" s="617">
        <v>0</v>
      </c>
      <c r="K699" s="617">
        <v>0</v>
      </c>
      <c r="L699" s="617"/>
      <c r="M699" s="617"/>
      <c r="N699" s="617"/>
      <c r="O699" s="617"/>
      <c r="P699" s="638"/>
      <c r="Q699" s="618"/>
    </row>
    <row r="700" spans="1:17" ht="14.4" customHeight="1" x14ac:dyDescent="0.3">
      <c r="A700" s="613" t="s">
        <v>517</v>
      </c>
      <c r="B700" s="614" t="s">
        <v>3149</v>
      </c>
      <c r="C700" s="614" t="s">
        <v>3146</v>
      </c>
      <c r="D700" s="614" t="s">
        <v>3862</v>
      </c>
      <c r="E700" s="614" t="s">
        <v>3863</v>
      </c>
      <c r="F700" s="617">
        <v>349</v>
      </c>
      <c r="G700" s="617">
        <v>0</v>
      </c>
      <c r="H700" s="617"/>
      <c r="I700" s="617">
        <v>0</v>
      </c>
      <c r="J700" s="617">
        <v>487</v>
      </c>
      <c r="K700" s="617">
        <v>0</v>
      </c>
      <c r="L700" s="617"/>
      <c r="M700" s="617">
        <v>0</v>
      </c>
      <c r="N700" s="617"/>
      <c r="O700" s="617"/>
      <c r="P700" s="638"/>
      <c r="Q700" s="618"/>
    </row>
    <row r="701" spans="1:17" ht="14.4" customHeight="1" x14ac:dyDescent="0.3">
      <c r="A701" s="613" t="s">
        <v>517</v>
      </c>
      <c r="B701" s="614" t="s">
        <v>3149</v>
      </c>
      <c r="C701" s="614" t="s">
        <v>3146</v>
      </c>
      <c r="D701" s="614" t="s">
        <v>4119</v>
      </c>
      <c r="E701" s="614" t="s">
        <v>4120</v>
      </c>
      <c r="F701" s="617">
        <v>29</v>
      </c>
      <c r="G701" s="617">
        <v>0</v>
      </c>
      <c r="H701" s="617"/>
      <c r="I701" s="617">
        <v>0</v>
      </c>
      <c r="J701" s="617">
        <v>17</v>
      </c>
      <c r="K701" s="617">
        <v>0</v>
      </c>
      <c r="L701" s="617"/>
      <c r="M701" s="617">
        <v>0</v>
      </c>
      <c r="N701" s="617"/>
      <c r="O701" s="617"/>
      <c r="P701" s="638"/>
      <c r="Q701" s="618"/>
    </row>
    <row r="702" spans="1:17" ht="14.4" customHeight="1" x14ac:dyDescent="0.3">
      <c r="A702" s="613" t="s">
        <v>517</v>
      </c>
      <c r="B702" s="614" t="s">
        <v>3149</v>
      </c>
      <c r="C702" s="614" t="s">
        <v>3146</v>
      </c>
      <c r="D702" s="614" t="s">
        <v>3864</v>
      </c>
      <c r="E702" s="614" t="s">
        <v>3865</v>
      </c>
      <c r="F702" s="617">
        <v>223</v>
      </c>
      <c r="G702" s="617">
        <v>0</v>
      </c>
      <c r="H702" s="617"/>
      <c r="I702" s="617">
        <v>0</v>
      </c>
      <c r="J702" s="617">
        <v>62</v>
      </c>
      <c r="K702" s="617">
        <v>0</v>
      </c>
      <c r="L702" s="617"/>
      <c r="M702" s="617">
        <v>0</v>
      </c>
      <c r="N702" s="617"/>
      <c r="O702" s="617"/>
      <c r="P702" s="638"/>
      <c r="Q702" s="618"/>
    </row>
    <row r="703" spans="1:17" ht="14.4" customHeight="1" x14ac:dyDescent="0.3">
      <c r="A703" s="613" t="s">
        <v>517</v>
      </c>
      <c r="B703" s="614" t="s">
        <v>3149</v>
      </c>
      <c r="C703" s="614" t="s">
        <v>3146</v>
      </c>
      <c r="D703" s="614" t="s">
        <v>3866</v>
      </c>
      <c r="E703" s="614" t="s">
        <v>3867</v>
      </c>
      <c r="F703" s="617">
        <v>108</v>
      </c>
      <c r="G703" s="617">
        <v>0</v>
      </c>
      <c r="H703" s="617"/>
      <c r="I703" s="617">
        <v>0</v>
      </c>
      <c r="J703" s="617">
        <v>55</v>
      </c>
      <c r="K703" s="617">
        <v>0</v>
      </c>
      <c r="L703" s="617"/>
      <c r="M703" s="617">
        <v>0</v>
      </c>
      <c r="N703" s="617"/>
      <c r="O703" s="617"/>
      <c r="P703" s="638"/>
      <c r="Q703" s="618"/>
    </row>
    <row r="704" spans="1:17" ht="14.4" customHeight="1" x14ac:dyDescent="0.3">
      <c r="A704" s="613" t="s">
        <v>517</v>
      </c>
      <c r="B704" s="614" t="s">
        <v>3149</v>
      </c>
      <c r="C704" s="614" t="s">
        <v>3146</v>
      </c>
      <c r="D704" s="614" t="s">
        <v>3868</v>
      </c>
      <c r="E704" s="614" t="s">
        <v>3869</v>
      </c>
      <c r="F704" s="617">
        <v>11</v>
      </c>
      <c r="G704" s="617">
        <v>0</v>
      </c>
      <c r="H704" s="617"/>
      <c r="I704" s="617">
        <v>0</v>
      </c>
      <c r="J704" s="617">
        <v>9</v>
      </c>
      <c r="K704" s="617">
        <v>0</v>
      </c>
      <c r="L704" s="617"/>
      <c r="M704" s="617">
        <v>0</v>
      </c>
      <c r="N704" s="617"/>
      <c r="O704" s="617"/>
      <c r="P704" s="638"/>
      <c r="Q704" s="618"/>
    </row>
    <row r="705" spans="1:17" ht="14.4" customHeight="1" x14ac:dyDescent="0.3">
      <c r="A705" s="613" t="s">
        <v>517</v>
      </c>
      <c r="B705" s="614" t="s">
        <v>3149</v>
      </c>
      <c r="C705" s="614" t="s">
        <v>3146</v>
      </c>
      <c r="D705" s="614" t="s">
        <v>3147</v>
      </c>
      <c r="E705" s="614" t="s">
        <v>3148</v>
      </c>
      <c r="F705" s="617">
        <v>879</v>
      </c>
      <c r="G705" s="617">
        <v>0</v>
      </c>
      <c r="H705" s="617"/>
      <c r="I705" s="617">
        <v>0</v>
      </c>
      <c r="J705" s="617">
        <v>615</v>
      </c>
      <c r="K705" s="617">
        <v>0</v>
      </c>
      <c r="L705" s="617"/>
      <c r="M705" s="617">
        <v>0</v>
      </c>
      <c r="N705" s="617"/>
      <c r="O705" s="617"/>
      <c r="P705" s="638"/>
      <c r="Q705" s="618"/>
    </row>
    <row r="706" spans="1:17" ht="14.4" customHeight="1" x14ac:dyDescent="0.3">
      <c r="A706" s="613" t="s">
        <v>517</v>
      </c>
      <c r="B706" s="614" t="s">
        <v>3149</v>
      </c>
      <c r="C706" s="614" t="s">
        <v>3146</v>
      </c>
      <c r="D706" s="614" t="s">
        <v>3147</v>
      </c>
      <c r="E706" s="614" t="s">
        <v>3151</v>
      </c>
      <c r="F706" s="617">
        <v>1674</v>
      </c>
      <c r="G706" s="617">
        <v>0</v>
      </c>
      <c r="H706" s="617"/>
      <c r="I706" s="617">
        <v>0</v>
      </c>
      <c r="J706" s="617">
        <v>2084</v>
      </c>
      <c r="K706" s="617">
        <v>0</v>
      </c>
      <c r="L706" s="617"/>
      <c r="M706" s="617">
        <v>0</v>
      </c>
      <c r="N706" s="617"/>
      <c r="O706" s="617"/>
      <c r="P706" s="638"/>
      <c r="Q706" s="618"/>
    </row>
    <row r="707" spans="1:17" ht="14.4" customHeight="1" x14ac:dyDescent="0.3">
      <c r="A707" s="613" t="s">
        <v>517</v>
      </c>
      <c r="B707" s="614" t="s">
        <v>3149</v>
      </c>
      <c r="C707" s="614" t="s">
        <v>3146</v>
      </c>
      <c r="D707" s="614" t="s">
        <v>3873</v>
      </c>
      <c r="E707" s="614" t="s">
        <v>3867</v>
      </c>
      <c r="F707" s="617">
        <v>34</v>
      </c>
      <c r="G707" s="617">
        <v>0</v>
      </c>
      <c r="H707" s="617"/>
      <c r="I707" s="617">
        <v>0</v>
      </c>
      <c r="J707" s="617">
        <v>21</v>
      </c>
      <c r="K707" s="617">
        <v>0</v>
      </c>
      <c r="L707" s="617"/>
      <c r="M707" s="617">
        <v>0</v>
      </c>
      <c r="N707" s="617"/>
      <c r="O707" s="617"/>
      <c r="P707" s="638"/>
      <c r="Q707" s="618"/>
    </row>
    <row r="708" spans="1:17" ht="14.4" customHeight="1" x14ac:dyDescent="0.3">
      <c r="A708" s="613" t="s">
        <v>517</v>
      </c>
      <c r="B708" s="614" t="s">
        <v>3149</v>
      </c>
      <c r="C708" s="614" t="s">
        <v>3146</v>
      </c>
      <c r="D708" s="614" t="s">
        <v>3874</v>
      </c>
      <c r="E708" s="614" t="s">
        <v>3875</v>
      </c>
      <c r="F708" s="617">
        <v>36</v>
      </c>
      <c r="G708" s="617">
        <v>197032</v>
      </c>
      <c r="H708" s="617">
        <v>1</v>
      </c>
      <c r="I708" s="617">
        <v>5473.1111111111113</v>
      </c>
      <c r="J708" s="617">
        <v>25</v>
      </c>
      <c r="K708" s="617">
        <v>136898</v>
      </c>
      <c r="L708" s="617">
        <v>0.69480084453286772</v>
      </c>
      <c r="M708" s="617">
        <v>5475.92</v>
      </c>
      <c r="N708" s="617"/>
      <c r="O708" s="617"/>
      <c r="P708" s="638"/>
      <c r="Q708" s="618"/>
    </row>
    <row r="709" spans="1:17" ht="14.4" customHeight="1" x14ac:dyDescent="0.3">
      <c r="A709" s="613" t="s">
        <v>517</v>
      </c>
      <c r="B709" s="614" t="s">
        <v>3149</v>
      </c>
      <c r="C709" s="614" t="s">
        <v>3146</v>
      </c>
      <c r="D709" s="614" t="s">
        <v>3878</v>
      </c>
      <c r="E709" s="614" t="s">
        <v>3879</v>
      </c>
      <c r="F709" s="617">
        <v>208</v>
      </c>
      <c r="G709" s="617">
        <v>4984128</v>
      </c>
      <c r="H709" s="617">
        <v>1</v>
      </c>
      <c r="I709" s="617">
        <v>23962.153846153848</v>
      </c>
      <c r="J709" s="617">
        <v>225</v>
      </c>
      <c r="K709" s="617">
        <v>5392344</v>
      </c>
      <c r="L709" s="617">
        <v>1.0819031934974384</v>
      </c>
      <c r="M709" s="617">
        <v>23965.973333333332</v>
      </c>
      <c r="N709" s="617"/>
      <c r="O709" s="617"/>
      <c r="P709" s="638"/>
      <c r="Q709" s="618"/>
    </row>
    <row r="710" spans="1:17" ht="14.4" customHeight="1" x14ac:dyDescent="0.3">
      <c r="A710" s="613" t="s">
        <v>517</v>
      </c>
      <c r="B710" s="614" t="s">
        <v>3149</v>
      </c>
      <c r="C710" s="614" t="s">
        <v>3146</v>
      </c>
      <c r="D710" s="614" t="s">
        <v>3880</v>
      </c>
      <c r="E710" s="614" t="s">
        <v>3881</v>
      </c>
      <c r="F710" s="617">
        <v>292</v>
      </c>
      <c r="G710" s="617">
        <v>1948288</v>
      </c>
      <c r="H710" s="617">
        <v>1</v>
      </c>
      <c r="I710" s="617">
        <v>6672.2191780821922</v>
      </c>
      <c r="J710" s="617">
        <v>250</v>
      </c>
      <c r="K710" s="617">
        <v>1668928</v>
      </c>
      <c r="L710" s="617">
        <v>0.85661257473227781</v>
      </c>
      <c r="M710" s="617">
        <v>6675.7120000000004</v>
      </c>
      <c r="N710" s="617"/>
      <c r="O710" s="617"/>
      <c r="P710" s="638"/>
      <c r="Q710" s="618"/>
    </row>
    <row r="711" spans="1:17" ht="14.4" customHeight="1" x14ac:dyDescent="0.3">
      <c r="A711" s="613" t="s">
        <v>517</v>
      </c>
      <c r="B711" s="614" t="s">
        <v>3149</v>
      </c>
      <c r="C711" s="614" t="s">
        <v>3146</v>
      </c>
      <c r="D711" s="614" t="s">
        <v>3882</v>
      </c>
      <c r="E711" s="614" t="s">
        <v>3867</v>
      </c>
      <c r="F711" s="617">
        <v>8</v>
      </c>
      <c r="G711" s="617">
        <v>0</v>
      </c>
      <c r="H711" s="617"/>
      <c r="I711" s="617">
        <v>0</v>
      </c>
      <c r="J711" s="617">
        <v>9</v>
      </c>
      <c r="K711" s="617">
        <v>0</v>
      </c>
      <c r="L711" s="617"/>
      <c r="M711" s="617">
        <v>0</v>
      </c>
      <c r="N711" s="617"/>
      <c r="O711" s="617"/>
      <c r="P711" s="638"/>
      <c r="Q711" s="618"/>
    </row>
    <row r="712" spans="1:17" ht="14.4" customHeight="1" x14ac:dyDescent="0.3">
      <c r="A712" s="613" t="s">
        <v>517</v>
      </c>
      <c r="B712" s="614" t="s">
        <v>3149</v>
      </c>
      <c r="C712" s="614" t="s">
        <v>3146</v>
      </c>
      <c r="D712" s="614" t="s">
        <v>3883</v>
      </c>
      <c r="E712" s="614" t="s">
        <v>3884</v>
      </c>
      <c r="F712" s="617">
        <v>58</v>
      </c>
      <c r="G712" s="617">
        <v>1621768</v>
      </c>
      <c r="H712" s="617">
        <v>1</v>
      </c>
      <c r="I712" s="617">
        <v>27961.517241379312</v>
      </c>
      <c r="J712" s="617">
        <v>106</v>
      </c>
      <c r="K712" s="617">
        <v>2964396</v>
      </c>
      <c r="L712" s="617">
        <v>1.8278792034372364</v>
      </c>
      <c r="M712" s="617">
        <v>27966</v>
      </c>
      <c r="N712" s="617"/>
      <c r="O712" s="617"/>
      <c r="P712" s="638"/>
      <c r="Q712" s="618"/>
    </row>
    <row r="713" spans="1:17" ht="14.4" customHeight="1" x14ac:dyDescent="0.3">
      <c r="A713" s="613" t="s">
        <v>517</v>
      </c>
      <c r="B713" s="614" t="s">
        <v>3149</v>
      </c>
      <c r="C713" s="614" t="s">
        <v>3146</v>
      </c>
      <c r="D713" s="614" t="s">
        <v>3885</v>
      </c>
      <c r="E713" s="614" t="s">
        <v>3886</v>
      </c>
      <c r="F713" s="617"/>
      <c r="G713" s="617"/>
      <c r="H713" s="617"/>
      <c r="I713" s="617"/>
      <c r="J713" s="617">
        <v>23</v>
      </c>
      <c r="K713" s="617">
        <v>7912</v>
      </c>
      <c r="L713" s="617"/>
      <c r="M713" s="617">
        <v>344</v>
      </c>
      <c r="N713" s="617"/>
      <c r="O713" s="617"/>
      <c r="P713" s="638"/>
      <c r="Q713" s="618"/>
    </row>
    <row r="714" spans="1:17" ht="14.4" customHeight="1" x14ac:dyDescent="0.3">
      <c r="A714" s="613" t="s">
        <v>517</v>
      </c>
      <c r="B714" s="614" t="s">
        <v>3149</v>
      </c>
      <c r="C714" s="614" t="s">
        <v>3146</v>
      </c>
      <c r="D714" s="614" t="s">
        <v>3887</v>
      </c>
      <c r="E714" s="614" t="s">
        <v>3888</v>
      </c>
      <c r="F714" s="617">
        <v>13</v>
      </c>
      <c r="G714" s="617">
        <v>12077</v>
      </c>
      <c r="H714" s="617">
        <v>1</v>
      </c>
      <c r="I714" s="617">
        <v>929</v>
      </c>
      <c r="J714" s="617"/>
      <c r="K714" s="617"/>
      <c r="L714" s="617"/>
      <c r="M714" s="617"/>
      <c r="N714" s="617"/>
      <c r="O714" s="617"/>
      <c r="P714" s="638"/>
      <c r="Q714" s="618"/>
    </row>
    <row r="715" spans="1:17" ht="14.4" customHeight="1" x14ac:dyDescent="0.3">
      <c r="A715" s="613" t="s">
        <v>517</v>
      </c>
      <c r="B715" s="614" t="s">
        <v>3149</v>
      </c>
      <c r="C715" s="614" t="s">
        <v>3146</v>
      </c>
      <c r="D715" s="614" t="s">
        <v>3889</v>
      </c>
      <c r="E715" s="614" t="s">
        <v>3890</v>
      </c>
      <c r="F715" s="617">
        <v>10</v>
      </c>
      <c r="G715" s="617">
        <v>0</v>
      </c>
      <c r="H715" s="617"/>
      <c r="I715" s="617">
        <v>0</v>
      </c>
      <c r="J715" s="617">
        <v>8</v>
      </c>
      <c r="K715" s="617">
        <v>0</v>
      </c>
      <c r="L715" s="617"/>
      <c r="M715" s="617">
        <v>0</v>
      </c>
      <c r="N715" s="617"/>
      <c r="O715" s="617"/>
      <c r="P715" s="638"/>
      <c r="Q715" s="618"/>
    </row>
    <row r="716" spans="1:17" ht="14.4" customHeight="1" x14ac:dyDescent="0.3">
      <c r="A716" s="613" t="s">
        <v>517</v>
      </c>
      <c r="B716" s="614" t="s">
        <v>3149</v>
      </c>
      <c r="C716" s="614" t="s">
        <v>3146</v>
      </c>
      <c r="D716" s="614" t="s">
        <v>4121</v>
      </c>
      <c r="E716" s="614" t="s">
        <v>4122</v>
      </c>
      <c r="F716" s="617">
        <v>945</v>
      </c>
      <c r="G716" s="617">
        <v>323190</v>
      </c>
      <c r="H716" s="617">
        <v>1</v>
      </c>
      <c r="I716" s="617">
        <v>342</v>
      </c>
      <c r="J716" s="617">
        <v>651</v>
      </c>
      <c r="K716" s="617">
        <v>223944</v>
      </c>
      <c r="L716" s="617">
        <v>0.69291747888239119</v>
      </c>
      <c r="M716" s="617">
        <v>344</v>
      </c>
      <c r="N716" s="617"/>
      <c r="O716" s="617"/>
      <c r="P716" s="638"/>
      <c r="Q716" s="618"/>
    </row>
    <row r="717" spans="1:17" ht="14.4" customHeight="1" x14ac:dyDescent="0.3">
      <c r="A717" s="613" t="s">
        <v>517</v>
      </c>
      <c r="B717" s="614" t="s">
        <v>3149</v>
      </c>
      <c r="C717" s="614" t="s">
        <v>3146</v>
      </c>
      <c r="D717" s="614" t="s">
        <v>3891</v>
      </c>
      <c r="E717" s="614" t="s">
        <v>3892</v>
      </c>
      <c r="F717" s="617">
        <v>9</v>
      </c>
      <c r="G717" s="617">
        <v>5436</v>
      </c>
      <c r="H717" s="617">
        <v>1</v>
      </c>
      <c r="I717" s="617">
        <v>604</v>
      </c>
      <c r="J717" s="617">
        <v>0</v>
      </c>
      <c r="K717" s="617">
        <v>0</v>
      </c>
      <c r="L717" s="617">
        <v>0</v>
      </c>
      <c r="M717" s="617"/>
      <c r="N717" s="617"/>
      <c r="O717" s="617"/>
      <c r="P717" s="638"/>
      <c r="Q717" s="618"/>
    </row>
    <row r="718" spans="1:17" ht="14.4" customHeight="1" x14ac:dyDescent="0.3">
      <c r="A718" s="613" t="s">
        <v>517</v>
      </c>
      <c r="B718" s="614" t="s">
        <v>3149</v>
      </c>
      <c r="C718" s="614" t="s">
        <v>3146</v>
      </c>
      <c r="D718" s="614" t="s">
        <v>4123</v>
      </c>
      <c r="E718" s="614" t="s">
        <v>3892</v>
      </c>
      <c r="F718" s="617">
        <v>2</v>
      </c>
      <c r="G718" s="617">
        <v>1036</v>
      </c>
      <c r="H718" s="617">
        <v>1</v>
      </c>
      <c r="I718" s="617">
        <v>518</v>
      </c>
      <c r="J718" s="617"/>
      <c r="K718" s="617"/>
      <c r="L718" s="617"/>
      <c r="M718" s="617"/>
      <c r="N718" s="617"/>
      <c r="O718" s="617"/>
      <c r="P718" s="638"/>
      <c r="Q718" s="618"/>
    </row>
    <row r="719" spans="1:17" ht="14.4" customHeight="1" x14ac:dyDescent="0.3">
      <c r="A719" s="613" t="s">
        <v>517</v>
      </c>
      <c r="B719" s="614" t="s">
        <v>3149</v>
      </c>
      <c r="C719" s="614" t="s">
        <v>3146</v>
      </c>
      <c r="D719" s="614" t="s">
        <v>3893</v>
      </c>
      <c r="E719" s="614" t="s">
        <v>3867</v>
      </c>
      <c r="F719" s="617"/>
      <c r="G719" s="617"/>
      <c r="H719" s="617"/>
      <c r="I719" s="617"/>
      <c r="J719" s="617">
        <v>3</v>
      </c>
      <c r="K719" s="617">
        <v>0</v>
      </c>
      <c r="L719" s="617"/>
      <c r="M719" s="617">
        <v>0</v>
      </c>
      <c r="N719" s="617"/>
      <c r="O719" s="617"/>
      <c r="P719" s="638"/>
      <c r="Q719" s="618"/>
    </row>
    <row r="720" spans="1:17" ht="14.4" customHeight="1" x14ac:dyDescent="0.3">
      <c r="A720" s="613" t="s">
        <v>517</v>
      </c>
      <c r="B720" s="614" t="s">
        <v>4124</v>
      </c>
      <c r="C720" s="614" t="s">
        <v>3146</v>
      </c>
      <c r="D720" s="614" t="s">
        <v>4125</v>
      </c>
      <c r="E720" s="614" t="s">
        <v>4126</v>
      </c>
      <c r="F720" s="617"/>
      <c r="G720" s="617"/>
      <c r="H720" s="617"/>
      <c r="I720" s="617"/>
      <c r="J720" s="617">
        <v>1</v>
      </c>
      <c r="K720" s="617">
        <v>1114</v>
      </c>
      <c r="L720" s="617"/>
      <c r="M720" s="617">
        <v>1114</v>
      </c>
      <c r="N720" s="617"/>
      <c r="O720" s="617"/>
      <c r="P720" s="638"/>
      <c r="Q720" s="618"/>
    </row>
    <row r="721" spans="1:17" ht="14.4" customHeight="1" x14ac:dyDescent="0.3">
      <c r="A721" s="613" t="s">
        <v>517</v>
      </c>
      <c r="B721" s="614" t="s">
        <v>4124</v>
      </c>
      <c r="C721" s="614" t="s">
        <v>3146</v>
      </c>
      <c r="D721" s="614" t="s">
        <v>4127</v>
      </c>
      <c r="E721" s="614" t="s">
        <v>4128</v>
      </c>
      <c r="F721" s="617"/>
      <c r="G721" s="617"/>
      <c r="H721" s="617"/>
      <c r="I721" s="617"/>
      <c r="J721" s="617">
        <v>2</v>
      </c>
      <c r="K721" s="617">
        <v>652</v>
      </c>
      <c r="L721" s="617"/>
      <c r="M721" s="617">
        <v>326</v>
      </c>
      <c r="N721" s="617"/>
      <c r="O721" s="617"/>
      <c r="P721" s="638"/>
      <c r="Q721" s="618"/>
    </row>
    <row r="722" spans="1:17" ht="14.4" customHeight="1" x14ac:dyDescent="0.3">
      <c r="A722" s="613" t="s">
        <v>517</v>
      </c>
      <c r="B722" s="614" t="s">
        <v>4124</v>
      </c>
      <c r="C722" s="614" t="s">
        <v>3146</v>
      </c>
      <c r="D722" s="614" t="s">
        <v>4129</v>
      </c>
      <c r="E722" s="614" t="s">
        <v>4130</v>
      </c>
      <c r="F722" s="617"/>
      <c r="G722" s="617"/>
      <c r="H722" s="617"/>
      <c r="I722" s="617"/>
      <c r="J722" s="617">
        <v>1</v>
      </c>
      <c r="K722" s="617">
        <v>278</v>
      </c>
      <c r="L722" s="617"/>
      <c r="M722" s="617">
        <v>278</v>
      </c>
      <c r="N722" s="617"/>
      <c r="O722" s="617"/>
      <c r="P722" s="638"/>
      <c r="Q722" s="618"/>
    </row>
    <row r="723" spans="1:17" ht="14.4" customHeight="1" x14ac:dyDescent="0.3">
      <c r="A723" s="613" t="s">
        <v>517</v>
      </c>
      <c r="B723" s="614" t="s">
        <v>4124</v>
      </c>
      <c r="C723" s="614" t="s">
        <v>3146</v>
      </c>
      <c r="D723" s="614" t="s">
        <v>4131</v>
      </c>
      <c r="E723" s="614" t="s">
        <v>4132</v>
      </c>
      <c r="F723" s="617"/>
      <c r="G723" s="617"/>
      <c r="H723" s="617"/>
      <c r="I723" s="617"/>
      <c r="J723" s="617">
        <v>0</v>
      </c>
      <c r="K723" s="617">
        <v>0</v>
      </c>
      <c r="L723" s="617"/>
      <c r="M723" s="617"/>
      <c r="N723" s="617"/>
      <c r="O723" s="617"/>
      <c r="P723" s="638"/>
      <c r="Q723" s="618"/>
    </row>
    <row r="724" spans="1:17" ht="14.4" customHeight="1" thickBot="1" x14ac:dyDescent="0.35">
      <c r="A724" s="619" t="s">
        <v>517</v>
      </c>
      <c r="B724" s="620" t="s">
        <v>4124</v>
      </c>
      <c r="C724" s="620" t="s">
        <v>3146</v>
      </c>
      <c r="D724" s="620" t="s">
        <v>4133</v>
      </c>
      <c r="E724" s="620" t="s">
        <v>4134</v>
      </c>
      <c r="F724" s="623"/>
      <c r="G724" s="623"/>
      <c r="H724" s="623"/>
      <c r="I724" s="623"/>
      <c r="J724" s="623">
        <v>2</v>
      </c>
      <c r="K724" s="623">
        <v>11144</v>
      </c>
      <c r="L724" s="623"/>
      <c r="M724" s="623">
        <v>5572</v>
      </c>
      <c r="N724" s="623"/>
      <c r="O724" s="623"/>
      <c r="P724" s="631"/>
      <c r="Q724" s="6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287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2012</v>
      </c>
      <c r="C4" s="112">
        <v>2013</v>
      </c>
      <c r="D4" s="112">
        <v>2014</v>
      </c>
      <c r="E4" s="113" t="s">
        <v>2</v>
      </c>
      <c r="F4" s="112">
        <v>2012</v>
      </c>
      <c r="G4" s="112">
        <v>2013</v>
      </c>
      <c r="H4" s="112">
        <v>2014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256.238</v>
      </c>
      <c r="C5" s="99">
        <v>221.09800000000001</v>
      </c>
      <c r="D5" s="99">
        <v>339.089</v>
      </c>
      <c r="E5" s="116">
        <v>1.3233361172035374</v>
      </c>
      <c r="F5" s="117">
        <v>34</v>
      </c>
      <c r="G5" s="99">
        <v>26</v>
      </c>
      <c r="H5" s="99">
        <v>41</v>
      </c>
      <c r="I5" s="118">
        <v>1.2058823529411764</v>
      </c>
      <c r="J5" s="108"/>
      <c r="K5" s="108"/>
      <c r="L5" s="7">
        <f>D5-B5</f>
        <v>82.850999999999999</v>
      </c>
      <c r="M5" s="8">
        <f>H5-F5</f>
        <v>7</v>
      </c>
    </row>
    <row r="6" spans="1:13" ht="14.4" hidden="1" customHeight="1" outlineLevel="1" x14ac:dyDescent="0.3">
      <c r="A6" s="104" t="s">
        <v>151</v>
      </c>
      <c r="B6" s="107">
        <v>31.62</v>
      </c>
      <c r="C6" s="98">
        <v>27.481000000000002</v>
      </c>
      <c r="D6" s="98">
        <v>21.128</v>
      </c>
      <c r="E6" s="119">
        <v>0.66818469323213159</v>
      </c>
      <c r="F6" s="120">
        <v>6</v>
      </c>
      <c r="G6" s="98">
        <v>5</v>
      </c>
      <c r="H6" s="98">
        <v>9</v>
      </c>
      <c r="I6" s="121">
        <v>1.5</v>
      </c>
      <c r="J6" s="108"/>
      <c r="K6" s="108"/>
      <c r="L6" s="5">
        <f t="shared" ref="L6:L11" si="0">D6-B6</f>
        <v>-10.492000000000001</v>
      </c>
      <c r="M6" s="6">
        <f t="shared" ref="M6:M13" si="1">H6-F6</f>
        <v>3</v>
      </c>
    </row>
    <row r="7" spans="1:13" ht="14.4" hidden="1" customHeight="1" outlineLevel="1" x14ac:dyDescent="0.3">
      <c r="A7" s="104" t="s">
        <v>152</v>
      </c>
      <c r="B7" s="107">
        <v>37.701999999999998</v>
      </c>
      <c r="C7" s="98">
        <v>22.062999999999999</v>
      </c>
      <c r="D7" s="98">
        <v>142.63399999999999</v>
      </c>
      <c r="E7" s="119">
        <v>3.783194525489364</v>
      </c>
      <c r="F7" s="120">
        <v>11</v>
      </c>
      <c r="G7" s="98">
        <v>6</v>
      </c>
      <c r="H7" s="98">
        <v>14</v>
      </c>
      <c r="I7" s="121">
        <v>1.2727272727272727</v>
      </c>
      <c r="J7" s="108"/>
      <c r="K7" s="108"/>
      <c r="L7" s="5">
        <f t="shared" si="0"/>
        <v>104.93199999999999</v>
      </c>
      <c r="M7" s="6">
        <f t="shared" si="1"/>
        <v>3</v>
      </c>
    </row>
    <row r="8" spans="1:13" ht="14.4" hidden="1" customHeight="1" outlineLevel="1" x14ac:dyDescent="0.3">
      <c r="A8" s="104" t="s">
        <v>153</v>
      </c>
      <c r="B8" s="107">
        <v>0</v>
      </c>
      <c r="C8" s="98">
        <v>0.80800000000000005</v>
      </c>
      <c r="D8" s="98">
        <v>3.593</v>
      </c>
      <c r="E8" s="119" t="s">
        <v>519</v>
      </c>
      <c r="F8" s="120">
        <v>0</v>
      </c>
      <c r="G8" s="98">
        <v>1</v>
      </c>
      <c r="H8" s="98">
        <v>2</v>
      </c>
      <c r="I8" s="121" t="s">
        <v>519</v>
      </c>
      <c r="J8" s="108"/>
      <c r="K8" s="108"/>
      <c r="L8" s="5">
        <f t="shared" si="0"/>
        <v>3.593</v>
      </c>
      <c r="M8" s="6">
        <f t="shared" si="1"/>
        <v>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519</v>
      </c>
      <c r="F9" s="120">
        <v>0</v>
      </c>
      <c r="G9" s="98">
        <v>0</v>
      </c>
      <c r="H9" s="98">
        <v>0</v>
      </c>
      <c r="I9" s="121" t="s">
        <v>519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23.141999999999999</v>
      </c>
      <c r="C10" s="98">
        <v>55.161999999999999</v>
      </c>
      <c r="D10" s="98">
        <v>28.44</v>
      </c>
      <c r="E10" s="119">
        <v>1.2289344049779622</v>
      </c>
      <c r="F10" s="120">
        <v>4</v>
      </c>
      <c r="G10" s="98">
        <v>6</v>
      </c>
      <c r="H10" s="98">
        <v>6</v>
      </c>
      <c r="I10" s="121">
        <v>1.5</v>
      </c>
      <c r="J10" s="108"/>
      <c r="K10" s="108"/>
      <c r="L10" s="5">
        <f t="shared" si="0"/>
        <v>5.2980000000000018</v>
      </c>
      <c r="M10" s="6">
        <f t="shared" si="1"/>
        <v>2</v>
      </c>
    </row>
    <row r="11" spans="1:13" ht="14.4" hidden="1" customHeight="1" outlineLevel="1" x14ac:dyDescent="0.3">
      <c r="A11" s="104" t="s">
        <v>156</v>
      </c>
      <c r="B11" s="107">
        <v>12.638</v>
      </c>
      <c r="C11" s="98">
        <v>1.9370000000000001</v>
      </c>
      <c r="D11" s="98">
        <v>47.436</v>
      </c>
      <c r="E11" s="119">
        <v>3.7534420003165057</v>
      </c>
      <c r="F11" s="120">
        <v>1</v>
      </c>
      <c r="G11" s="98">
        <v>1</v>
      </c>
      <c r="H11" s="98">
        <v>6</v>
      </c>
      <c r="I11" s="121">
        <v>6</v>
      </c>
      <c r="J11" s="108"/>
      <c r="K11" s="108"/>
      <c r="L11" s="5">
        <f t="shared" si="0"/>
        <v>34.798000000000002</v>
      </c>
      <c r="M11" s="6">
        <f t="shared" si="1"/>
        <v>5</v>
      </c>
    </row>
    <row r="12" spans="1:13" ht="14.4" hidden="1" customHeight="1" outlineLevel="1" thickBot="1" x14ac:dyDescent="0.35">
      <c r="A12" s="228" t="s">
        <v>207</v>
      </c>
      <c r="B12" s="229">
        <v>0</v>
      </c>
      <c r="C12" s="230">
        <v>0</v>
      </c>
      <c r="D12" s="230">
        <v>3.5259999999999998</v>
      </c>
      <c r="E12" s="231"/>
      <c r="F12" s="232">
        <v>0</v>
      </c>
      <c r="G12" s="230">
        <v>0</v>
      </c>
      <c r="H12" s="230">
        <v>1</v>
      </c>
      <c r="I12" s="233"/>
      <c r="J12" s="108"/>
      <c r="K12" s="108"/>
      <c r="L12" s="234">
        <f>D12-B12</f>
        <v>3.5259999999999998</v>
      </c>
      <c r="M12" s="235">
        <f>H12-F12</f>
        <v>1</v>
      </c>
    </row>
    <row r="13" spans="1:13" ht="14.4" customHeight="1" collapsed="1" thickBot="1" x14ac:dyDescent="0.35">
      <c r="A13" s="105" t="s">
        <v>3</v>
      </c>
      <c r="B13" s="100">
        <f>SUM(B5:B12)</f>
        <v>361.34</v>
      </c>
      <c r="C13" s="101">
        <f>SUM(C5:C12)</f>
        <v>328.54899999999998</v>
      </c>
      <c r="D13" s="101">
        <f>SUM(D5:D12)</f>
        <v>585.846</v>
      </c>
      <c r="E13" s="122">
        <f>IF(OR(D13=0,B13=0),0,D13/B13)</f>
        <v>1.6213151048873637</v>
      </c>
      <c r="F13" s="123">
        <f>SUM(F5:F12)</f>
        <v>56</v>
      </c>
      <c r="G13" s="101">
        <f>SUM(G5:G12)</f>
        <v>45</v>
      </c>
      <c r="H13" s="101">
        <f>SUM(H5:H12)</f>
        <v>79</v>
      </c>
      <c r="I13" s="124">
        <f>IF(OR(H13=0,F13=0),0,H13/F13)</f>
        <v>1.4107142857142858</v>
      </c>
      <c r="J13" s="108"/>
      <c r="K13" s="108"/>
      <c r="L13" s="114">
        <f>D13-B13</f>
        <v>224.50600000000003</v>
      </c>
      <c r="M13" s="125">
        <f t="shared" si="1"/>
        <v>23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203</v>
      </c>
      <c r="B16" s="531" t="s">
        <v>58</v>
      </c>
      <c r="C16" s="532"/>
      <c r="D16" s="532"/>
      <c r="E16" s="533"/>
      <c r="F16" s="531" t="s">
        <v>287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2012</v>
      </c>
      <c r="C17" s="128">
        <v>2013</v>
      </c>
      <c r="D17" s="128">
        <v>2014</v>
      </c>
      <c r="E17" s="129" t="s">
        <v>2</v>
      </c>
      <c r="F17" s="127">
        <v>2012</v>
      </c>
      <c r="G17" s="128">
        <v>2013</v>
      </c>
      <c r="H17" s="128">
        <v>2014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256.238</v>
      </c>
      <c r="C18" s="99">
        <v>221.09800000000001</v>
      </c>
      <c r="D18" s="99">
        <v>339.089</v>
      </c>
      <c r="E18" s="116">
        <v>1.3233361172035374</v>
      </c>
      <c r="F18" s="106">
        <v>34</v>
      </c>
      <c r="G18" s="99">
        <v>26</v>
      </c>
      <c r="H18" s="99">
        <v>41</v>
      </c>
      <c r="I18" s="118">
        <v>1.2058823529411764</v>
      </c>
      <c r="J18" s="522">
        <f>0.97*0.976</f>
        <v>0.94672000000000001</v>
      </c>
      <c r="K18" s="523"/>
      <c r="L18" s="132">
        <f>D18-B18</f>
        <v>82.850999999999999</v>
      </c>
      <c r="M18" s="133">
        <f>H18-F18</f>
        <v>7</v>
      </c>
    </row>
    <row r="19" spans="1:13" ht="14.4" hidden="1" customHeight="1" outlineLevel="1" x14ac:dyDescent="0.3">
      <c r="A19" s="104" t="s">
        <v>151</v>
      </c>
      <c r="B19" s="107">
        <v>31.62</v>
      </c>
      <c r="C19" s="98">
        <v>27.481000000000002</v>
      </c>
      <c r="D19" s="98">
        <v>21.128</v>
      </c>
      <c r="E19" s="119">
        <v>0.66818469323213159</v>
      </c>
      <c r="F19" s="107">
        <v>6</v>
      </c>
      <c r="G19" s="98">
        <v>5</v>
      </c>
      <c r="H19" s="98">
        <v>9</v>
      </c>
      <c r="I19" s="121">
        <v>1.5</v>
      </c>
      <c r="J19" s="522">
        <f>0.97*1.096</f>
        <v>1.0631200000000001</v>
      </c>
      <c r="K19" s="523"/>
      <c r="L19" s="134">
        <f t="shared" ref="L19:L26" si="2">D19-B19</f>
        <v>-10.492000000000001</v>
      </c>
      <c r="M19" s="135">
        <f t="shared" ref="M19:M26" si="3">H19-F19</f>
        <v>3</v>
      </c>
    </row>
    <row r="20" spans="1:13" ht="14.4" hidden="1" customHeight="1" outlineLevel="1" x14ac:dyDescent="0.3">
      <c r="A20" s="104" t="s">
        <v>152</v>
      </c>
      <c r="B20" s="107">
        <v>37.701999999999998</v>
      </c>
      <c r="C20" s="98">
        <v>22.062999999999999</v>
      </c>
      <c r="D20" s="98">
        <v>142.63399999999999</v>
      </c>
      <c r="E20" s="119">
        <v>3.783194525489364</v>
      </c>
      <c r="F20" s="107">
        <v>11</v>
      </c>
      <c r="G20" s="98">
        <v>6</v>
      </c>
      <c r="H20" s="98">
        <v>14</v>
      </c>
      <c r="I20" s="121">
        <v>1.2727272727272727</v>
      </c>
      <c r="J20" s="522">
        <f>0.97*1.047</f>
        <v>1.01559</v>
      </c>
      <c r="K20" s="523"/>
      <c r="L20" s="134">
        <f t="shared" si="2"/>
        <v>104.93199999999999</v>
      </c>
      <c r="M20" s="135">
        <f t="shared" si="3"/>
        <v>3</v>
      </c>
    </row>
    <row r="21" spans="1:13" ht="14.4" hidden="1" customHeight="1" outlineLevel="1" x14ac:dyDescent="0.3">
      <c r="A21" s="104" t="s">
        <v>153</v>
      </c>
      <c r="B21" s="107">
        <v>0</v>
      </c>
      <c r="C21" s="98">
        <v>0.80800000000000005</v>
      </c>
      <c r="D21" s="98">
        <v>3.593</v>
      </c>
      <c r="E21" s="119" t="s">
        <v>519</v>
      </c>
      <c r="F21" s="107">
        <v>0</v>
      </c>
      <c r="G21" s="98">
        <v>1</v>
      </c>
      <c r="H21" s="98">
        <v>2</v>
      </c>
      <c r="I21" s="121" t="s">
        <v>519</v>
      </c>
      <c r="J21" s="522">
        <f>0.97*1.091</f>
        <v>1.05827</v>
      </c>
      <c r="K21" s="523"/>
      <c r="L21" s="134">
        <f t="shared" si="2"/>
        <v>3.593</v>
      </c>
      <c r="M21" s="135">
        <f t="shared" si="3"/>
        <v>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519</v>
      </c>
      <c r="F22" s="107">
        <v>0</v>
      </c>
      <c r="G22" s="98">
        <v>0</v>
      </c>
      <c r="H22" s="98">
        <v>0</v>
      </c>
      <c r="I22" s="121" t="s">
        <v>519</v>
      </c>
      <c r="J22" s="522">
        <f>0.97*1</f>
        <v>0.97</v>
      </c>
      <c r="K22" s="523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23.141999999999999</v>
      </c>
      <c r="C23" s="98">
        <v>55.161999999999999</v>
      </c>
      <c r="D23" s="98">
        <v>28.44</v>
      </c>
      <c r="E23" s="119">
        <v>1.2289344049779622</v>
      </c>
      <c r="F23" s="107">
        <v>4</v>
      </c>
      <c r="G23" s="98">
        <v>6</v>
      </c>
      <c r="H23" s="98">
        <v>6</v>
      </c>
      <c r="I23" s="121">
        <v>1.5</v>
      </c>
      <c r="J23" s="522">
        <f>0.97*1.096</f>
        <v>1.0631200000000001</v>
      </c>
      <c r="K23" s="523"/>
      <c r="L23" s="134">
        <f t="shared" si="2"/>
        <v>5.2980000000000018</v>
      </c>
      <c r="M23" s="135">
        <f t="shared" si="3"/>
        <v>2</v>
      </c>
    </row>
    <row r="24" spans="1:13" ht="14.4" hidden="1" customHeight="1" outlineLevel="1" x14ac:dyDescent="0.3">
      <c r="A24" s="104" t="s">
        <v>156</v>
      </c>
      <c r="B24" s="107">
        <v>12.638</v>
      </c>
      <c r="C24" s="98">
        <v>1.9370000000000001</v>
      </c>
      <c r="D24" s="98">
        <v>47.436</v>
      </c>
      <c r="E24" s="119">
        <v>3.7534420003165057</v>
      </c>
      <c r="F24" s="107">
        <v>1</v>
      </c>
      <c r="G24" s="98">
        <v>1</v>
      </c>
      <c r="H24" s="98">
        <v>6</v>
      </c>
      <c r="I24" s="121">
        <v>6</v>
      </c>
      <c r="J24" s="522">
        <f>0.97*0.989</f>
        <v>0.95933000000000002</v>
      </c>
      <c r="K24" s="523"/>
      <c r="L24" s="134">
        <f t="shared" si="2"/>
        <v>34.798000000000002</v>
      </c>
      <c r="M24" s="135">
        <f t="shared" si="3"/>
        <v>5</v>
      </c>
    </row>
    <row r="25" spans="1:13" ht="14.4" hidden="1" customHeight="1" outlineLevel="1" thickBot="1" x14ac:dyDescent="0.35">
      <c r="A25" s="228" t="s">
        <v>207</v>
      </c>
      <c r="B25" s="229">
        <v>0</v>
      </c>
      <c r="C25" s="230">
        <v>0</v>
      </c>
      <c r="D25" s="230">
        <v>3.5259999999999998</v>
      </c>
      <c r="E25" s="231"/>
      <c r="F25" s="229">
        <v>0</v>
      </c>
      <c r="G25" s="230">
        <v>0</v>
      </c>
      <c r="H25" s="230">
        <v>1</v>
      </c>
      <c r="I25" s="233"/>
      <c r="J25" s="343"/>
      <c r="K25" s="344"/>
      <c r="L25" s="236">
        <f>D25-B25</f>
        <v>3.5259999999999998</v>
      </c>
      <c r="M25" s="237">
        <f>H25-F25</f>
        <v>1</v>
      </c>
    </row>
    <row r="26" spans="1:13" ht="14.4" customHeight="1" collapsed="1" thickBot="1" x14ac:dyDescent="0.35">
      <c r="A26" s="136" t="s">
        <v>3</v>
      </c>
      <c r="B26" s="137">
        <f>SUM(B18:B25)</f>
        <v>361.34</v>
      </c>
      <c r="C26" s="138">
        <f>SUM(C18:C25)</f>
        <v>328.54899999999998</v>
      </c>
      <c r="D26" s="138">
        <f>SUM(D18:D25)</f>
        <v>585.846</v>
      </c>
      <c r="E26" s="139">
        <f>IF(OR(D26=0,B26=0),0,D26/B26)</f>
        <v>1.6213151048873637</v>
      </c>
      <c r="F26" s="137">
        <f>SUM(F18:F25)</f>
        <v>56</v>
      </c>
      <c r="G26" s="138">
        <f>SUM(G18:G25)</f>
        <v>45</v>
      </c>
      <c r="H26" s="138">
        <f>SUM(H18:H25)</f>
        <v>79</v>
      </c>
      <c r="I26" s="140">
        <f>IF(OR(H26=0,F26=0),0,H26/F26)</f>
        <v>1.4107142857142858</v>
      </c>
      <c r="J26" s="108"/>
      <c r="K26" s="108"/>
      <c r="L26" s="130">
        <f t="shared" si="2"/>
        <v>224.50600000000003</v>
      </c>
      <c r="M26" s="141">
        <f t="shared" si="3"/>
        <v>23</v>
      </c>
    </row>
    <row r="27" spans="1:13" ht="14.4" customHeight="1" x14ac:dyDescent="0.3">
      <c r="A27" s="142"/>
      <c r="B27" s="534" t="s">
        <v>205</v>
      </c>
      <c r="C27" s="535"/>
      <c r="D27" s="535"/>
      <c r="E27" s="535"/>
      <c r="F27" s="534" t="s">
        <v>206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204</v>
      </c>
      <c r="B29" s="526" t="s">
        <v>58</v>
      </c>
      <c r="C29" s="527"/>
      <c r="D29" s="527"/>
      <c r="E29" s="528"/>
      <c r="F29" s="527" t="s">
        <v>287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2012</v>
      </c>
      <c r="C30" s="146">
        <v>2013</v>
      </c>
      <c r="D30" s="146">
        <v>2014</v>
      </c>
      <c r="E30" s="147" t="s">
        <v>2</v>
      </c>
      <c r="F30" s="146">
        <v>2012</v>
      </c>
      <c r="G30" s="146">
        <v>2013</v>
      </c>
      <c r="H30" s="146">
        <v>2014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519</v>
      </c>
      <c r="F31" s="117">
        <v>0</v>
      </c>
      <c r="G31" s="99">
        <v>0</v>
      </c>
      <c r="H31" s="99">
        <v>0</v>
      </c>
      <c r="I31" s="118" t="s">
        <v>519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519</v>
      </c>
      <c r="F32" s="120">
        <v>0</v>
      </c>
      <c r="G32" s="98">
        <v>0</v>
      </c>
      <c r="H32" s="98">
        <v>0</v>
      </c>
      <c r="I32" s="121" t="s">
        <v>519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519</v>
      </c>
      <c r="F33" s="120">
        <v>0</v>
      </c>
      <c r="G33" s="98">
        <v>0</v>
      </c>
      <c r="H33" s="98">
        <v>0</v>
      </c>
      <c r="I33" s="121" t="s">
        <v>519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519</v>
      </c>
      <c r="F34" s="120">
        <v>0</v>
      </c>
      <c r="G34" s="98">
        <v>0</v>
      </c>
      <c r="H34" s="98">
        <v>0</v>
      </c>
      <c r="I34" s="121" t="s">
        <v>519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519</v>
      </c>
      <c r="F35" s="120">
        <v>0</v>
      </c>
      <c r="G35" s="98">
        <v>0</v>
      </c>
      <c r="H35" s="98">
        <v>0</v>
      </c>
      <c r="I35" s="121" t="s">
        <v>519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519</v>
      </c>
      <c r="F36" s="120">
        <v>0</v>
      </c>
      <c r="G36" s="98">
        <v>0</v>
      </c>
      <c r="H36" s="98">
        <v>0</v>
      </c>
      <c r="I36" s="121" t="s">
        <v>519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519</v>
      </c>
      <c r="F37" s="120">
        <v>0</v>
      </c>
      <c r="G37" s="98">
        <v>0</v>
      </c>
      <c r="H37" s="98">
        <v>0</v>
      </c>
      <c r="I37" s="121" t="s">
        <v>519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207</v>
      </c>
      <c r="B38" s="229">
        <v>0</v>
      </c>
      <c r="C38" s="230">
        <v>0</v>
      </c>
      <c r="D38" s="230">
        <v>0</v>
      </c>
      <c r="E38" s="231"/>
      <c r="F38" s="232">
        <v>0</v>
      </c>
      <c r="G38" s="230">
        <v>0</v>
      </c>
      <c r="H38" s="230">
        <v>0</v>
      </c>
      <c r="I38" s="233"/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290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286</v>
      </c>
    </row>
    <row r="43" spans="1:13" ht="14.4" customHeight="1" x14ac:dyDescent="0.25">
      <c r="A43" s="428" t="s">
        <v>292</v>
      </c>
    </row>
    <row r="44" spans="1:13" ht="14.4" customHeight="1" x14ac:dyDescent="0.25">
      <c r="A44" s="427" t="s">
        <v>288</v>
      </c>
    </row>
    <row r="45" spans="1:13" ht="14.4" customHeight="1" x14ac:dyDescent="0.25">
      <c r="A45" s="428" t="s">
        <v>289</v>
      </c>
    </row>
    <row r="46" spans="1:13" ht="14.4" customHeight="1" x14ac:dyDescent="0.3">
      <c r="A46" s="227" t="s">
        <v>291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305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102</v>
      </c>
      <c r="C33" s="188">
        <v>50</v>
      </c>
      <c r="D33" s="75">
        <f>IF(C33="","",C33-B33)</f>
        <v>-52</v>
      </c>
      <c r="E33" s="76">
        <f>IF(C33="","",C33/B33)</f>
        <v>0.49019607843137253</v>
      </c>
      <c r="F33" s="77">
        <v>8.3000000000000007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255.92</v>
      </c>
      <c r="C34" s="189">
        <v>164</v>
      </c>
      <c r="D34" s="78">
        <f t="shared" ref="D34:D45" si="0">IF(C34="","",C34-B34)</f>
        <v>-91.919999999999987</v>
      </c>
      <c r="E34" s="79">
        <f t="shared" ref="E34:E45" si="1">IF(C34="","",C34/B34)</f>
        <v>0.64082525789309164</v>
      </c>
      <c r="F34" s="80">
        <v>23.71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388.08</v>
      </c>
      <c r="C35" s="189">
        <v>218</v>
      </c>
      <c r="D35" s="78">
        <f t="shared" si="0"/>
        <v>-170.07999999999998</v>
      </c>
      <c r="E35" s="79">
        <f t="shared" si="1"/>
        <v>0.56173984745413319</v>
      </c>
      <c r="F35" s="80">
        <v>23.71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475.17</v>
      </c>
      <c r="C36" s="189">
        <v>289</v>
      </c>
      <c r="D36" s="78">
        <f t="shared" si="0"/>
        <v>-186.17000000000002</v>
      </c>
      <c r="E36" s="79">
        <f t="shared" si="1"/>
        <v>0.60820337984300354</v>
      </c>
      <c r="F36" s="80">
        <v>42.61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629.28</v>
      </c>
      <c r="C37" s="189">
        <v>665</v>
      </c>
      <c r="D37" s="78">
        <f t="shared" si="0"/>
        <v>35.720000000000027</v>
      </c>
      <c r="E37" s="79">
        <f t="shared" si="1"/>
        <v>1.0567632850241546</v>
      </c>
      <c r="F37" s="80">
        <v>288.01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724.38</v>
      </c>
      <c r="C38" s="189">
        <v>761</v>
      </c>
      <c r="D38" s="78">
        <f t="shared" si="0"/>
        <v>36.620000000000005</v>
      </c>
      <c r="E38" s="79">
        <f t="shared" si="1"/>
        <v>1.0505535768519285</v>
      </c>
      <c r="F38" s="80">
        <v>333.3</v>
      </c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846.83</v>
      </c>
      <c r="C39" s="189">
        <v>846</v>
      </c>
      <c r="D39" s="78">
        <f t="shared" si="0"/>
        <v>-0.83000000000004093</v>
      </c>
      <c r="E39" s="79">
        <f t="shared" si="1"/>
        <v>0.99901987411877236</v>
      </c>
      <c r="F39" s="80">
        <v>340.96</v>
      </c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966.97</v>
      </c>
      <c r="C40" s="189">
        <v>888</v>
      </c>
      <c r="D40" s="78">
        <f t="shared" si="0"/>
        <v>-78.970000000000027</v>
      </c>
      <c r="E40" s="79">
        <f t="shared" si="1"/>
        <v>0.91833252324270653</v>
      </c>
      <c r="F40" s="80">
        <v>340.96</v>
      </c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1069.19</v>
      </c>
      <c r="C41" s="189">
        <v>973</v>
      </c>
      <c r="D41" s="78">
        <f t="shared" si="0"/>
        <v>-96.190000000000055</v>
      </c>
      <c r="E41" s="79">
        <f t="shared" si="1"/>
        <v>0.9100346991647883</v>
      </c>
      <c r="F41" s="80">
        <v>367.32</v>
      </c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>
        <v>1185.23</v>
      </c>
      <c r="C42" s="189">
        <v>1104</v>
      </c>
      <c r="D42" s="78">
        <f t="shared" si="0"/>
        <v>-81.230000000000018</v>
      </c>
      <c r="E42" s="79">
        <f t="shared" si="1"/>
        <v>0.93146477898804447</v>
      </c>
      <c r="F42" s="80">
        <v>424.04</v>
      </c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>
        <v>1311.69</v>
      </c>
      <c r="C43" s="189">
        <v>1172</v>
      </c>
      <c r="D43" s="78">
        <f t="shared" si="0"/>
        <v>-139.69000000000005</v>
      </c>
      <c r="E43" s="79">
        <f t="shared" si="1"/>
        <v>0.89350380044065281</v>
      </c>
      <c r="F43" s="80">
        <v>424.04</v>
      </c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4306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2012</v>
      </c>
      <c r="C3" s="554"/>
      <c r="D3" s="555"/>
      <c r="E3" s="553">
        <v>2013</v>
      </c>
      <c r="F3" s="554"/>
      <c r="G3" s="555"/>
      <c r="H3" s="553">
        <v>2014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8"/>
      <c r="B4" s="739" t="s">
        <v>71</v>
      </c>
      <c r="C4" s="740" t="s">
        <v>59</v>
      </c>
      <c r="D4" s="741" t="s">
        <v>72</v>
      </c>
      <c r="E4" s="739" t="s">
        <v>71</v>
      </c>
      <c r="F4" s="740" t="s">
        <v>59</v>
      </c>
      <c r="G4" s="741" t="s">
        <v>72</v>
      </c>
      <c r="H4" s="739" t="s">
        <v>71</v>
      </c>
      <c r="I4" s="740" t="s">
        <v>59</v>
      </c>
      <c r="J4" s="741" t="s">
        <v>72</v>
      </c>
      <c r="K4" s="742"/>
      <c r="L4" s="743"/>
      <c r="M4" s="743"/>
      <c r="N4" s="743"/>
      <c r="O4" s="744"/>
      <c r="P4" s="745"/>
      <c r="Q4" s="746" t="s">
        <v>60</v>
      </c>
      <c r="R4" s="747" t="s">
        <v>59</v>
      </c>
      <c r="S4" s="748" t="s">
        <v>73</v>
      </c>
      <c r="T4" s="749" t="s">
        <v>74</v>
      </c>
      <c r="U4" s="749" t="s">
        <v>75</v>
      </c>
      <c r="V4" s="750" t="s">
        <v>2</v>
      </c>
      <c r="W4" s="751" t="s">
        <v>76</v>
      </c>
    </row>
    <row r="5" spans="1:23" ht="14.4" customHeight="1" x14ac:dyDescent="0.3">
      <c r="A5" s="781" t="s">
        <v>4136</v>
      </c>
      <c r="B5" s="379"/>
      <c r="C5" s="752"/>
      <c r="D5" s="753"/>
      <c r="E5" s="754"/>
      <c r="F5" s="755"/>
      <c r="G5" s="756"/>
      <c r="H5" s="757">
        <v>1</v>
      </c>
      <c r="I5" s="758">
        <v>26.76</v>
      </c>
      <c r="J5" s="759">
        <v>115</v>
      </c>
      <c r="K5" s="760">
        <v>15.65</v>
      </c>
      <c r="L5" s="761">
        <v>11</v>
      </c>
      <c r="M5" s="761">
        <v>84</v>
      </c>
      <c r="N5" s="762">
        <v>27.86</v>
      </c>
      <c r="O5" s="761" t="s">
        <v>4137</v>
      </c>
      <c r="P5" s="763" t="s">
        <v>4138</v>
      </c>
      <c r="Q5" s="764">
        <f>H5-B5</f>
        <v>1</v>
      </c>
      <c r="R5" s="764">
        <f>I5-C5</f>
        <v>26.76</v>
      </c>
      <c r="S5" s="379">
        <f>IF(H5=0,"",H5*N5)</f>
        <v>27.86</v>
      </c>
      <c r="T5" s="379">
        <f>IF(H5=0,"",H5*J5)</f>
        <v>115</v>
      </c>
      <c r="U5" s="379">
        <f>IF(H5=0,"",T5-S5)</f>
        <v>87.14</v>
      </c>
      <c r="V5" s="765">
        <f>IF(H5=0,"",T5/S5)</f>
        <v>4.1277817659727205</v>
      </c>
      <c r="W5" s="766">
        <v>87</v>
      </c>
    </row>
    <row r="6" spans="1:23" ht="14.4" customHeight="1" x14ac:dyDescent="0.3">
      <c r="A6" s="782" t="s">
        <v>4139</v>
      </c>
      <c r="B6" s="722">
        <v>1</v>
      </c>
      <c r="C6" s="723">
        <v>7.3</v>
      </c>
      <c r="D6" s="724">
        <v>9</v>
      </c>
      <c r="E6" s="734"/>
      <c r="F6" s="712"/>
      <c r="G6" s="713"/>
      <c r="H6" s="718"/>
      <c r="I6" s="712"/>
      <c r="J6" s="713"/>
      <c r="K6" s="717">
        <v>7.3</v>
      </c>
      <c r="L6" s="718">
        <v>5</v>
      </c>
      <c r="M6" s="718">
        <v>47</v>
      </c>
      <c r="N6" s="719">
        <v>15.74</v>
      </c>
      <c r="O6" s="718" t="s">
        <v>4137</v>
      </c>
      <c r="P6" s="735" t="s">
        <v>4140</v>
      </c>
      <c r="Q6" s="720">
        <f t="shared" ref="Q6:R69" si="0">H6-B6</f>
        <v>-1</v>
      </c>
      <c r="R6" s="720">
        <f t="shared" si="0"/>
        <v>-7.3</v>
      </c>
      <c r="S6" s="731" t="str">
        <f t="shared" ref="S6:S69" si="1">IF(H6=0,"",H6*N6)</f>
        <v/>
      </c>
      <c r="T6" s="731" t="str">
        <f t="shared" ref="T6:T69" si="2">IF(H6=0,"",H6*J6)</f>
        <v/>
      </c>
      <c r="U6" s="731" t="str">
        <f t="shared" ref="U6:U69" si="3">IF(H6=0,"",T6-S6)</f>
        <v/>
      </c>
      <c r="V6" s="736" t="str">
        <f t="shared" ref="V6:V69" si="4">IF(H6=0,"",T6/S6)</f>
        <v/>
      </c>
      <c r="W6" s="721"/>
    </row>
    <row r="7" spans="1:23" ht="14.4" customHeight="1" x14ac:dyDescent="0.3">
      <c r="A7" s="783" t="s">
        <v>4141</v>
      </c>
      <c r="B7" s="767">
        <v>3</v>
      </c>
      <c r="C7" s="768">
        <v>30.56</v>
      </c>
      <c r="D7" s="725">
        <v>37</v>
      </c>
      <c r="E7" s="769">
        <v>1</v>
      </c>
      <c r="F7" s="770">
        <v>8.39</v>
      </c>
      <c r="G7" s="726">
        <v>9</v>
      </c>
      <c r="H7" s="771"/>
      <c r="I7" s="770"/>
      <c r="J7" s="726"/>
      <c r="K7" s="772">
        <v>8.33</v>
      </c>
      <c r="L7" s="771">
        <v>6</v>
      </c>
      <c r="M7" s="771">
        <v>53</v>
      </c>
      <c r="N7" s="773">
        <v>17.510000000000002</v>
      </c>
      <c r="O7" s="771" t="s">
        <v>4137</v>
      </c>
      <c r="P7" s="774" t="s">
        <v>4142</v>
      </c>
      <c r="Q7" s="775">
        <f t="shared" si="0"/>
        <v>-3</v>
      </c>
      <c r="R7" s="775">
        <f t="shared" si="0"/>
        <v>-30.56</v>
      </c>
      <c r="S7" s="776" t="str">
        <f t="shared" si="1"/>
        <v/>
      </c>
      <c r="T7" s="776" t="str">
        <f t="shared" si="2"/>
        <v/>
      </c>
      <c r="U7" s="776" t="str">
        <f t="shared" si="3"/>
        <v/>
      </c>
      <c r="V7" s="777" t="str">
        <f t="shared" si="4"/>
        <v/>
      </c>
      <c r="W7" s="727"/>
    </row>
    <row r="8" spans="1:23" ht="14.4" customHeight="1" x14ac:dyDescent="0.3">
      <c r="A8" s="782" t="s">
        <v>4143</v>
      </c>
      <c r="B8" s="731"/>
      <c r="C8" s="732"/>
      <c r="D8" s="733"/>
      <c r="E8" s="734"/>
      <c r="F8" s="712"/>
      <c r="G8" s="713"/>
      <c r="H8" s="714">
        <v>1</v>
      </c>
      <c r="I8" s="715">
        <v>58.08</v>
      </c>
      <c r="J8" s="728">
        <v>62</v>
      </c>
      <c r="K8" s="717">
        <v>58.08</v>
      </c>
      <c r="L8" s="718">
        <v>43</v>
      </c>
      <c r="M8" s="718">
        <v>225</v>
      </c>
      <c r="N8" s="719">
        <v>74.959999999999994</v>
      </c>
      <c r="O8" s="718" t="s">
        <v>4137</v>
      </c>
      <c r="P8" s="735" t="s">
        <v>4144</v>
      </c>
      <c r="Q8" s="720">
        <f t="shared" si="0"/>
        <v>1</v>
      </c>
      <c r="R8" s="720">
        <f t="shared" si="0"/>
        <v>58.08</v>
      </c>
      <c r="S8" s="731">
        <f t="shared" si="1"/>
        <v>74.959999999999994</v>
      </c>
      <c r="T8" s="731">
        <f t="shared" si="2"/>
        <v>62</v>
      </c>
      <c r="U8" s="731">
        <f t="shared" si="3"/>
        <v>-12.959999999999994</v>
      </c>
      <c r="V8" s="736">
        <f t="shared" si="4"/>
        <v>0.82710779082177166</v>
      </c>
      <c r="W8" s="721"/>
    </row>
    <row r="9" spans="1:23" ht="14.4" customHeight="1" x14ac:dyDescent="0.3">
      <c r="A9" s="782" t="s">
        <v>4145</v>
      </c>
      <c r="B9" s="731"/>
      <c r="C9" s="732"/>
      <c r="D9" s="733"/>
      <c r="E9" s="734">
        <v>1</v>
      </c>
      <c r="F9" s="712">
        <v>36.67</v>
      </c>
      <c r="G9" s="713">
        <v>71</v>
      </c>
      <c r="H9" s="714">
        <v>1</v>
      </c>
      <c r="I9" s="715">
        <v>59.99</v>
      </c>
      <c r="J9" s="716">
        <v>206</v>
      </c>
      <c r="K9" s="717">
        <v>36.67</v>
      </c>
      <c r="L9" s="718">
        <v>22</v>
      </c>
      <c r="M9" s="718">
        <v>149</v>
      </c>
      <c r="N9" s="719">
        <v>49.56</v>
      </c>
      <c r="O9" s="718" t="s">
        <v>4137</v>
      </c>
      <c r="P9" s="735" t="s">
        <v>4146</v>
      </c>
      <c r="Q9" s="720">
        <f t="shared" si="0"/>
        <v>1</v>
      </c>
      <c r="R9" s="720">
        <f t="shared" si="0"/>
        <v>59.99</v>
      </c>
      <c r="S9" s="731">
        <f t="shared" si="1"/>
        <v>49.56</v>
      </c>
      <c r="T9" s="731">
        <f t="shared" si="2"/>
        <v>206</v>
      </c>
      <c r="U9" s="731">
        <f t="shared" si="3"/>
        <v>156.44</v>
      </c>
      <c r="V9" s="736">
        <f t="shared" si="4"/>
        <v>4.1565778853914441</v>
      </c>
      <c r="W9" s="721">
        <v>156</v>
      </c>
    </row>
    <row r="10" spans="1:23" ht="14.4" customHeight="1" x14ac:dyDescent="0.3">
      <c r="A10" s="782" t="s">
        <v>4147</v>
      </c>
      <c r="B10" s="731">
        <v>1</v>
      </c>
      <c r="C10" s="732">
        <v>19.57</v>
      </c>
      <c r="D10" s="733">
        <v>12</v>
      </c>
      <c r="E10" s="734"/>
      <c r="F10" s="712"/>
      <c r="G10" s="713"/>
      <c r="H10" s="714"/>
      <c r="I10" s="715"/>
      <c r="J10" s="728"/>
      <c r="K10" s="717">
        <v>19.57</v>
      </c>
      <c r="L10" s="718">
        <v>11</v>
      </c>
      <c r="M10" s="718">
        <v>83</v>
      </c>
      <c r="N10" s="719">
        <v>27.75</v>
      </c>
      <c r="O10" s="718" t="s">
        <v>4137</v>
      </c>
      <c r="P10" s="735" t="s">
        <v>4148</v>
      </c>
      <c r="Q10" s="720">
        <f t="shared" si="0"/>
        <v>-1</v>
      </c>
      <c r="R10" s="720">
        <f t="shared" si="0"/>
        <v>-19.57</v>
      </c>
      <c r="S10" s="731" t="str">
        <f t="shared" si="1"/>
        <v/>
      </c>
      <c r="T10" s="731" t="str">
        <f t="shared" si="2"/>
        <v/>
      </c>
      <c r="U10" s="731" t="str">
        <f t="shared" si="3"/>
        <v/>
      </c>
      <c r="V10" s="736" t="str">
        <f t="shared" si="4"/>
        <v/>
      </c>
      <c r="W10" s="721"/>
    </row>
    <row r="11" spans="1:23" ht="14.4" customHeight="1" x14ac:dyDescent="0.3">
      <c r="A11" s="783" t="s">
        <v>4149</v>
      </c>
      <c r="B11" s="776">
        <v>3</v>
      </c>
      <c r="C11" s="778">
        <v>92.19</v>
      </c>
      <c r="D11" s="737">
        <v>85.3</v>
      </c>
      <c r="E11" s="769">
        <v>4</v>
      </c>
      <c r="F11" s="770">
        <v>88.64</v>
      </c>
      <c r="G11" s="726">
        <v>35.5</v>
      </c>
      <c r="H11" s="779">
        <v>6</v>
      </c>
      <c r="I11" s="780">
        <v>145.84</v>
      </c>
      <c r="J11" s="729">
        <v>37</v>
      </c>
      <c r="K11" s="772">
        <v>22.16</v>
      </c>
      <c r="L11" s="771">
        <v>11</v>
      </c>
      <c r="M11" s="771">
        <v>98</v>
      </c>
      <c r="N11" s="773">
        <v>32.64</v>
      </c>
      <c r="O11" s="771" t="s">
        <v>4137</v>
      </c>
      <c r="P11" s="774" t="s">
        <v>4150</v>
      </c>
      <c r="Q11" s="775">
        <f t="shared" si="0"/>
        <v>3</v>
      </c>
      <c r="R11" s="775">
        <f t="shared" si="0"/>
        <v>53.650000000000006</v>
      </c>
      <c r="S11" s="776">
        <f t="shared" si="1"/>
        <v>195.84</v>
      </c>
      <c r="T11" s="776">
        <f t="shared" si="2"/>
        <v>222</v>
      </c>
      <c r="U11" s="776">
        <f t="shared" si="3"/>
        <v>26.159999999999997</v>
      </c>
      <c r="V11" s="777">
        <f t="shared" si="4"/>
        <v>1.133578431372549</v>
      </c>
      <c r="W11" s="727">
        <v>55</v>
      </c>
    </row>
    <row r="12" spans="1:23" ht="14.4" customHeight="1" x14ac:dyDescent="0.3">
      <c r="A12" s="782" t="s">
        <v>4151</v>
      </c>
      <c r="B12" s="731"/>
      <c r="C12" s="732"/>
      <c r="D12" s="733"/>
      <c r="E12" s="734"/>
      <c r="F12" s="712"/>
      <c r="G12" s="713"/>
      <c r="H12" s="714">
        <v>1</v>
      </c>
      <c r="I12" s="715">
        <v>10.220000000000001</v>
      </c>
      <c r="J12" s="728">
        <v>14</v>
      </c>
      <c r="K12" s="717">
        <v>10.220000000000001</v>
      </c>
      <c r="L12" s="718">
        <v>6</v>
      </c>
      <c r="M12" s="718">
        <v>51</v>
      </c>
      <c r="N12" s="719">
        <v>17.12</v>
      </c>
      <c r="O12" s="718" t="s">
        <v>4137</v>
      </c>
      <c r="P12" s="735" t="s">
        <v>4152</v>
      </c>
      <c r="Q12" s="720">
        <f t="shared" si="0"/>
        <v>1</v>
      </c>
      <c r="R12" s="720">
        <f t="shared" si="0"/>
        <v>10.220000000000001</v>
      </c>
      <c r="S12" s="731">
        <f t="shared" si="1"/>
        <v>17.12</v>
      </c>
      <c r="T12" s="731">
        <f t="shared" si="2"/>
        <v>14</v>
      </c>
      <c r="U12" s="731">
        <f t="shared" si="3"/>
        <v>-3.120000000000001</v>
      </c>
      <c r="V12" s="736">
        <f t="shared" si="4"/>
        <v>0.81775700934579432</v>
      </c>
      <c r="W12" s="721"/>
    </row>
    <row r="13" spans="1:23" ht="14.4" customHeight="1" x14ac:dyDescent="0.3">
      <c r="A13" s="783" t="s">
        <v>4153</v>
      </c>
      <c r="B13" s="776">
        <v>6</v>
      </c>
      <c r="C13" s="778">
        <v>85.72</v>
      </c>
      <c r="D13" s="737">
        <v>22</v>
      </c>
      <c r="E13" s="769">
        <v>5</v>
      </c>
      <c r="F13" s="770">
        <v>65.349999999999994</v>
      </c>
      <c r="G13" s="726">
        <v>17.399999999999999</v>
      </c>
      <c r="H13" s="779">
        <v>9</v>
      </c>
      <c r="I13" s="780">
        <v>108.81</v>
      </c>
      <c r="J13" s="730">
        <v>14.7</v>
      </c>
      <c r="K13" s="772">
        <v>13.07</v>
      </c>
      <c r="L13" s="771">
        <v>8</v>
      </c>
      <c r="M13" s="771">
        <v>69</v>
      </c>
      <c r="N13" s="773">
        <v>23.12</v>
      </c>
      <c r="O13" s="771" t="s">
        <v>4137</v>
      </c>
      <c r="P13" s="774" t="s">
        <v>4154</v>
      </c>
      <c r="Q13" s="775">
        <f t="shared" si="0"/>
        <v>3</v>
      </c>
      <c r="R13" s="775">
        <f t="shared" si="0"/>
        <v>23.090000000000003</v>
      </c>
      <c r="S13" s="776">
        <f t="shared" si="1"/>
        <v>208.08</v>
      </c>
      <c r="T13" s="776">
        <f t="shared" si="2"/>
        <v>132.29999999999998</v>
      </c>
      <c r="U13" s="776">
        <f t="shared" si="3"/>
        <v>-75.78000000000003</v>
      </c>
      <c r="V13" s="777">
        <f t="shared" si="4"/>
        <v>0.63581314878892725</v>
      </c>
      <c r="W13" s="727">
        <v>14</v>
      </c>
    </row>
    <row r="14" spans="1:23" ht="14.4" customHeight="1" x14ac:dyDescent="0.3">
      <c r="A14" s="782" t="s">
        <v>4155</v>
      </c>
      <c r="B14" s="722">
        <v>1</v>
      </c>
      <c r="C14" s="723">
        <v>3.1</v>
      </c>
      <c r="D14" s="724">
        <v>3</v>
      </c>
      <c r="E14" s="734"/>
      <c r="F14" s="712"/>
      <c r="G14" s="713"/>
      <c r="H14" s="718"/>
      <c r="I14" s="712"/>
      <c r="J14" s="713"/>
      <c r="K14" s="717">
        <v>4.83</v>
      </c>
      <c r="L14" s="718">
        <v>5</v>
      </c>
      <c r="M14" s="718">
        <v>44</v>
      </c>
      <c r="N14" s="719">
        <v>14.75</v>
      </c>
      <c r="O14" s="718" t="s">
        <v>4137</v>
      </c>
      <c r="P14" s="735" t="s">
        <v>4156</v>
      </c>
      <c r="Q14" s="720">
        <f t="shared" si="0"/>
        <v>-1</v>
      </c>
      <c r="R14" s="720">
        <f t="shared" si="0"/>
        <v>-3.1</v>
      </c>
      <c r="S14" s="731" t="str">
        <f t="shared" si="1"/>
        <v/>
      </c>
      <c r="T14" s="731" t="str">
        <f t="shared" si="2"/>
        <v/>
      </c>
      <c r="U14" s="731" t="str">
        <f t="shared" si="3"/>
        <v/>
      </c>
      <c r="V14" s="736" t="str">
        <f t="shared" si="4"/>
        <v/>
      </c>
      <c r="W14" s="721"/>
    </row>
    <row r="15" spans="1:23" ht="14.4" customHeight="1" x14ac:dyDescent="0.3">
      <c r="A15" s="782" t="s">
        <v>4157</v>
      </c>
      <c r="B15" s="722">
        <v>1</v>
      </c>
      <c r="C15" s="723">
        <v>2.95</v>
      </c>
      <c r="D15" s="724">
        <v>8</v>
      </c>
      <c r="E15" s="734"/>
      <c r="F15" s="712"/>
      <c r="G15" s="713"/>
      <c r="H15" s="718"/>
      <c r="I15" s="712"/>
      <c r="J15" s="713"/>
      <c r="K15" s="717">
        <v>2.95</v>
      </c>
      <c r="L15" s="718">
        <v>3</v>
      </c>
      <c r="M15" s="718">
        <v>28</v>
      </c>
      <c r="N15" s="719">
        <v>9.2899999999999991</v>
      </c>
      <c r="O15" s="718" t="s">
        <v>4137</v>
      </c>
      <c r="P15" s="735" t="s">
        <v>4158</v>
      </c>
      <c r="Q15" s="720">
        <f t="shared" si="0"/>
        <v>-1</v>
      </c>
      <c r="R15" s="720">
        <f t="shared" si="0"/>
        <v>-2.95</v>
      </c>
      <c r="S15" s="731" t="str">
        <f t="shared" si="1"/>
        <v/>
      </c>
      <c r="T15" s="731" t="str">
        <f t="shared" si="2"/>
        <v/>
      </c>
      <c r="U15" s="731" t="str">
        <f t="shared" si="3"/>
        <v/>
      </c>
      <c r="V15" s="736" t="str">
        <f t="shared" si="4"/>
        <v/>
      </c>
      <c r="W15" s="721"/>
    </row>
    <row r="16" spans="1:23" ht="14.4" customHeight="1" x14ac:dyDescent="0.3">
      <c r="A16" s="782" t="s">
        <v>4159</v>
      </c>
      <c r="B16" s="722">
        <v>1</v>
      </c>
      <c r="C16" s="723">
        <v>1.46</v>
      </c>
      <c r="D16" s="724">
        <v>3</v>
      </c>
      <c r="E16" s="734"/>
      <c r="F16" s="712"/>
      <c r="G16" s="713"/>
      <c r="H16" s="718"/>
      <c r="I16" s="712"/>
      <c r="J16" s="713"/>
      <c r="K16" s="717">
        <v>1.4</v>
      </c>
      <c r="L16" s="718">
        <v>4</v>
      </c>
      <c r="M16" s="718">
        <v>38</v>
      </c>
      <c r="N16" s="719">
        <v>12.76</v>
      </c>
      <c r="O16" s="718" t="s">
        <v>4137</v>
      </c>
      <c r="P16" s="735" t="s">
        <v>4160</v>
      </c>
      <c r="Q16" s="720">
        <f t="shared" si="0"/>
        <v>-1</v>
      </c>
      <c r="R16" s="720">
        <f t="shared" si="0"/>
        <v>-1.46</v>
      </c>
      <c r="S16" s="731" t="str">
        <f t="shared" si="1"/>
        <v/>
      </c>
      <c r="T16" s="731" t="str">
        <f t="shared" si="2"/>
        <v/>
      </c>
      <c r="U16" s="731" t="str">
        <f t="shared" si="3"/>
        <v/>
      </c>
      <c r="V16" s="736" t="str">
        <f t="shared" si="4"/>
        <v/>
      </c>
      <c r="W16" s="721"/>
    </row>
    <row r="17" spans="1:23" ht="14.4" customHeight="1" x14ac:dyDescent="0.3">
      <c r="A17" s="782" t="s">
        <v>4161</v>
      </c>
      <c r="B17" s="731"/>
      <c r="C17" s="732"/>
      <c r="D17" s="733"/>
      <c r="E17" s="714">
        <v>1</v>
      </c>
      <c r="F17" s="715">
        <v>0.81</v>
      </c>
      <c r="G17" s="728">
        <v>2</v>
      </c>
      <c r="H17" s="718"/>
      <c r="I17" s="712"/>
      <c r="J17" s="713"/>
      <c r="K17" s="717">
        <v>1.2</v>
      </c>
      <c r="L17" s="718">
        <v>3</v>
      </c>
      <c r="M17" s="718">
        <v>28</v>
      </c>
      <c r="N17" s="719">
        <v>9.3000000000000007</v>
      </c>
      <c r="O17" s="718" t="s">
        <v>4137</v>
      </c>
      <c r="P17" s="735" t="s">
        <v>4162</v>
      </c>
      <c r="Q17" s="720">
        <f t="shared" si="0"/>
        <v>0</v>
      </c>
      <c r="R17" s="720">
        <f t="shared" si="0"/>
        <v>0</v>
      </c>
      <c r="S17" s="731" t="str">
        <f t="shared" si="1"/>
        <v/>
      </c>
      <c r="T17" s="731" t="str">
        <f t="shared" si="2"/>
        <v/>
      </c>
      <c r="U17" s="731" t="str">
        <f t="shared" si="3"/>
        <v/>
      </c>
      <c r="V17" s="736" t="str">
        <f t="shared" si="4"/>
        <v/>
      </c>
      <c r="W17" s="721"/>
    </row>
    <row r="18" spans="1:23" ht="14.4" customHeight="1" x14ac:dyDescent="0.3">
      <c r="A18" s="782" t="s">
        <v>4163</v>
      </c>
      <c r="B18" s="731"/>
      <c r="C18" s="732"/>
      <c r="D18" s="733"/>
      <c r="E18" s="734"/>
      <c r="F18" s="712"/>
      <c r="G18" s="713"/>
      <c r="H18" s="714">
        <v>1</v>
      </c>
      <c r="I18" s="715">
        <v>1.7</v>
      </c>
      <c r="J18" s="728">
        <v>3</v>
      </c>
      <c r="K18" s="717">
        <v>2.2400000000000002</v>
      </c>
      <c r="L18" s="718">
        <v>4</v>
      </c>
      <c r="M18" s="718">
        <v>36</v>
      </c>
      <c r="N18" s="719">
        <v>11.91</v>
      </c>
      <c r="O18" s="718" t="s">
        <v>4137</v>
      </c>
      <c r="P18" s="735" t="s">
        <v>4164</v>
      </c>
      <c r="Q18" s="720">
        <f t="shared" si="0"/>
        <v>1</v>
      </c>
      <c r="R18" s="720">
        <f t="shared" si="0"/>
        <v>1.7</v>
      </c>
      <c r="S18" s="731">
        <f t="shared" si="1"/>
        <v>11.91</v>
      </c>
      <c r="T18" s="731">
        <f t="shared" si="2"/>
        <v>3</v>
      </c>
      <c r="U18" s="731">
        <f t="shared" si="3"/>
        <v>-8.91</v>
      </c>
      <c r="V18" s="736">
        <f t="shared" si="4"/>
        <v>0.25188916876574308</v>
      </c>
      <c r="W18" s="721"/>
    </row>
    <row r="19" spans="1:23" ht="14.4" customHeight="1" x14ac:dyDescent="0.3">
      <c r="A19" s="782" t="s">
        <v>4165</v>
      </c>
      <c r="B19" s="722">
        <v>1</v>
      </c>
      <c r="C19" s="723">
        <v>0.27</v>
      </c>
      <c r="D19" s="724">
        <v>2</v>
      </c>
      <c r="E19" s="734"/>
      <c r="F19" s="712"/>
      <c r="G19" s="713"/>
      <c r="H19" s="718"/>
      <c r="I19" s="712"/>
      <c r="J19" s="713"/>
      <c r="K19" s="717">
        <v>0.27</v>
      </c>
      <c r="L19" s="718">
        <v>1</v>
      </c>
      <c r="M19" s="718">
        <v>11</v>
      </c>
      <c r="N19" s="719">
        <v>3.51</v>
      </c>
      <c r="O19" s="718" t="s">
        <v>4137</v>
      </c>
      <c r="P19" s="735" t="s">
        <v>4166</v>
      </c>
      <c r="Q19" s="720">
        <f t="shared" si="0"/>
        <v>-1</v>
      </c>
      <c r="R19" s="720">
        <f t="shared" si="0"/>
        <v>-0.27</v>
      </c>
      <c r="S19" s="731" t="str">
        <f t="shared" si="1"/>
        <v/>
      </c>
      <c r="T19" s="731" t="str">
        <f t="shared" si="2"/>
        <v/>
      </c>
      <c r="U19" s="731" t="str">
        <f t="shared" si="3"/>
        <v/>
      </c>
      <c r="V19" s="736" t="str">
        <f t="shared" si="4"/>
        <v/>
      </c>
      <c r="W19" s="721"/>
    </row>
    <row r="20" spans="1:23" ht="14.4" customHeight="1" x14ac:dyDescent="0.3">
      <c r="A20" s="782" t="s">
        <v>4167</v>
      </c>
      <c r="B20" s="731"/>
      <c r="C20" s="732"/>
      <c r="D20" s="733"/>
      <c r="E20" s="714">
        <v>1</v>
      </c>
      <c r="F20" s="715">
        <v>1.57</v>
      </c>
      <c r="G20" s="728">
        <v>7</v>
      </c>
      <c r="H20" s="718"/>
      <c r="I20" s="712"/>
      <c r="J20" s="713"/>
      <c r="K20" s="717">
        <v>1.57</v>
      </c>
      <c r="L20" s="718">
        <v>3</v>
      </c>
      <c r="M20" s="718">
        <v>25</v>
      </c>
      <c r="N20" s="719">
        <v>8.4499999999999993</v>
      </c>
      <c r="O20" s="718" t="s">
        <v>4137</v>
      </c>
      <c r="P20" s="735" t="s">
        <v>4168</v>
      </c>
      <c r="Q20" s="720">
        <f t="shared" si="0"/>
        <v>0</v>
      </c>
      <c r="R20" s="720">
        <f t="shared" si="0"/>
        <v>0</v>
      </c>
      <c r="S20" s="731" t="str">
        <f t="shared" si="1"/>
        <v/>
      </c>
      <c r="T20" s="731" t="str">
        <f t="shared" si="2"/>
        <v/>
      </c>
      <c r="U20" s="731" t="str">
        <f t="shared" si="3"/>
        <v/>
      </c>
      <c r="V20" s="736" t="str">
        <f t="shared" si="4"/>
        <v/>
      </c>
      <c r="W20" s="721"/>
    </row>
    <row r="21" spans="1:23" ht="14.4" customHeight="1" x14ac:dyDescent="0.3">
      <c r="A21" s="782" t="s">
        <v>4169</v>
      </c>
      <c r="B21" s="722">
        <v>1</v>
      </c>
      <c r="C21" s="723">
        <v>1.17</v>
      </c>
      <c r="D21" s="724">
        <v>5</v>
      </c>
      <c r="E21" s="734"/>
      <c r="F21" s="712"/>
      <c r="G21" s="713"/>
      <c r="H21" s="718"/>
      <c r="I21" s="712"/>
      <c r="J21" s="713"/>
      <c r="K21" s="717">
        <v>1.17</v>
      </c>
      <c r="L21" s="718">
        <v>2</v>
      </c>
      <c r="M21" s="718">
        <v>20</v>
      </c>
      <c r="N21" s="719">
        <v>6.78</v>
      </c>
      <c r="O21" s="718" t="s">
        <v>4137</v>
      </c>
      <c r="P21" s="735" t="s">
        <v>4170</v>
      </c>
      <c r="Q21" s="720">
        <f t="shared" si="0"/>
        <v>-1</v>
      </c>
      <c r="R21" s="720">
        <f t="shared" si="0"/>
        <v>-1.17</v>
      </c>
      <c r="S21" s="731" t="str">
        <f t="shared" si="1"/>
        <v/>
      </c>
      <c r="T21" s="731" t="str">
        <f t="shared" si="2"/>
        <v/>
      </c>
      <c r="U21" s="731" t="str">
        <f t="shared" si="3"/>
        <v/>
      </c>
      <c r="V21" s="736" t="str">
        <f t="shared" si="4"/>
        <v/>
      </c>
      <c r="W21" s="721"/>
    </row>
    <row r="22" spans="1:23" ht="14.4" customHeight="1" x14ac:dyDescent="0.3">
      <c r="A22" s="782" t="s">
        <v>4171</v>
      </c>
      <c r="B22" s="731"/>
      <c r="C22" s="732"/>
      <c r="D22" s="733"/>
      <c r="E22" s="734"/>
      <c r="F22" s="712"/>
      <c r="G22" s="713"/>
      <c r="H22" s="714">
        <v>1</v>
      </c>
      <c r="I22" s="715">
        <v>1.1499999999999999</v>
      </c>
      <c r="J22" s="728">
        <v>2</v>
      </c>
      <c r="K22" s="717">
        <v>1.1499999999999999</v>
      </c>
      <c r="L22" s="718">
        <v>2</v>
      </c>
      <c r="M22" s="718">
        <v>21</v>
      </c>
      <c r="N22" s="719">
        <v>6.86</v>
      </c>
      <c r="O22" s="718" t="s">
        <v>4137</v>
      </c>
      <c r="P22" s="735" t="s">
        <v>4172</v>
      </c>
      <c r="Q22" s="720">
        <f t="shared" si="0"/>
        <v>1</v>
      </c>
      <c r="R22" s="720">
        <f t="shared" si="0"/>
        <v>1.1499999999999999</v>
      </c>
      <c r="S22" s="731">
        <f t="shared" si="1"/>
        <v>6.86</v>
      </c>
      <c r="T22" s="731">
        <f t="shared" si="2"/>
        <v>2</v>
      </c>
      <c r="U22" s="731">
        <f t="shared" si="3"/>
        <v>-4.8600000000000003</v>
      </c>
      <c r="V22" s="736">
        <f t="shared" si="4"/>
        <v>0.29154518950437314</v>
      </c>
      <c r="W22" s="721"/>
    </row>
    <row r="23" spans="1:23" ht="14.4" customHeight="1" x14ac:dyDescent="0.3">
      <c r="A23" s="782" t="s">
        <v>4173</v>
      </c>
      <c r="B23" s="722">
        <v>1</v>
      </c>
      <c r="C23" s="723">
        <v>0.62</v>
      </c>
      <c r="D23" s="724">
        <v>5</v>
      </c>
      <c r="E23" s="734"/>
      <c r="F23" s="712"/>
      <c r="G23" s="713"/>
      <c r="H23" s="718"/>
      <c r="I23" s="712"/>
      <c r="J23" s="713"/>
      <c r="K23" s="717">
        <v>0.51</v>
      </c>
      <c r="L23" s="718">
        <v>2</v>
      </c>
      <c r="M23" s="718">
        <v>19</v>
      </c>
      <c r="N23" s="719">
        <v>6.43</v>
      </c>
      <c r="O23" s="718" t="s">
        <v>4137</v>
      </c>
      <c r="P23" s="735" t="s">
        <v>4174</v>
      </c>
      <c r="Q23" s="720">
        <f t="shared" si="0"/>
        <v>-1</v>
      </c>
      <c r="R23" s="720">
        <f t="shared" si="0"/>
        <v>-0.62</v>
      </c>
      <c r="S23" s="731" t="str">
        <f t="shared" si="1"/>
        <v/>
      </c>
      <c r="T23" s="731" t="str">
        <f t="shared" si="2"/>
        <v/>
      </c>
      <c r="U23" s="731" t="str">
        <f t="shared" si="3"/>
        <v/>
      </c>
      <c r="V23" s="736" t="str">
        <f t="shared" si="4"/>
        <v/>
      </c>
      <c r="W23" s="721"/>
    </row>
    <row r="24" spans="1:23" ht="14.4" customHeight="1" x14ac:dyDescent="0.3">
      <c r="A24" s="782" t="s">
        <v>4175</v>
      </c>
      <c r="B24" s="731">
        <v>1</v>
      </c>
      <c r="C24" s="732">
        <v>0.95</v>
      </c>
      <c r="D24" s="733">
        <v>2</v>
      </c>
      <c r="E24" s="734">
        <v>1</v>
      </c>
      <c r="F24" s="712">
        <v>0.95</v>
      </c>
      <c r="G24" s="713">
        <v>2</v>
      </c>
      <c r="H24" s="714">
        <v>2</v>
      </c>
      <c r="I24" s="715">
        <v>2.3199999999999998</v>
      </c>
      <c r="J24" s="728">
        <v>2.5</v>
      </c>
      <c r="K24" s="717">
        <v>1.81</v>
      </c>
      <c r="L24" s="718">
        <v>4</v>
      </c>
      <c r="M24" s="718">
        <v>33</v>
      </c>
      <c r="N24" s="719">
        <v>10.84</v>
      </c>
      <c r="O24" s="718" t="s">
        <v>4137</v>
      </c>
      <c r="P24" s="735" t="s">
        <v>4176</v>
      </c>
      <c r="Q24" s="720">
        <f t="shared" si="0"/>
        <v>1</v>
      </c>
      <c r="R24" s="720">
        <f t="shared" si="0"/>
        <v>1.3699999999999999</v>
      </c>
      <c r="S24" s="731">
        <f t="shared" si="1"/>
        <v>21.68</v>
      </c>
      <c r="T24" s="731">
        <f t="shared" si="2"/>
        <v>5</v>
      </c>
      <c r="U24" s="731">
        <f t="shared" si="3"/>
        <v>-16.68</v>
      </c>
      <c r="V24" s="736">
        <f t="shared" si="4"/>
        <v>0.23062730627306274</v>
      </c>
      <c r="W24" s="721"/>
    </row>
    <row r="25" spans="1:23" ht="14.4" customHeight="1" x14ac:dyDescent="0.3">
      <c r="A25" s="782" t="s">
        <v>4177</v>
      </c>
      <c r="B25" s="731"/>
      <c r="C25" s="732"/>
      <c r="D25" s="733"/>
      <c r="E25" s="714">
        <v>1</v>
      </c>
      <c r="F25" s="715">
        <v>1.25</v>
      </c>
      <c r="G25" s="728">
        <v>7</v>
      </c>
      <c r="H25" s="718"/>
      <c r="I25" s="712"/>
      <c r="J25" s="713"/>
      <c r="K25" s="717">
        <v>0.67</v>
      </c>
      <c r="L25" s="718">
        <v>3</v>
      </c>
      <c r="M25" s="718">
        <v>23</v>
      </c>
      <c r="N25" s="719">
        <v>7.75</v>
      </c>
      <c r="O25" s="718" t="s">
        <v>4137</v>
      </c>
      <c r="P25" s="735" t="s">
        <v>4178</v>
      </c>
      <c r="Q25" s="720">
        <f t="shared" si="0"/>
        <v>0</v>
      </c>
      <c r="R25" s="720">
        <f t="shared" si="0"/>
        <v>0</v>
      </c>
      <c r="S25" s="731" t="str">
        <f t="shared" si="1"/>
        <v/>
      </c>
      <c r="T25" s="731" t="str">
        <f t="shared" si="2"/>
        <v/>
      </c>
      <c r="U25" s="731" t="str">
        <f t="shared" si="3"/>
        <v/>
      </c>
      <c r="V25" s="736" t="str">
        <f t="shared" si="4"/>
        <v/>
      </c>
      <c r="W25" s="721"/>
    </row>
    <row r="26" spans="1:23" ht="14.4" customHeight="1" x14ac:dyDescent="0.3">
      <c r="A26" s="782" t="s">
        <v>4179</v>
      </c>
      <c r="B26" s="731"/>
      <c r="C26" s="732"/>
      <c r="D26" s="733"/>
      <c r="E26" s="734"/>
      <c r="F26" s="712"/>
      <c r="G26" s="713"/>
      <c r="H26" s="714">
        <v>1</v>
      </c>
      <c r="I26" s="715">
        <v>0.92</v>
      </c>
      <c r="J26" s="716">
        <v>17</v>
      </c>
      <c r="K26" s="717">
        <v>0.92</v>
      </c>
      <c r="L26" s="718">
        <v>4</v>
      </c>
      <c r="M26" s="718">
        <v>33</v>
      </c>
      <c r="N26" s="719">
        <v>11</v>
      </c>
      <c r="O26" s="718" t="s">
        <v>4137</v>
      </c>
      <c r="P26" s="735" t="s">
        <v>4180</v>
      </c>
      <c r="Q26" s="720">
        <f t="shared" si="0"/>
        <v>1</v>
      </c>
      <c r="R26" s="720">
        <f t="shared" si="0"/>
        <v>0.92</v>
      </c>
      <c r="S26" s="731">
        <f t="shared" si="1"/>
        <v>11</v>
      </c>
      <c r="T26" s="731">
        <f t="shared" si="2"/>
        <v>17</v>
      </c>
      <c r="U26" s="731">
        <f t="shared" si="3"/>
        <v>6</v>
      </c>
      <c r="V26" s="736">
        <f t="shared" si="4"/>
        <v>1.5454545454545454</v>
      </c>
      <c r="W26" s="721">
        <v>6</v>
      </c>
    </row>
    <row r="27" spans="1:23" ht="14.4" customHeight="1" x14ac:dyDescent="0.3">
      <c r="A27" s="782" t="s">
        <v>4181</v>
      </c>
      <c r="B27" s="731"/>
      <c r="C27" s="732"/>
      <c r="D27" s="733"/>
      <c r="E27" s="734"/>
      <c r="F27" s="712"/>
      <c r="G27" s="713"/>
      <c r="H27" s="714">
        <v>1</v>
      </c>
      <c r="I27" s="715">
        <v>0.42</v>
      </c>
      <c r="J27" s="728">
        <v>2</v>
      </c>
      <c r="K27" s="717">
        <v>0.82</v>
      </c>
      <c r="L27" s="718">
        <v>4</v>
      </c>
      <c r="M27" s="718">
        <v>33</v>
      </c>
      <c r="N27" s="719">
        <v>10.94</v>
      </c>
      <c r="O27" s="718" t="s">
        <v>4137</v>
      </c>
      <c r="P27" s="735" t="s">
        <v>4182</v>
      </c>
      <c r="Q27" s="720">
        <f t="shared" si="0"/>
        <v>1</v>
      </c>
      <c r="R27" s="720">
        <f t="shared" si="0"/>
        <v>0.42</v>
      </c>
      <c r="S27" s="731">
        <f t="shared" si="1"/>
        <v>10.94</v>
      </c>
      <c r="T27" s="731">
        <f t="shared" si="2"/>
        <v>2</v>
      </c>
      <c r="U27" s="731">
        <f t="shared" si="3"/>
        <v>-8.94</v>
      </c>
      <c r="V27" s="736">
        <f t="shared" si="4"/>
        <v>0.18281535648994515</v>
      </c>
      <c r="W27" s="721"/>
    </row>
    <row r="28" spans="1:23" ht="14.4" customHeight="1" x14ac:dyDescent="0.3">
      <c r="A28" s="782" t="s">
        <v>4183</v>
      </c>
      <c r="B28" s="731"/>
      <c r="C28" s="732"/>
      <c r="D28" s="733"/>
      <c r="E28" s="734"/>
      <c r="F28" s="712"/>
      <c r="G28" s="713"/>
      <c r="H28" s="714">
        <v>1</v>
      </c>
      <c r="I28" s="715">
        <v>0.4</v>
      </c>
      <c r="J28" s="728">
        <v>2</v>
      </c>
      <c r="K28" s="717">
        <v>0.59</v>
      </c>
      <c r="L28" s="718">
        <v>3</v>
      </c>
      <c r="M28" s="718">
        <v>23</v>
      </c>
      <c r="N28" s="719">
        <v>7.59</v>
      </c>
      <c r="O28" s="718" t="s">
        <v>4137</v>
      </c>
      <c r="P28" s="735" t="s">
        <v>4184</v>
      </c>
      <c r="Q28" s="720">
        <f t="shared" si="0"/>
        <v>1</v>
      </c>
      <c r="R28" s="720">
        <f t="shared" si="0"/>
        <v>0.4</v>
      </c>
      <c r="S28" s="731">
        <f t="shared" si="1"/>
        <v>7.59</v>
      </c>
      <c r="T28" s="731">
        <f t="shared" si="2"/>
        <v>2</v>
      </c>
      <c r="U28" s="731">
        <f t="shared" si="3"/>
        <v>-5.59</v>
      </c>
      <c r="V28" s="736">
        <f t="shared" si="4"/>
        <v>0.2635046113306983</v>
      </c>
      <c r="W28" s="721"/>
    </row>
    <row r="29" spans="1:23" ht="14.4" customHeight="1" x14ac:dyDescent="0.3">
      <c r="A29" s="782" t="s">
        <v>4185</v>
      </c>
      <c r="B29" s="731"/>
      <c r="C29" s="732"/>
      <c r="D29" s="733"/>
      <c r="E29" s="734"/>
      <c r="F29" s="712"/>
      <c r="G29" s="713"/>
      <c r="H29" s="714">
        <v>2</v>
      </c>
      <c r="I29" s="715">
        <v>1.08</v>
      </c>
      <c r="J29" s="716">
        <v>3</v>
      </c>
      <c r="K29" s="717">
        <v>0.41</v>
      </c>
      <c r="L29" s="718">
        <v>1</v>
      </c>
      <c r="M29" s="718">
        <v>5</v>
      </c>
      <c r="N29" s="719">
        <v>2.4900000000000002</v>
      </c>
      <c r="O29" s="718" t="s">
        <v>4137</v>
      </c>
      <c r="P29" s="735" t="s">
        <v>4186</v>
      </c>
      <c r="Q29" s="720">
        <f t="shared" si="0"/>
        <v>2</v>
      </c>
      <c r="R29" s="720">
        <f t="shared" si="0"/>
        <v>1.08</v>
      </c>
      <c r="S29" s="731">
        <f t="shared" si="1"/>
        <v>4.9800000000000004</v>
      </c>
      <c r="T29" s="731">
        <f t="shared" si="2"/>
        <v>6</v>
      </c>
      <c r="U29" s="731">
        <f t="shared" si="3"/>
        <v>1.0199999999999996</v>
      </c>
      <c r="V29" s="736">
        <f t="shared" si="4"/>
        <v>1.2048192771084336</v>
      </c>
      <c r="W29" s="721">
        <v>1</v>
      </c>
    </row>
    <row r="30" spans="1:23" ht="14.4" customHeight="1" x14ac:dyDescent="0.3">
      <c r="A30" s="782" t="s">
        <v>4187</v>
      </c>
      <c r="B30" s="731"/>
      <c r="C30" s="732"/>
      <c r="D30" s="733"/>
      <c r="E30" s="734"/>
      <c r="F30" s="712"/>
      <c r="G30" s="713"/>
      <c r="H30" s="714">
        <v>3</v>
      </c>
      <c r="I30" s="715">
        <v>11.36</v>
      </c>
      <c r="J30" s="728">
        <v>2.2999999999999998</v>
      </c>
      <c r="K30" s="717">
        <v>4.6399999999999997</v>
      </c>
      <c r="L30" s="718">
        <v>4</v>
      </c>
      <c r="M30" s="718">
        <v>35</v>
      </c>
      <c r="N30" s="719">
        <v>11.72</v>
      </c>
      <c r="O30" s="718" t="s">
        <v>4137</v>
      </c>
      <c r="P30" s="735" t="s">
        <v>4188</v>
      </c>
      <c r="Q30" s="720">
        <f t="shared" si="0"/>
        <v>3</v>
      </c>
      <c r="R30" s="720">
        <f t="shared" si="0"/>
        <v>11.36</v>
      </c>
      <c r="S30" s="731">
        <f t="shared" si="1"/>
        <v>35.160000000000004</v>
      </c>
      <c r="T30" s="731">
        <f t="shared" si="2"/>
        <v>6.8999999999999995</v>
      </c>
      <c r="U30" s="731">
        <f t="shared" si="3"/>
        <v>-28.260000000000005</v>
      </c>
      <c r="V30" s="736">
        <f t="shared" si="4"/>
        <v>0.19624573378839588</v>
      </c>
      <c r="W30" s="721"/>
    </row>
    <row r="31" spans="1:23" ht="14.4" customHeight="1" x14ac:dyDescent="0.3">
      <c r="A31" s="783" t="s">
        <v>4189</v>
      </c>
      <c r="B31" s="776"/>
      <c r="C31" s="778"/>
      <c r="D31" s="737"/>
      <c r="E31" s="769">
        <v>1</v>
      </c>
      <c r="F31" s="770">
        <v>3.16</v>
      </c>
      <c r="G31" s="726">
        <v>3</v>
      </c>
      <c r="H31" s="779"/>
      <c r="I31" s="780"/>
      <c r="J31" s="730"/>
      <c r="K31" s="772">
        <v>6.57</v>
      </c>
      <c r="L31" s="771">
        <v>5</v>
      </c>
      <c r="M31" s="771">
        <v>41</v>
      </c>
      <c r="N31" s="773">
        <v>13.61</v>
      </c>
      <c r="O31" s="771" t="s">
        <v>4137</v>
      </c>
      <c r="P31" s="774" t="s">
        <v>4190</v>
      </c>
      <c r="Q31" s="775">
        <f t="shared" si="0"/>
        <v>0</v>
      </c>
      <c r="R31" s="775">
        <f t="shared" si="0"/>
        <v>0</v>
      </c>
      <c r="S31" s="776" t="str">
        <f t="shared" si="1"/>
        <v/>
      </c>
      <c r="T31" s="776" t="str">
        <f t="shared" si="2"/>
        <v/>
      </c>
      <c r="U31" s="776" t="str">
        <f t="shared" si="3"/>
        <v/>
      </c>
      <c r="V31" s="777" t="str">
        <f t="shared" si="4"/>
        <v/>
      </c>
      <c r="W31" s="727"/>
    </row>
    <row r="32" spans="1:23" ht="14.4" customHeight="1" x14ac:dyDescent="0.3">
      <c r="A32" s="783" t="s">
        <v>4191</v>
      </c>
      <c r="B32" s="776">
        <v>1</v>
      </c>
      <c r="C32" s="778">
        <v>12.64</v>
      </c>
      <c r="D32" s="737">
        <v>4</v>
      </c>
      <c r="E32" s="769">
        <v>1</v>
      </c>
      <c r="F32" s="770">
        <v>2.86</v>
      </c>
      <c r="G32" s="726">
        <v>1</v>
      </c>
      <c r="H32" s="779">
        <v>2</v>
      </c>
      <c r="I32" s="780">
        <v>16.760000000000002</v>
      </c>
      <c r="J32" s="730">
        <v>7</v>
      </c>
      <c r="K32" s="772">
        <v>8.16</v>
      </c>
      <c r="L32" s="771">
        <v>5</v>
      </c>
      <c r="M32" s="771">
        <v>47</v>
      </c>
      <c r="N32" s="773">
        <v>15.54</v>
      </c>
      <c r="O32" s="771" t="s">
        <v>4137</v>
      </c>
      <c r="P32" s="774" t="s">
        <v>4192</v>
      </c>
      <c r="Q32" s="775">
        <f t="shared" si="0"/>
        <v>1</v>
      </c>
      <c r="R32" s="775">
        <f t="shared" si="0"/>
        <v>4.120000000000001</v>
      </c>
      <c r="S32" s="776">
        <f t="shared" si="1"/>
        <v>31.08</v>
      </c>
      <c r="T32" s="776">
        <f t="shared" si="2"/>
        <v>14</v>
      </c>
      <c r="U32" s="776">
        <f t="shared" si="3"/>
        <v>-17.079999999999998</v>
      </c>
      <c r="V32" s="777">
        <f t="shared" si="4"/>
        <v>0.45045045045045046</v>
      </c>
      <c r="W32" s="727"/>
    </row>
    <row r="33" spans="1:23" ht="14.4" customHeight="1" x14ac:dyDescent="0.3">
      <c r="A33" s="782" t="s">
        <v>4193</v>
      </c>
      <c r="B33" s="731"/>
      <c r="C33" s="732"/>
      <c r="D33" s="733"/>
      <c r="E33" s="734"/>
      <c r="F33" s="712"/>
      <c r="G33" s="713"/>
      <c r="H33" s="714">
        <v>1</v>
      </c>
      <c r="I33" s="715">
        <v>5.1100000000000003</v>
      </c>
      <c r="J33" s="728">
        <v>3</v>
      </c>
      <c r="K33" s="717">
        <v>5.1100000000000003</v>
      </c>
      <c r="L33" s="718">
        <v>3</v>
      </c>
      <c r="M33" s="718">
        <v>23</v>
      </c>
      <c r="N33" s="719">
        <v>7.75</v>
      </c>
      <c r="O33" s="718" t="s">
        <v>4137</v>
      </c>
      <c r="P33" s="735" t="s">
        <v>4194</v>
      </c>
      <c r="Q33" s="720">
        <f t="shared" si="0"/>
        <v>1</v>
      </c>
      <c r="R33" s="720">
        <f t="shared" si="0"/>
        <v>5.1100000000000003</v>
      </c>
      <c r="S33" s="731">
        <f t="shared" si="1"/>
        <v>7.75</v>
      </c>
      <c r="T33" s="731">
        <f t="shared" si="2"/>
        <v>3</v>
      </c>
      <c r="U33" s="731">
        <f t="shared" si="3"/>
        <v>-4.75</v>
      </c>
      <c r="V33" s="736">
        <f t="shared" si="4"/>
        <v>0.38709677419354838</v>
      </c>
      <c r="W33" s="721"/>
    </row>
    <row r="34" spans="1:23" ht="14.4" customHeight="1" x14ac:dyDescent="0.3">
      <c r="A34" s="782" t="s">
        <v>4195</v>
      </c>
      <c r="B34" s="731">
        <v>2</v>
      </c>
      <c r="C34" s="732">
        <v>4.07</v>
      </c>
      <c r="D34" s="733">
        <v>5.5</v>
      </c>
      <c r="E34" s="734">
        <v>2</v>
      </c>
      <c r="F34" s="712">
        <v>3.56</v>
      </c>
      <c r="G34" s="713">
        <v>2.5</v>
      </c>
      <c r="H34" s="714">
        <v>2</v>
      </c>
      <c r="I34" s="715">
        <v>3.56</v>
      </c>
      <c r="J34" s="728">
        <v>3.5</v>
      </c>
      <c r="K34" s="717">
        <v>2.04</v>
      </c>
      <c r="L34" s="718">
        <v>3</v>
      </c>
      <c r="M34" s="718">
        <v>24</v>
      </c>
      <c r="N34" s="719">
        <v>8.15</v>
      </c>
      <c r="O34" s="718" t="s">
        <v>4137</v>
      </c>
      <c r="P34" s="735" t="s">
        <v>4196</v>
      </c>
      <c r="Q34" s="720">
        <f t="shared" si="0"/>
        <v>0</v>
      </c>
      <c r="R34" s="720">
        <f t="shared" si="0"/>
        <v>-0.51000000000000023</v>
      </c>
      <c r="S34" s="731">
        <f t="shared" si="1"/>
        <v>16.3</v>
      </c>
      <c r="T34" s="731">
        <f t="shared" si="2"/>
        <v>7</v>
      </c>
      <c r="U34" s="731">
        <f t="shared" si="3"/>
        <v>-9.3000000000000007</v>
      </c>
      <c r="V34" s="736">
        <f t="shared" si="4"/>
        <v>0.42944785276073616</v>
      </c>
      <c r="W34" s="721"/>
    </row>
    <row r="35" spans="1:23" ht="14.4" customHeight="1" x14ac:dyDescent="0.3">
      <c r="A35" s="783" t="s">
        <v>4197</v>
      </c>
      <c r="B35" s="776"/>
      <c r="C35" s="778"/>
      <c r="D35" s="737"/>
      <c r="E35" s="769"/>
      <c r="F35" s="770"/>
      <c r="G35" s="726"/>
      <c r="H35" s="779">
        <v>1</v>
      </c>
      <c r="I35" s="780">
        <v>3.56</v>
      </c>
      <c r="J35" s="730">
        <v>4</v>
      </c>
      <c r="K35" s="772">
        <v>2.38</v>
      </c>
      <c r="L35" s="771">
        <v>4</v>
      </c>
      <c r="M35" s="771">
        <v>32</v>
      </c>
      <c r="N35" s="773">
        <v>10.57</v>
      </c>
      <c r="O35" s="771" t="s">
        <v>4137</v>
      </c>
      <c r="P35" s="774" t="s">
        <v>4198</v>
      </c>
      <c r="Q35" s="775">
        <f t="shared" si="0"/>
        <v>1</v>
      </c>
      <c r="R35" s="775">
        <f t="shared" si="0"/>
        <v>3.56</v>
      </c>
      <c r="S35" s="776">
        <f t="shared" si="1"/>
        <v>10.57</v>
      </c>
      <c r="T35" s="776">
        <f t="shared" si="2"/>
        <v>4</v>
      </c>
      <c r="U35" s="776">
        <f t="shared" si="3"/>
        <v>-6.57</v>
      </c>
      <c r="V35" s="777">
        <f t="shared" si="4"/>
        <v>0.3784295175023652</v>
      </c>
      <c r="W35" s="727"/>
    </row>
    <row r="36" spans="1:23" ht="14.4" customHeight="1" x14ac:dyDescent="0.3">
      <c r="A36" s="783" t="s">
        <v>4199</v>
      </c>
      <c r="B36" s="776">
        <v>1</v>
      </c>
      <c r="C36" s="778">
        <v>2.06</v>
      </c>
      <c r="D36" s="737">
        <v>2</v>
      </c>
      <c r="E36" s="769">
        <v>2</v>
      </c>
      <c r="F36" s="770">
        <v>6.86</v>
      </c>
      <c r="G36" s="726">
        <v>7</v>
      </c>
      <c r="H36" s="779">
        <v>3</v>
      </c>
      <c r="I36" s="780">
        <v>10.09</v>
      </c>
      <c r="J36" s="730">
        <v>2.7</v>
      </c>
      <c r="K36" s="772">
        <v>3.43</v>
      </c>
      <c r="L36" s="771">
        <v>4</v>
      </c>
      <c r="M36" s="771">
        <v>39</v>
      </c>
      <c r="N36" s="773">
        <v>13.14</v>
      </c>
      <c r="O36" s="771" t="s">
        <v>4137</v>
      </c>
      <c r="P36" s="774" t="s">
        <v>4200</v>
      </c>
      <c r="Q36" s="775">
        <f t="shared" si="0"/>
        <v>2</v>
      </c>
      <c r="R36" s="775">
        <f t="shared" si="0"/>
        <v>8.0299999999999994</v>
      </c>
      <c r="S36" s="776">
        <f t="shared" si="1"/>
        <v>39.42</v>
      </c>
      <c r="T36" s="776">
        <f t="shared" si="2"/>
        <v>8.1000000000000014</v>
      </c>
      <c r="U36" s="776">
        <f t="shared" si="3"/>
        <v>-31.32</v>
      </c>
      <c r="V36" s="777">
        <f t="shared" si="4"/>
        <v>0.20547945205479454</v>
      </c>
      <c r="W36" s="727"/>
    </row>
    <row r="37" spans="1:23" ht="14.4" customHeight="1" x14ac:dyDescent="0.3">
      <c r="A37" s="782" t="s">
        <v>4201</v>
      </c>
      <c r="B37" s="731">
        <v>1</v>
      </c>
      <c r="C37" s="732">
        <v>1.91</v>
      </c>
      <c r="D37" s="733">
        <v>10</v>
      </c>
      <c r="E37" s="734"/>
      <c r="F37" s="712"/>
      <c r="G37" s="713"/>
      <c r="H37" s="714"/>
      <c r="I37" s="715"/>
      <c r="J37" s="728"/>
      <c r="K37" s="717">
        <v>1.91</v>
      </c>
      <c r="L37" s="718">
        <v>6</v>
      </c>
      <c r="M37" s="718">
        <v>56</v>
      </c>
      <c r="N37" s="719">
        <v>18.79</v>
      </c>
      <c r="O37" s="718" t="s">
        <v>4137</v>
      </c>
      <c r="P37" s="735" t="s">
        <v>4202</v>
      </c>
      <c r="Q37" s="720">
        <f t="shared" si="0"/>
        <v>-1</v>
      </c>
      <c r="R37" s="720">
        <f t="shared" si="0"/>
        <v>-1.91</v>
      </c>
      <c r="S37" s="731" t="str">
        <f t="shared" si="1"/>
        <v/>
      </c>
      <c r="T37" s="731" t="str">
        <f t="shared" si="2"/>
        <v/>
      </c>
      <c r="U37" s="731" t="str">
        <f t="shared" si="3"/>
        <v/>
      </c>
      <c r="V37" s="736" t="str">
        <f t="shared" si="4"/>
        <v/>
      </c>
      <c r="W37" s="721"/>
    </row>
    <row r="38" spans="1:23" ht="14.4" customHeight="1" x14ac:dyDescent="0.3">
      <c r="A38" s="783" t="s">
        <v>4203</v>
      </c>
      <c r="B38" s="776"/>
      <c r="C38" s="778"/>
      <c r="D38" s="737"/>
      <c r="E38" s="769"/>
      <c r="F38" s="770"/>
      <c r="G38" s="726"/>
      <c r="H38" s="779">
        <v>1</v>
      </c>
      <c r="I38" s="780">
        <v>1.01</v>
      </c>
      <c r="J38" s="730">
        <v>3</v>
      </c>
      <c r="K38" s="772">
        <v>2.19</v>
      </c>
      <c r="L38" s="771">
        <v>7</v>
      </c>
      <c r="M38" s="771">
        <v>63</v>
      </c>
      <c r="N38" s="773">
        <v>20.98</v>
      </c>
      <c r="O38" s="771" t="s">
        <v>4137</v>
      </c>
      <c r="P38" s="774" t="s">
        <v>4204</v>
      </c>
      <c r="Q38" s="775">
        <f t="shared" si="0"/>
        <v>1</v>
      </c>
      <c r="R38" s="775">
        <f t="shared" si="0"/>
        <v>1.01</v>
      </c>
      <c r="S38" s="776">
        <f t="shared" si="1"/>
        <v>20.98</v>
      </c>
      <c r="T38" s="776">
        <f t="shared" si="2"/>
        <v>3</v>
      </c>
      <c r="U38" s="776">
        <f t="shared" si="3"/>
        <v>-17.98</v>
      </c>
      <c r="V38" s="777">
        <f t="shared" si="4"/>
        <v>0.14299332697807435</v>
      </c>
      <c r="W38" s="727"/>
    </row>
    <row r="39" spans="1:23" ht="14.4" customHeight="1" x14ac:dyDescent="0.3">
      <c r="A39" s="783" t="s">
        <v>4205</v>
      </c>
      <c r="B39" s="776"/>
      <c r="C39" s="778"/>
      <c r="D39" s="737"/>
      <c r="E39" s="769">
        <v>1</v>
      </c>
      <c r="F39" s="770">
        <v>3.16</v>
      </c>
      <c r="G39" s="726">
        <v>8</v>
      </c>
      <c r="H39" s="779"/>
      <c r="I39" s="780"/>
      <c r="J39" s="730"/>
      <c r="K39" s="772">
        <v>3.16</v>
      </c>
      <c r="L39" s="771">
        <v>8</v>
      </c>
      <c r="M39" s="771">
        <v>74</v>
      </c>
      <c r="N39" s="773">
        <v>24.65</v>
      </c>
      <c r="O39" s="771" t="s">
        <v>4137</v>
      </c>
      <c r="P39" s="774" t="s">
        <v>4206</v>
      </c>
      <c r="Q39" s="775">
        <f t="shared" si="0"/>
        <v>0</v>
      </c>
      <c r="R39" s="775">
        <f t="shared" si="0"/>
        <v>0</v>
      </c>
      <c r="S39" s="776" t="str">
        <f t="shared" si="1"/>
        <v/>
      </c>
      <c r="T39" s="776" t="str">
        <f t="shared" si="2"/>
        <v/>
      </c>
      <c r="U39" s="776" t="str">
        <f t="shared" si="3"/>
        <v/>
      </c>
      <c r="V39" s="777" t="str">
        <f t="shared" si="4"/>
        <v/>
      </c>
      <c r="W39" s="727"/>
    </row>
    <row r="40" spans="1:23" ht="14.4" customHeight="1" x14ac:dyDescent="0.3">
      <c r="A40" s="782" t="s">
        <v>4207</v>
      </c>
      <c r="B40" s="731"/>
      <c r="C40" s="732"/>
      <c r="D40" s="733"/>
      <c r="E40" s="734"/>
      <c r="F40" s="712"/>
      <c r="G40" s="713"/>
      <c r="H40" s="714">
        <v>2</v>
      </c>
      <c r="I40" s="715">
        <v>7.05</v>
      </c>
      <c r="J40" s="716">
        <v>8.5</v>
      </c>
      <c r="K40" s="717">
        <v>3.52</v>
      </c>
      <c r="L40" s="718">
        <v>2</v>
      </c>
      <c r="M40" s="718">
        <v>20</v>
      </c>
      <c r="N40" s="719">
        <v>6.7</v>
      </c>
      <c r="O40" s="718" t="s">
        <v>4137</v>
      </c>
      <c r="P40" s="735" t="s">
        <v>4208</v>
      </c>
      <c r="Q40" s="720">
        <f t="shared" si="0"/>
        <v>2</v>
      </c>
      <c r="R40" s="720">
        <f t="shared" si="0"/>
        <v>7.05</v>
      </c>
      <c r="S40" s="731">
        <f t="shared" si="1"/>
        <v>13.4</v>
      </c>
      <c r="T40" s="731">
        <f t="shared" si="2"/>
        <v>17</v>
      </c>
      <c r="U40" s="731">
        <f t="shared" si="3"/>
        <v>3.5999999999999996</v>
      </c>
      <c r="V40" s="736">
        <f t="shared" si="4"/>
        <v>1.2686567164179103</v>
      </c>
      <c r="W40" s="721">
        <v>8</v>
      </c>
    </row>
    <row r="41" spans="1:23" ht="14.4" customHeight="1" x14ac:dyDescent="0.3">
      <c r="A41" s="782" t="s">
        <v>4209</v>
      </c>
      <c r="B41" s="731">
        <v>1</v>
      </c>
      <c r="C41" s="732">
        <v>3.76</v>
      </c>
      <c r="D41" s="733">
        <v>15</v>
      </c>
      <c r="E41" s="714"/>
      <c r="F41" s="715"/>
      <c r="G41" s="728"/>
      <c r="H41" s="718">
        <v>1</v>
      </c>
      <c r="I41" s="712">
        <v>4.4000000000000004</v>
      </c>
      <c r="J41" s="716">
        <v>57</v>
      </c>
      <c r="K41" s="717">
        <v>3.76</v>
      </c>
      <c r="L41" s="718">
        <v>6</v>
      </c>
      <c r="M41" s="718">
        <v>52</v>
      </c>
      <c r="N41" s="719">
        <v>17.28</v>
      </c>
      <c r="O41" s="718" t="s">
        <v>4137</v>
      </c>
      <c r="P41" s="735" t="s">
        <v>4210</v>
      </c>
      <c r="Q41" s="720">
        <f t="shared" si="0"/>
        <v>0</v>
      </c>
      <c r="R41" s="720">
        <f t="shared" si="0"/>
        <v>0.64000000000000057</v>
      </c>
      <c r="S41" s="731">
        <f t="shared" si="1"/>
        <v>17.28</v>
      </c>
      <c r="T41" s="731">
        <f t="shared" si="2"/>
        <v>57</v>
      </c>
      <c r="U41" s="731">
        <f t="shared" si="3"/>
        <v>39.72</v>
      </c>
      <c r="V41" s="736">
        <f t="shared" si="4"/>
        <v>3.2986111111111107</v>
      </c>
      <c r="W41" s="721">
        <v>40</v>
      </c>
    </row>
    <row r="42" spans="1:23" ht="14.4" customHeight="1" x14ac:dyDescent="0.3">
      <c r="A42" s="783" t="s">
        <v>4211</v>
      </c>
      <c r="B42" s="776">
        <v>3</v>
      </c>
      <c r="C42" s="778">
        <v>16.010000000000002</v>
      </c>
      <c r="D42" s="737">
        <v>10.3</v>
      </c>
      <c r="E42" s="779">
        <v>5</v>
      </c>
      <c r="F42" s="780">
        <v>24.99</v>
      </c>
      <c r="G42" s="730">
        <v>12</v>
      </c>
      <c r="H42" s="771">
        <v>3</v>
      </c>
      <c r="I42" s="770">
        <v>16.899999999999999</v>
      </c>
      <c r="J42" s="726">
        <v>18.3</v>
      </c>
      <c r="K42" s="772">
        <v>5.34</v>
      </c>
      <c r="L42" s="771">
        <v>7</v>
      </c>
      <c r="M42" s="771">
        <v>62</v>
      </c>
      <c r="N42" s="773">
        <v>20.73</v>
      </c>
      <c r="O42" s="771" t="s">
        <v>4137</v>
      </c>
      <c r="P42" s="774" t="s">
        <v>4212</v>
      </c>
      <c r="Q42" s="775">
        <f t="shared" si="0"/>
        <v>0</v>
      </c>
      <c r="R42" s="775">
        <f t="shared" si="0"/>
        <v>0.88999999999999702</v>
      </c>
      <c r="S42" s="776">
        <f t="shared" si="1"/>
        <v>62.19</v>
      </c>
      <c r="T42" s="776">
        <f t="shared" si="2"/>
        <v>54.900000000000006</v>
      </c>
      <c r="U42" s="776">
        <f t="shared" si="3"/>
        <v>-7.289999999999992</v>
      </c>
      <c r="V42" s="777">
        <f t="shared" si="4"/>
        <v>0.88277858176555724</v>
      </c>
      <c r="W42" s="727">
        <v>13</v>
      </c>
    </row>
    <row r="43" spans="1:23" ht="14.4" customHeight="1" x14ac:dyDescent="0.3">
      <c r="A43" s="782" t="s">
        <v>4213</v>
      </c>
      <c r="B43" s="731"/>
      <c r="C43" s="732"/>
      <c r="D43" s="733"/>
      <c r="E43" s="734">
        <v>2</v>
      </c>
      <c r="F43" s="712">
        <v>10.6</v>
      </c>
      <c r="G43" s="713">
        <v>19.5</v>
      </c>
      <c r="H43" s="714"/>
      <c r="I43" s="715"/>
      <c r="J43" s="728"/>
      <c r="K43" s="717">
        <v>4.1500000000000004</v>
      </c>
      <c r="L43" s="718">
        <v>5</v>
      </c>
      <c r="M43" s="718">
        <v>49</v>
      </c>
      <c r="N43" s="719">
        <v>16.28</v>
      </c>
      <c r="O43" s="718" t="s">
        <v>4137</v>
      </c>
      <c r="P43" s="735" t="s">
        <v>4214</v>
      </c>
      <c r="Q43" s="720">
        <f t="shared" si="0"/>
        <v>0</v>
      </c>
      <c r="R43" s="720">
        <f t="shared" si="0"/>
        <v>0</v>
      </c>
      <c r="S43" s="731" t="str">
        <f t="shared" si="1"/>
        <v/>
      </c>
      <c r="T43" s="731" t="str">
        <f t="shared" si="2"/>
        <v/>
      </c>
      <c r="U43" s="731" t="str">
        <f t="shared" si="3"/>
        <v/>
      </c>
      <c r="V43" s="736" t="str">
        <f t="shared" si="4"/>
        <v/>
      </c>
      <c r="W43" s="721"/>
    </row>
    <row r="44" spans="1:23" ht="14.4" customHeight="1" x14ac:dyDescent="0.3">
      <c r="A44" s="783" t="s">
        <v>4215</v>
      </c>
      <c r="B44" s="776">
        <v>1</v>
      </c>
      <c r="C44" s="778">
        <v>4.1500000000000004</v>
      </c>
      <c r="D44" s="737">
        <v>2</v>
      </c>
      <c r="E44" s="769"/>
      <c r="F44" s="770"/>
      <c r="G44" s="726"/>
      <c r="H44" s="779">
        <v>2</v>
      </c>
      <c r="I44" s="780">
        <v>11.43</v>
      </c>
      <c r="J44" s="730">
        <v>8.5</v>
      </c>
      <c r="K44" s="772">
        <v>4.62</v>
      </c>
      <c r="L44" s="771">
        <v>5</v>
      </c>
      <c r="M44" s="771">
        <v>47</v>
      </c>
      <c r="N44" s="773">
        <v>15.63</v>
      </c>
      <c r="O44" s="771" t="s">
        <v>4137</v>
      </c>
      <c r="P44" s="774" t="s">
        <v>4216</v>
      </c>
      <c r="Q44" s="775">
        <f t="shared" si="0"/>
        <v>1</v>
      </c>
      <c r="R44" s="775">
        <f t="shared" si="0"/>
        <v>7.2799999999999994</v>
      </c>
      <c r="S44" s="776">
        <f t="shared" si="1"/>
        <v>31.26</v>
      </c>
      <c r="T44" s="776">
        <f t="shared" si="2"/>
        <v>17</v>
      </c>
      <c r="U44" s="776">
        <f t="shared" si="3"/>
        <v>-14.260000000000002</v>
      </c>
      <c r="V44" s="777">
        <f t="shared" si="4"/>
        <v>0.54382597568777991</v>
      </c>
      <c r="W44" s="727"/>
    </row>
    <row r="45" spans="1:23" ht="14.4" customHeight="1" x14ac:dyDescent="0.3">
      <c r="A45" s="782" t="s">
        <v>4217</v>
      </c>
      <c r="B45" s="731"/>
      <c r="C45" s="732"/>
      <c r="D45" s="733"/>
      <c r="E45" s="734">
        <v>2</v>
      </c>
      <c r="F45" s="712">
        <v>6.03</v>
      </c>
      <c r="G45" s="713">
        <v>1.5</v>
      </c>
      <c r="H45" s="714">
        <v>1</v>
      </c>
      <c r="I45" s="715">
        <v>1.91</v>
      </c>
      <c r="J45" s="728">
        <v>2</v>
      </c>
      <c r="K45" s="717">
        <v>2.12</v>
      </c>
      <c r="L45" s="718">
        <v>4</v>
      </c>
      <c r="M45" s="718">
        <v>38</v>
      </c>
      <c r="N45" s="719">
        <v>12.61</v>
      </c>
      <c r="O45" s="718" t="s">
        <v>4137</v>
      </c>
      <c r="P45" s="735" t="s">
        <v>4218</v>
      </c>
      <c r="Q45" s="720">
        <f t="shared" si="0"/>
        <v>1</v>
      </c>
      <c r="R45" s="720">
        <f t="shared" si="0"/>
        <v>1.91</v>
      </c>
      <c r="S45" s="731">
        <f t="shared" si="1"/>
        <v>12.61</v>
      </c>
      <c r="T45" s="731">
        <f t="shared" si="2"/>
        <v>2</v>
      </c>
      <c r="U45" s="731">
        <f t="shared" si="3"/>
        <v>-10.61</v>
      </c>
      <c r="V45" s="736">
        <f t="shared" si="4"/>
        <v>0.15860428231562254</v>
      </c>
      <c r="W45" s="721"/>
    </row>
    <row r="46" spans="1:23" ht="14.4" customHeight="1" x14ac:dyDescent="0.3">
      <c r="A46" s="783" t="s">
        <v>4219</v>
      </c>
      <c r="B46" s="776">
        <v>1</v>
      </c>
      <c r="C46" s="778">
        <v>2.94</v>
      </c>
      <c r="D46" s="737">
        <v>4</v>
      </c>
      <c r="E46" s="769"/>
      <c r="F46" s="770"/>
      <c r="G46" s="726"/>
      <c r="H46" s="779">
        <v>1</v>
      </c>
      <c r="I46" s="780">
        <v>3.94</v>
      </c>
      <c r="J46" s="729">
        <v>44</v>
      </c>
      <c r="K46" s="772">
        <v>3.62</v>
      </c>
      <c r="L46" s="771">
        <v>5</v>
      </c>
      <c r="M46" s="771">
        <v>47</v>
      </c>
      <c r="N46" s="773">
        <v>15.64</v>
      </c>
      <c r="O46" s="771" t="s">
        <v>4137</v>
      </c>
      <c r="P46" s="774" t="s">
        <v>4220</v>
      </c>
      <c r="Q46" s="775">
        <f t="shared" si="0"/>
        <v>0</v>
      </c>
      <c r="R46" s="775">
        <f t="shared" si="0"/>
        <v>1</v>
      </c>
      <c r="S46" s="776">
        <f t="shared" si="1"/>
        <v>15.64</v>
      </c>
      <c r="T46" s="776">
        <f t="shared" si="2"/>
        <v>44</v>
      </c>
      <c r="U46" s="776">
        <f t="shared" si="3"/>
        <v>28.36</v>
      </c>
      <c r="V46" s="777">
        <f t="shared" si="4"/>
        <v>2.8132992327365729</v>
      </c>
      <c r="W46" s="727">
        <v>28</v>
      </c>
    </row>
    <row r="47" spans="1:23" ht="14.4" customHeight="1" x14ac:dyDescent="0.3">
      <c r="A47" s="782" t="s">
        <v>4221</v>
      </c>
      <c r="B47" s="731"/>
      <c r="C47" s="732"/>
      <c r="D47" s="733"/>
      <c r="E47" s="734">
        <v>1</v>
      </c>
      <c r="F47" s="712">
        <v>4.46</v>
      </c>
      <c r="G47" s="713">
        <v>3</v>
      </c>
      <c r="H47" s="714">
        <v>1</v>
      </c>
      <c r="I47" s="715">
        <v>2.35</v>
      </c>
      <c r="J47" s="716">
        <v>17</v>
      </c>
      <c r="K47" s="717">
        <v>1.4</v>
      </c>
      <c r="L47" s="718">
        <v>3</v>
      </c>
      <c r="M47" s="718">
        <v>28</v>
      </c>
      <c r="N47" s="719">
        <v>9.34</v>
      </c>
      <c r="O47" s="718" t="s">
        <v>4137</v>
      </c>
      <c r="P47" s="735" t="s">
        <v>4222</v>
      </c>
      <c r="Q47" s="720">
        <f t="shared" si="0"/>
        <v>1</v>
      </c>
      <c r="R47" s="720">
        <f t="shared" si="0"/>
        <v>2.35</v>
      </c>
      <c r="S47" s="731">
        <f t="shared" si="1"/>
        <v>9.34</v>
      </c>
      <c r="T47" s="731">
        <f t="shared" si="2"/>
        <v>17</v>
      </c>
      <c r="U47" s="731">
        <f t="shared" si="3"/>
        <v>7.66</v>
      </c>
      <c r="V47" s="736">
        <f t="shared" si="4"/>
        <v>1.8201284796573876</v>
      </c>
      <c r="W47" s="721">
        <v>8</v>
      </c>
    </row>
    <row r="48" spans="1:23" ht="14.4" customHeight="1" x14ac:dyDescent="0.3">
      <c r="A48" s="783" t="s">
        <v>4223</v>
      </c>
      <c r="B48" s="776">
        <v>2</v>
      </c>
      <c r="C48" s="778">
        <v>4.1399999999999997</v>
      </c>
      <c r="D48" s="737">
        <v>3</v>
      </c>
      <c r="E48" s="769">
        <v>2</v>
      </c>
      <c r="F48" s="770">
        <v>6.77</v>
      </c>
      <c r="G48" s="726">
        <v>7.5</v>
      </c>
      <c r="H48" s="779">
        <v>3</v>
      </c>
      <c r="I48" s="780">
        <v>10.91</v>
      </c>
      <c r="J48" s="730">
        <v>4.7</v>
      </c>
      <c r="K48" s="772">
        <v>2.65</v>
      </c>
      <c r="L48" s="771">
        <v>4</v>
      </c>
      <c r="M48" s="771">
        <v>40</v>
      </c>
      <c r="N48" s="773">
        <v>13.22</v>
      </c>
      <c r="O48" s="771" t="s">
        <v>4137</v>
      </c>
      <c r="P48" s="774" t="s">
        <v>4224</v>
      </c>
      <c r="Q48" s="775">
        <f t="shared" si="0"/>
        <v>1</v>
      </c>
      <c r="R48" s="775">
        <f t="shared" si="0"/>
        <v>6.7700000000000005</v>
      </c>
      <c r="S48" s="776">
        <f t="shared" si="1"/>
        <v>39.660000000000004</v>
      </c>
      <c r="T48" s="776">
        <f t="shared" si="2"/>
        <v>14.100000000000001</v>
      </c>
      <c r="U48" s="776">
        <f t="shared" si="3"/>
        <v>-25.560000000000002</v>
      </c>
      <c r="V48" s="777">
        <f t="shared" si="4"/>
        <v>0.3555219364599092</v>
      </c>
      <c r="W48" s="727"/>
    </row>
    <row r="49" spans="1:23" ht="14.4" customHeight="1" x14ac:dyDescent="0.3">
      <c r="A49" s="782" t="s">
        <v>4225</v>
      </c>
      <c r="B49" s="722">
        <v>1</v>
      </c>
      <c r="C49" s="723">
        <v>2.0099999999999998</v>
      </c>
      <c r="D49" s="724">
        <v>1</v>
      </c>
      <c r="E49" s="734"/>
      <c r="F49" s="712"/>
      <c r="G49" s="713"/>
      <c r="H49" s="718"/>
      <c r="I49" s="712"/>
      <c r="J49" s="713"/>
      <c r="K49" s="717">
        <v>0.88</v>
      </c>
      <c r="L49" s="718">
        <v>3</v>
      </c>
      <c r="M49" s="718">
        <v>26</v>
      </c>
      <c r="N49" s="719">
        <v>8.57</v>
      </c>
      <c r="O49" s="718" t="s">
        <v>4137</v>
      </c>
      <c r="P49" s="735" t="s">
        <v>4226</v>
      </c>
      <c r="Q49" s="720">
        <f t="shared" si="0"/>
        <v>-1</v>
      </c>
      <c r="R49" s="720">
        <f t="shared" si="0"/>
        <v>-2.0099999999999998</v>
      </c>
      <c r="S49" s="731" t="str">
        <f t="shared" si="1"/>
        <v/>
      </c>
      <c r="T49" s="731" t="str">
        <f t="shared" si="2"/>
        <v/>
      </c>
      <c r="U49" s="731" t="str">
        <f t="shared" si="3"/>
        <v/>
      </c>
      <c r="V49" s="736" t="str">
        <f t="shared" si="4"/>
        <v/>
      </c>
      <c r="W49" s="721"/>
    </row>
    <row r="50" spans="1:23" ht="14.4" customHeight="1" x14ac:dyDescent="0.3">
      <c r="A50" s="782" t="s">
        <v>4227</v>
      </c>
      <c r="B50" s="731"/>
      <c r="C50" s="732"/>
      <c r="D50" s="733"/>
      <c r="E50" s="734"/>
      <c r="F50" s="712"/>
      <c r="G50" s="713"/>
      <c r="H50" s="714">
        <v>1</v>
      </c>
      <c r="I50" s="715">
        <v>0.54</v>
      </c>
      <c r="J50" s="728">
        <v>4</v>
      </c>
      <c r="K50" s="717">
        <v>0.54</v>
      </c>
      <c r="L50" s="718">
        <v>2</v>
      </c>
      <c r="M50" s="718">
        <v>22</v>
      </c>
      <c r="N50" s="719">
        <v>7.44</v>
      </c>
      <c r="O50" s="718" t="s">
        <v>4137</v>
      </c>
      <c r="P50" s="735" t="s">
        <v>4228</v>
      </c>
      <c r="Q50" s="720">
        <f t="shared" si="0"/>
        <v>1</v>
      </c>
      <c r="R50" s="720">
        <f t="shared" si="0"/>
        <v>0.54</v>
      </c>
      <c r="S50" s="731">
        <f t="shared" si="1"/>
        <v>7.44</v>
      </c>
      <c r="T50" s="731">
        <f t="shared" si="2"/>
        <v>4</v>
      </c>
      <c r="U50" s="731">
        <f t="shared" si="3"/>
        <v>-3.4400000000000004</v>
      </c>
      <c r="V50" s="736">
        <f t="shared" si="4"/>
        <v>0.5376344086021505</v>
      </c>
      <c r="W50" s="721"/>
    </row>
    <row r="51" spans="1:23" ht="14.4" customHeight="1" x14ac:dyDescent="0.3">
      <c r="A51" s="782" t="s">
        <v>4229</v>
      </c>
      <c r="B51" s="731"/>
      <c r="C51" s="732"/>
      <c r="D51" s="733"/>
      <c r="E51" s="734">
        <v>1</v>
      </c>
      <c r="F51" s="712">
        <v>1.42</v>
      </c>
      <c r="G51" s="713">
        <v>3</v>
      </c>
      <c r="H51" s="714">
        <v>1</v>
      </c>
      <c r="I51" s="715">
        <v>0.88</v>
      </c>
      <c r="J51" s="728">
        <v>2</v>
      </c>
      <c r="K51" s="717">
        <v>0.44</v>
      </c>
      <c r="L51" s="718">
        <v>2</v>
      </c>
      <c r="M51" s="718">
        <v>18</v>
      </c>
      <c r="N51" s="719">
        <v>5.88</v>
      </c>
      <c r="O51" s="718" t="s">
        <v>4137</v>
      </c>
      <c r="P51" s="735" t="s">
        <v>4230</v>
      </c>
      <c r="Q51" s="720">
        <f t="shared" si="0"/>
        <v>1</v>
      </c>
      <c r="R51" s="720">
        <f t="shared" si="0"/>
        <v>0.88</v>
      </c>
      <c r="S51" s="731">
        <f t="shared" si="1"/>
        <v>5.88</v>
      </c>
      <c r="T51" s="731">
        <f t="shared" si="2"/>
        <v>2</v>
      </c>
      <c r="U51" s="731">
        <f t="shared" si="3"/>
        <v>-3.88</v>
      </c>
      <c r="V51" s="736">
        <f t="shared" si="4"/>
        <v>0.3401360544217687</v>
      </c>
      <c r="W51" s="721"/>
    </row>
    <row r="52" spans="1:23" ht="14.4" customHeight="1" x14ac:dyDescent="0.3">
      <c r="A52" s="783" t="s">
        <v>4231</v>
      </c>
      <c r="B52" s="776"/>
      <c r="C52" s="778"/>
      <c r="D52" s="737"/>
      <c r="E52" s="769">
        <v>1</v>
      </c>
      <c r="F52" s="770">
        <v>0.25</v>
      </c>
      <c r="G52" s="726">
        <v>1</v>
      </c>
      <c r="H52" s="779">
        <v>1</v>
      </c>
      <c r="I52" s="780">
        <v>0.62</v>
      </c>
      <c r="J52" s="730">
        <v>2</v>
      </c>
      <c r="K52" s="772">
        <v>0.65</v>
      </c>
      <c r="L52" s="771">
        <v>3</v>
      </c>
      <c r="M52" s="771">
        <v>23</v>
      </c>
      <c r="N52" s="773">
        <v>7.7</v>
      </c>
      <c r="O52" s="771" t="s">
        <v>4137</v>
      </c>
      <c r="P52" s="774" t="s">
        <v>4232</v>
      </c>
      <c r="Q52" s="775">
        <f t="shared" si="0"/>
        <v>1</v>
      </c>
      <c r="R52" s="775">
        <f t="shared" si="0"/>
        <v>0.62</v>
      </c>
      <c r="S52" s="776">
        <f t="shared" si="1"/>
        <v>7.7</v>
      </c>
      <c r="T52" s="776">
        <f t="shared" si="2"/>
        <v>2</v>
      </c>
      <c r="U52" s="776">
        <f t="shared" si="3"/>
        <v>-5.7</v>
      </c>
      <c r="V52" s="777">
        <f t="shared" si="4"/>
        <v>0.25974025974025972</v>
      </c>
      <c r="W52" s="727"/>
    </row>
    <row r="53" spans="1:23" ht="14.4" customHeight="1" x14ac:dyDescent="0.3">
      <c r="A53" s="782" t="s">
        <v>4233</v>
      </c>
      <c r="B53" s="731">
        <v>1</v>
      </c>
      <c r="C53" s="732">
        <v>2.0499999999999998</v>
      </c>
      <c r="D53" s="733">
        <v>10</v>
      </c>
      <c r="E53" s="734"/>
      <c r="F53" s="712"/>
      <c r="G53" s="713"/>
      <c r="H53" s="714">
        <v>1</v>
      </c>
      <c r="I53" s="715">
        <v>2.0499999999999998</v>
      </c>
      <c r="J53" s="728">
        <v>5</v>
      </c>
      <c r="K53" s="717">
        <v>2.0499999999999998</v>
      </c>
      <c r="L53" s="718">
        <v>4</v>
      </c>
      <c r="M53" s="718">
        <v>37</v>
      </c>
      <c r="N53" s="719">
        <v>12.2</v>
      </c>
      <c r="O53" s="718" t="s">
        <v>4137</v>
      </c>
      <c r="P53" s="735" t="s">
        <v>4234</v>
      </c>
      <c r="Q53" s="720">
        <f t="shared" si="0"/>
        <v>0</v>
      </c>
      <c r="R53" s="720">
        <f t="shared" si="0"/>
        <v>0</v>
      </c>
      <c r="S53" s="731">
        <f t="shared" si="1"/>
        <v>12.2</v>
      </c>
      <c r="T53" s="731">
        <f t="shared" si="2"/>
        <v>5</v>
      </c>
      <c r="U53" s="731">
        <f t="shared" si="3"/>
        <v>-7.1999999999999993</v>
      </c>
      <c r="V53" s="736">
        <f t="shared" si="4"/>
        <v>0.4098360655737705</v>
      </c>
      <c r="W53" s="721"/>
    </row>
    <row r="54" spans="1:23" ht="14.4" customHeight="1" x14ac:dyDescent="0.3">
      <c r="A54" s="782" t="s">
        <v>4235</v>
      </c>
      <c r="B54" s="731"/>
      <c r="C54" s="732"/>
      <c r="D54" s="733"/>
      <c r="E54" s="734"/>
      <c r="F54" s="712"/>
      <c r="G54" s="713"/>
      <c r="H54" s="714">
        <v>1</v>
      </c>
      <c r="I54" s="715">
        <v>0.48</v>
      </c>
      <c r="J54" s="728">
        <v>2</v>
      </c>
      <c r="K54" s="717">
        <v>0.7</v>
      </c>
      <c r="L54" s="718">
        <v>3</v>
      </c>
      <c r="M54" s="718">
        <v>25</v>
      </c>
      <c r="N54" s="719">
        <v>8.18</v>
      </c>
      <c r="O54" s="718" t="s">
        <v>4137</v>
      </c>
      <c r="P54" s="735" t="s">
        <v>4236</v>
      </c>
      <c r="Q54" s="720">
        <f t="shared" si="0"/>
        <v>1</v>
      </c>
      <c r="R54" s="720">
        <f t="shared" si="0"/>
        <v>0.48</v>
      </c>
      <c r="S54" s="731">
        <f t="shared" si="1"/>
        <v>8.18</v>
      </c>
      <c r="T54" s="731">
        <f t="shared" si="2"/>
        <v>2</v>
      </c>
      <c r="U54" s="731">
        <f t="shared" si="3"/>
        <v>-6.18</v>
      </c>
      <c r="V54" s="736">
        <f t="shared" si="4"/>
        <v>0.24449877750611249</v>
      </c>
      <c r="W54" s="721"/>
    </row>
    <row r="55" spans="1:23" ht="14.4" customHeight="1" x14ac:dyDescent="0.3">
      <c r="A55" s="782" t="s">
        <v>4237</v>
      </c>
      <c r="B55" s="731">
        <v>1</v>
      </c>
      <c r="C55" s="732">
        <v>3.12</v>
      </c>
      <c r="D55" s="733">
        <v>2</v>
      </c>
      <c r="E55" s="714">
        <v>1</v>
      </c>
      <c r="F55" s="715">
        <v>1.94</v>
      </c>
      <c r="G55" s="728">
        <v>3</v>
      </c>
      <c r="H55" s="718"/>
      <c r="I55" s="712"/>
      <c r="J55" s="713"/>
      <c r="K55" s="717">
        <v>0.98</v>
      </c>
      <c r="L55" s="718">
        <v>4</v>
      </c>
      <c r="M55" s="718">
        <v>34</v>
      </c>
      <c r="N55" s="719">
        <v>11.34</v>
      </c>
      <c r="O55" s="718" t="s">
        <v>4137</v>
      </c>
      <c r="P55" s="735" t="s">
        <v>4238</v>
      </c>
      <c r="Q55" s="720">
        <f t="shared" si="0"/>
        <v>-1</v>
      </c>
      <c r="R55" s="720">
        <f t="shared" si="0"/>
        <v>-3.12</v>
      </c>
      <c r="S55" s="731" t="str">
        <f t="shared" si="1"/>
        <v/>
      </c>
      <c r="T55" s="731" t="str">
        <f t="shared" si="2"/>
        <v/>
      </c>
      <c r="U55" s="731" t="str">
        <f t="shared" si="3"/>
        <v/>
      </c>
      <c r="V55" s="736" t="str">
        <f t="shared" si="4"/>
        <v/>
      </c>
      <c r="W55" s="721"/>
    </row>
    <row r="56" spans="1:23" ht="14.4" customHeight="1" x14ac:dyDescent="0.3">
      <c r="A56" s="782" t="s">
        <v>4239</v>
      </c>
      <c r="B56" s="731">
        <v>1</v>
      </c>
      <c r="C56" s="732">
        <v>1.9</v>
      </c>
      <c r="D56" s="733">
        <v>2</v>
      </c>
      <c r="E56" s="734">
        <v>1</v>
      </c>
      <c r="F56" s="712">
        <v>2.2999999999999998</v>
      </c>
      <c r="G56" s="713">
        <v>3</v>
      </c>
      <c r="H56" s="714">
        <v>1</v>
      </c>
      <c r="I56" s="715">
        <v>3.51</v>
      </c>
      <c r="J56" s="728">
        <v>10</v>
      </c>
      <c r="K56" s="717">
        <v>3.51</v>
      </c>
      <c r="L56" s="718">
        <v>6</v>
      </c>
      <c r="M56" s="718">
        <v>50</v>
      </c>
      <c r="N56" s="719">
        <v>16.55</v>
      </c>
      <c r="O56" s="718" t="s">
        <v>4137</v>
      </c>
      <c r="P56" s="735" t="s">
        <v>4240</v>
      </c>
      <c r="Q56" s="720">
        <f t="shared" si="0"/>
        <v>0</v>
      </c>
      <c r="R56" s="720">
        <f t="shared" si="0"/>
        <v>1.6099999999999999</v>
      </c>
      <c r="S56" s="731">
        <f t="shared" si="1"/>
        <v>16.55</v>
      </c>
      <c r="T56" s="731">
        <f t="shared" si="2"/>
        <v>10</v>
      </c>
      <c r="U56" s="731">
        <f t="shared" si="3"/>
        <v>-6.5500000000000007</v>
      </c>
      <c r="V56" s="736">
        <f t="shared" si="4"/>
        <v>0.60422960725075525</v>
      </c>
      <c r="W56" s="721"/>
    </row>
    <row r="57" spans="1:23" ht="14.4" customHeight="1" x14ac:dyDescent="0.3">
      <c r="A57" s="782" t="s">
        <v>4241</v>
      </c>
      <c r="B57" s="731"/>
      <c r="C57" s="732"/>
      <c r="D57" s="733"/>
      <c r="E57" s="734"/>
      <c r="F57" s="712"/>
      <c r="G57" s="713"/>
      <c r="H57" s="714">
        <v>1</v>
      </c>
      <c r="I57" s="715">
        <v>2.48</v>
      </c>
      <c r="J57" s="728">
        <v>5</v>
      </c>
      <c r="K57" s="717">
        <v>4.0999999999999996</v>
      </c>
      <c r="L57" s="718">
        <v>9</v>
      </c>
      <c r="M57" s="718">
        <v>85</v>
      </c>
      <c r="N57" s="719">
        <v>28.22</v>
      </c>
      <c r="O57" s="718" t="s">
        <v>4137</v>
      </c>
      <c r="P57" s="735" t="s">
        <v>4242</v>
      </c>
      <c r="Q57" s="720">
        <f t="shared" si="0"/>
        <v>1</v>
      </c>
      <c r="R57" s="720">
        <f t="shared" si="0"/>
        <v>2.48</v>
      </c>
      <c r="S57" s="731">
        <f t="shared" si="1"/>
        <v>28.22</v>
      </c>
      <c r="T57" s="731">
        <f t="shared" si="2"/>
        <v>5</v>
      </c>
      <c r="U57" s="731">
        <f t="shared" si="3"/>
        <v>-23.22</v>
      </c>
      <c r="V57" s="736">
        <f t="shared" si="4"/>
        <v>0.17717930545712263</v>
      </c>
      <c r="W57" s="721"/>
    </row>
    <row r="58" spans="1:23" ht="14.4" customHeight="1" x14ac:dyDescent="0.3">
      <c r="A58" s="782" t="s">
        <v>4243</v>
      </c>
      <c r="B58" s="731"/>
      <c r="C58" s="732"/>
      <c r="D58" s="733"/>
      <c r="E58" s="734"/>
      <c r="F58" s="712"/>
      <c r="G58" s="713"/>
      <c r="H58" s="714">
        <v>1</v>
      </c>
      <c r="I58" s="715">
        <v>2.46</v>
      </c>
      <c r="J58" s="728">
        <v>4</v>
      </c>
      <c r="K58" s="717">
        <v>2.1800000000000002</v>
      </c>
      <c r="L58" s="718">
        <v>4</v>
      </c>
      <c r="M58" s="718">
        <v>36</v>
      </c>
      <c r="N58" s="719">
        <v>11.97</v>
      </c>
      <c r="O58" s="718" t="s">
        <v>4137</v>
      </c>
      <c r="P58" s="735" t="s">
        <v>4244</v>
      </c>
      <c r="Q58" s="720">
        <f t="shared" si="0"/>
        <v>1</v>
      </c>
      <c r="R58" s="720">
        <f t="shared" si="0"/>
        <v>2.46</v>
      </c>
      <c r="S58" s="731">
        <f t="shared" si="1"/>
        <v>11.97</v>
      </c>
      <c r="T58" s="731">
        <f t="shared" si="2"/>
        <v>4</v>
      </c>
      <c r="U58" s="731">
        <f t="shared" si="3"/>
        <v>-7.9700000000000006</v>
      </c>
      <c r="V58" s="736">
        <f t="shared" si="4"/>
        <v>0.33416875522138678</v>
      </c>
      <c r="W58" s="721"/>
    </row>
    <row r="59" spans="1:23" ht="14.4" customHeight="1" x14ac:dyDescent="0.3">
      <c r="A59" s="782" t="s">
        <v>4245</v>
      </c>
      <c r="B59" s="731"/>
      <c r="C59" s="732"/>
      <c r="D59" s="733"/>
      <c r="E59" s="734"/>
      <c r="F59" s="712"/>
      <c r="G59" s="713"/>
      <c r="H59" s="714">
        <v>1</v>
      </c>
      <c r="I59" s="715">
        <v>1.1200000000000001</v>
      </c>
      <c r="J59" s="728">
        <v>3</v>
      </c>
      <c r="K59" s="717">
        <v>0.69</v>
      </c>
      <c r="L59" s="718">
        <v>3</v>
      </c>
      <c r="M59" s="718">
        <v>28</v>
      </c>
      <c r="N59" s="719">
        <v>9.27</v>
      </c>
      <c r="O59" s="718" t="s">
        <v>4137</v>
      </c>
      <c r="P59" s="735" t="s">
        <v>4246</v>
      </c>
      <c r="Q59" s="720">
        <f t="shared" si="0"/>
        <v>1</v>
      </c>
      <c r="R59" s="720">
        <f t="shared" si="0"/>
        <v>1.1200000000000001</v>
      </c>
      <c r="S59" s="731">
        <f t="shared" si="1"/>
        <v>9.27</v>
      </c>
      <c r="T59" s="731">
        <f t="shared" si="2"/>
        <v>3</v>
      </c>
      <c r="U59" s="731">
        <f t="shared" si="3"/>
        <v>-6.27</v>
      </c>
      <c r="V59" s="736">
        <f t="shared" si="4"/>
        <v>0.3236245954692557</v>
      </c>
      <c r="W59" s="721"/>
    </row>
    <row r="60" spans="1:23" ht="14.4" customHeight="1" x14ac:dyDescent="0.3">
      <c r="A60" s="782" t="s">
        <v>4247</v>
      </c>
      <c r="B60" s="731"/>
      <c r="C60" s="732"/>
      <c r="D60" s="733"/>
      <c r="E60" s="714">
        <v>1</v>
      </c>
      <c r="F60" s="715">
        <v>0.56999999999999995</v>
      </c>
      <c r="G60" s="728">
        <v>4</v>
      </c>
      <c r="H60" s="718"/>
      <c r="I60" s="712"/>
      <c r="J60" s="713"/>
      <c r="K60" s="717">
        <v>0.56999999999999995</v>
      </c>
      <c r="L60" s="718">
        <v>2</v>
      </c>
      <c r="M60" s="718">
        <v>21</v>
      </c>
      <c r="N60" s="719">
        <v>7.09</v>
      </c>
      <c r="O60" s="718" t="s">
        <v>4137</v>
      </c>
      <c r="P60" s="735" t="s">
        <v>4248</v>
      </c>
      <c r="Q60" s="720">
        <f t="shared" si="0"/>
        <v>0</v>
      </c>
      <c r="R60" s="720">
        <f t="shared" si="0"/>
        <v>0</v>
      </c>
      <c r="S60" s="731" t="str">
        <f t="shared" si="1"/>
        <v/>
      </c>
      <c r="T60" s="731" t="str">
        <f t="shared" si="2"/>
        <v/>
      </c>
      <c r="U60" s="731" t="str">
        <f t="shared" si="3"/>
        <v/>
      </c>
      <c r="V60" s="736" t="str">
        <f t="shared" si="4"/>
        <v/>
      </c>
      <c r="W60" s="721"/>
    </row>
    <row r="61" spans="1:23" ht="14.4" customHeight="1" x14ac:dyDescent="0.3">
      <c r="A61" s="782" t="s">
        <v>4249</v>
      </c>
      <c r="B61" s="731"/>
      <c r="C61" s="732"/>
      <c r="D61" s="733"/>
      <c r="E61" s="734"/>
      <c r="F61" s="712"/>
      <c r="G61" s="713"/>
      <c r="H61" s="714">
        <v>1</v>
      </c>
      <c r="I61" s="715">
        <v>0.76</v>
      </c>
      <c r="J61" s="728">
        <v>4</v>
      </c>
      <c r="K61" s="717">
        <v>0.73</v>
      </c>
      <c r="L61" s="718">
        <v>3</v>
      </c>
      <c r="M61" s="718">
        <v>29</v>
      </c>
      <c r="N61" s="719">
        <v>9.76</v>
      </c>
      <c r="O61" s="718" t="s">
        <v>4137</v>
      </c>
      <c r="P61" s="735" t="s">
        <v>4250</v>
      </c>
      <c r="Q61" s="720">
        <f t="shared" si="0"/>
        <v>1</v>
      </c>
      <c r="R61" s="720">
        <f t="shared" si="0"/>
        <v>0.76</v>
      </c>
      <c r="S61" s="731">
        <f t="shared" si="1"/>
        <v>9.76</v>
      </c>
      <c r="T61" s="731">
        <f t="shared" si="2"/>
        <v>4</v>
      </c>
      <c r="U61" s="731">
        <f t="shared" si="3"/>
        <v>-5.76</v>
      </c>
      <c r="V61" s="736">
        <f t="shared" si="4"/>
        <v>0.4098360655737705</v>
      </c>
      <c r="W61" s="721"/>
    </row>
    <row r="62" spans="1:23" ht="14.4" customHeight="1" x14ac:dyDescent="0.3">
      <c r="A62" s="783" t="s">
        <v>4251</v>
      </c>
      <c r="B62" s="776"/>
      <c r="C62" s="778"/>
      <c r="D62" s="737"/>
      <c r="E62" s="769"/>
      <c r="F62" s="770"/>
      <c r="G62" s="726"/>
      <c r="H62" s="779">
        <v>1</v>
      </c>
      <c r="I62" s="780">
        <v>0.55000000000000004</v>
      </c>
      <c r="J62" s="730">
        <v>2</v>
      </c>
      <c r="K62" s="772">
        <v>1.24</v>
      </c>
      <c r="L62" s="771">
        <v>5</v>
      </c>
      <c r="M62" s="771">
        <v>47</v>
      </c>
      <c r="N62" s="773">
        <v>15.56</v>
      </c>
      <c r="O62" s="771" t="s">
        <v>4137</v>
      </c>
      <c r="P62" s="774" t="s">
        <v>4252</v>
      </c>
      <c r="Q62" s="775">
        <f t="shared" si="0"/>
        <v>1</v>
      </c>
      <c r="R62" s="775">
        <f t="shared" si="0"/>
        <v>0.55000000000000004</v>
      </c>
      <c r="S62" s="776">
        <f t="shared" si="1"/>
        <v>15.56</v>
      </c>
      <c r="T62" s="776">
        <f t="shared" si="2"/>
        <v>2</v>
      </c>
      <c r="U62" s="776">
        <f t="shared" si="3"/>
        <v>-13.56</v>
      </c>
      <c r="V62" s="777">
        <f t="shared" si="4"/>
        <v>0.12853470437017994</v>
      </c>
      <c r="W62" s="727"/>
    </row>
    <row r="63" spans="1:23" ht="14.4" customHeight="1" x14ac:dyDescent="0.3">
      <c r="A63" s="782" t="s">
        <v>4253</v>
      </c>
      <c r="B63" s="731"/>
      <c r="C63" s="732"/>
      <c r="D63" s="733"/>
      <c r="E63" s="714">
        <v>1</v>
      </c>
      <c r="F63" s="715">
        <v>0.69</v>
      </c>
      <c r="G63" s="728">
        <v>2</v>
      </c>
      <c r="H63" s="718"/>
      <c r="I63" s="712"/>
      <c r="J63" s="713"/>
      <c r="K63" s="717">
        <v>0.52</v>
      </c>
      <c r="L63" s="718">
        <v>2</v>
      </c>
      <c r="M63" s="718">
        <v>21</v>
      </c>
      <c r="N63" s="719">
        <v>6.93</v>
      </c>
      <c r="O63" s="718" t="s">
        <v>4137</v>
      </c>
      <c r="P63" s="735" t="s">
        <v>4254</v>
      </c>
      <c r="Q63" s="720">
        <f t="shared" si="0"/>
        <v>0</v>
      </c>
      <c r="R63" s="720">
        <f t="shared" si="0"/>
        <v>0</v>
      </c>
      <c r="S63" s="731" t="str">
        <f t="shared" si="1"/>
        <v/>
      </c>
      <c r="T63" s="731" t="str">
        <f t="shared" si="2"/>
        <v/>
      </c>
      <c r="U63" s="731" t="str">
        <f t="shared" si="3"/>
        <v/>
      </c>
      <c r="V63" s="736" t="str">
        <f t="shared" si="4"/>
        <v/>
      </c>
      <c r="W63" s="721"/>
    </row>
    <row r="64" spans="1:23" ht="14.4" customHeight="1" x14ac:dyDescent="0.3">
      <c r="A64" s="782" t="s">
        <v>4255</v>
      </c>
      <c r="B64" s="731"/>
      <c r="C64" s="732"/>
      <c r="D64" s="733"/>
      <c r="E64" s="734"/>
      <c r="F64" s="712"/>
      <c r="G64" s="713"/>
      <c r="H64" s="714">
        <v>1</v>
      </c>
      <c r="I64" s="715">
        <v>0.5</v>
      </c>
      <c r="J64" s="728">
        <v>2</v>
      </c>
      <c r="K64" s="717">
        <v>0.74</v>
      </c>
      <c r="L64" s="718">
        <v>3</v>
      </c>
      <c r="M64" s="718">
        <v>29</v>
      </c>
      <c r="N64" s="719">
        <v>9.81</v>
      </c>
      <c r="O64" s="718" t="s">
        <v>4137</v>
      </c>
      <c r="P64" s="735" t="s">
        <v>4256</v>
      </c>
      <c r="Q64" s="720">
        <f t="shared" si="0"/>
        <v>1</v>
      </c>
      <c r="R64" s="720">
        <f t="shared" si="0"/>
        <v>0.5</v>
      </c>
      <c r="S64" s="731">
        <f t="shared" si="1"/>
        <v>9.81</v>
      </c>
      <c r="T64" s="731">
        <f t="shared" si="2"/>
        <v>2</v>
      </c>
      <c r="U64" s="731">
        <f t="shared" si="3"/>
        <v>-7.8100000000000005</v>
      </c>
      <c r="V64" s="736">
        <f t="shared" si="4"/>
        <v>0.2038735983690112</v>
      </c>
      <c r="W64" s="721"/>
    </row>
    <row r="65" spans="1:23" ht="14.4" customHeight="1" x14ac:dyDescent="0.3">
      <c r="A65" s="782" t="s">
        <v>4257</v>
      </c>
      <c r="B65" s="731"/>
      <c r="C65" s="732"/>
      <c r="D65" s="733"/>
      <c r="E65" s="734"/>
      <c r="F65" s="712"/>
      <c r="G65" s="713"/>
      <c r="H65" s="714">
        <v>1</v>
      </c>
      <c r="I65" s="715">
        <v>0.48</v>
      </c>
      <c r="J65" s="728">
        <v>2</v>
      </c>
      <c r="K65" s="717">
        <v>0.7</v>
      </c>
      <c r="L65" s="718">
        <v>3</v>
      </c>
      <c r="M65" s="718">
        <v>28</v>
      </c>
      <c r="N65" s="719">
        <v>9.49</v>
      </c>
      <c r="O65" s="718" t="s">
        <v>4137</v>
      </c>
      <c r="P65" s="735" t="s">
        <v>4258</v>
      </c>
      <c r="Q65" s="720">
        <f t="shared" si="0"/>
        <v>1</v>
      </c>
      <c r="R65" s="720">
        <f t="shared" si="0"/>
        <v>0.48</v>
      </c>
      <c r="S65" s="731">
        <f t="shared" si="1"/>
        <v>9.49</v>
      </c>
      <c r="T65" s="731">
        <f t="shared" si="2"/>
        <v>2</v>
      </c>
      <c r="U65" s="731">
        <f t="shared" si="3"/>
        <v>-7.49</v>
      </c>
      <c r="V65" s="736">
        <f t="shared" si="4"/>
        <v>0.21074815595363541</v>
      </c>
      <c r="W65" s="721"/>
    </row>
    <row r="66" spans="1:23" ht="14.4" customHeight="1" x14ac:dyDescent="0.3">
      <c r="A66" s="782" t="s">
        <v>4259</v>
      </c>
      <c r="B66" s="722">
        <v>1</v>
      </c>
      <c r="C66" s="723">
        <v>2.3199999999999998</v>
      </c>
      <c r="D66" s="724">
        <v>6</v>
      </c>
      <c r="E66" s="734"/>
      <c r="F66" s="712"/>
      <c r="G66" s="713"/>
      <c r="H66" s="718"/>
      <c r="I66" s="712"/>
      <c r="J66" s="713"/>
      <c r="K66" s="717">
        <v>1.98</v>
      </c>
      <c r="L66" s="718">
        <v>3</v>
      </c>
      <c r="M66" s="718">
        <v>29</v>
      </c>
      <c r="N66" s="719">
        <v>9.83</v>
      </c>
      <c r="O66" s="718" t="s">
        <v>4137</v>
      </c>
      <c r="P66" s="735" t="s">
        <v>4260</v>
      </c>
      <c r="Q66" s="720">
        <f t="shared" si="0"/>
        <v>-1</v>
      </c>
      <c r="R66" s="720">
        <f t="shared" si="0"/>
        <v>-2.3199999999999998</v>
      </c>
      <c r="S66" s="731" t="str">
        <f t="shared" si="1"/>
        <v/>
      </c>
      <c r="T66" s="731" t="str">
        <f t="shared" si="2"/>
        <v/>
      </c>
      <c r="U66" s="731" t="str">
        <f t="shared" si="3"/>
        <v/>
      </c>
      <c r="V66" s="736" t="str">
        <f t="shared" si="4"/>
        <v/>
      </c>
      <c r="W66" s="721"/>
    </row>
    <row r="67" spans="1:23" ht="14.4" customHeight="1" x14ac:dyDescent="0.3">
      <c r="A67" s="783" t="s">
        <v>4261</v>
      </c>
      <c r="B67" s="767">
        <v>2</v>
      </c>
      <c r="C67" s="768">
        <v>4.4400000000000004</v>
      </c>
      <c r="D67" s="725">
        <v>5.5</v>
      </c>
      <c r="E67" s="769"/>
      <c r="F67" s="770"/>
      <c r="G67" s="726"/>
      <c r="H67" s="771"/>
      <c r="I67" s="770"/>
      <c r="J67" s="726"/>
      <c r="K67" s="772">
        <v>2.2200000000000002</v>
      </c>
      <c r="L67" s="771">
        <v>4</v>
      </c>
      <c r="M67" s="771">
        <v>34</v>
      </c>
      <c r="N67" s="773">
        <v>11.36</v>
      </c>
      <c r="O67" s="771" t="s">
        <v>4137</v>
      </c>
      <c r="P67" s="774" t="s">
        <v>4262</v>
      </c>
      <c r="Q67" s="775">
        <f t="shared" si="0"/>
        <v>-2</v>
      </c>
      <c r="R67" s="775">
        <f t="shared" si="0"/>
        <v>-4.4400000000000004</v>
      </c>
      <c r="S67" s="776" t="str">
        <f t="shared" si="1"/>
        <v/>
      </c>
      <c r="T67" s="776" t="str">
        <f t="shared" si="2"/>
        <v/>
      </c>
      <c r="U67" s="776" t="str">
        <f t="shared" si="3"/>
        <v/>
      </c>
      <c r="V67" s="777" t="str">
        <f t="shared" si="4"/>
        <v/>
      </c>
      <c r="W67" s="727"/>
    </row>
    <row r="68" spans="1:23" ht="14.4" customHeight="1" x14ac:dyDescent="0.3">
      <c r="A68" s="783" t="s">
        <v>4263</v>
      </c>
      <c r="B68" s="767">
        <v>1</v>
      </c>
      <c r="C68" s="768">
        <v>3.89</v>
      </c>
      <c r="D68" s="725">
        <v>11</v>
      </c>
      <c r="E68" s="769"/>
      <c r="F68" s="770"/>
      <c r="G68" s="726"/>
      <c r="H68" s="771"/>
      <c r="I68" s="770"/>
      <c r="J68" s="726"/>
      <c r="K68" s="772">
        <v>3.12</v>
      </c>
      <c r="L68" s="771">
        <v>5</v>
      </c>
      <c r="M68" s="771">
        <v>43</v>
      </c>
      <c r="N68" s="773">
        <v>14.24</v>
      </c>
      <c r="O68" s="771" t="s">
        <v>4137</v>
      </c>
      <c r="P68" s="774" t="s">
        <v>4264</v>
      </c>
      <c r="Q68" s="775">
        <f t="shared" si="0"/>
        <v>-1</v>
      </c>
      <c r="R68" s="775">
        <f t="shared" si="0"/>
        <v>-3.89</v>
      </c>
      <c r="S68" s="776" t="str">
        <f t="shared" si="1"/>
        <v/>
      </c>
      <c r="T68" s="776" t="str">
        <f t="shared" si="2"/>
        <v/>
      </c>
      <c r="U68" s="776" t="str">
        <f t="shared" si="3"/>
        <v/>
      </c>
      <c r="V68" s="777" t="str">
        <f t="shared" si="4"/>
        <v/>
      </c>
      <c r="W68" s="727"/>
    </row>
    <row r="69" spans="1:23" ht="14.4" customHeight="1" x14ac:dyDescent="0.3">
      <c r="A69" s="782" t="s">
        <v>4265</v>
      </c>
      <c r="B69" s="731"/>
      <c r="C69" s="732"/>
      <c r="D69" s="733"/>
      <c r="E69" s="734"/>
      <c r="F69" s="712"/>
      <c r="G69" s="713"/>
      <c r="H69" s="714">
        <v>1</v>
      </c>
      <c r="I69" s="715">
        <v>0.78</v>
      </c>
      <c r="J69" s="728">
        <v>2</v>
      </c>
      <c r="K69" s="717">
        <v>0.78</v>
      </c>
      <c r="L69" s="718">
        <v>2</v>
      </c>
      <c r="M69" s="718">
        <v>20</v>
      </c>
      <c r="N69" s="719">
        <v>6.82</v>
      </c>
      <c r="O69" s="718" t="s">
        <v>4137</v>
      </c>
      <c r="P69" s="735" t="s">
        <v>4266</v>
      </c>
      <c r="Q69" s="720">
        <f t="shared" si="0"/>
        <v>1</v>
      </c>
      <c r="R69" s="720">
        <f t="shared" si="0"/>
        <v>0.78</v>
      </c>
      <c r="S69" s="731">
        <f t="shared" si="1"/>
        <v>6.82</v>
      </c>
      <c r="T69" s="731">
        <f t="shared" si="2"/>
        <v>2</v>
      </c>
      <c r="U69" s="731">
        <f t="shared" si="3"/>
        <v>-4.82</v>
      </c>
      <c r="V69" s="736">
        <f t="shared" si="4"/>
        <v>0.29325513196480935</v>
      </c>
      <c r="W69" s="721"/>
    </row>
    <row r="70" spans="1:23" ht="14.4" customHeight="1" x14ac:dyDescent="0.3">
      <c r="A70" s="782" t="s">
        <v>4267</v>
      </c>
      <c r="B70" s="722">
        <v>1</v>
      </c>
      <c r="C70" s="723">
        <v>0.65</v>
      </c>
      <c r="D70" s="724">
        <v>11</v>
      </c>
      <c r="E70" s="734"/>
      <c r="F70" s="712"/>
      <c r="G70" s="713"/>
      <c r="H70" s="718"/>
      <c r="I70" s="712"/>
      <c r="J70" s="713"/>
      <c r="K70" s="717">
        <v>0.39</v>
      </c>
      <c r="L70" s="718">
        <v>2</v>
      </c>
      <c r="M70" s="718">
        <v>16</v>
      </c>
      <c r="N70" s="719">
        <v>5.47</v>
      </c>
      <c r="O70" s="718" t="s">
        <v>4137</v>
      </c>
      <c r="P70" s="735" t="s">
        <v>4268</v>
      </c>
      <c r="Q70" s="720">
        <f t="shared" ref="Q70:R89" si="5">H70-B70</f>
        <v>-1</v>
      </c>
      <c r="R70" s="720">
        <f t="shared" si="5"/>
        <v>-0.65</v>
      </c>
      <c r="S70" s="731" t="str">
        <f t="shared" ref="S70:S89" si="6">IF(H70=0,"",H70*N70)</f>
        <v/>
      </c>
      <c r="T70" s="731" t="str">
        <f t="shared" ref="T70:T89" si="7">IF(H70=0,"",H70*J70)</f>
        <v/>
      </c>
      <c r="U70" s="731" t="str">
        <f t="shared" ref="U70:U89" si="8">IF(H70=0,"",T70-S70)</f>
        <v/>
      </c>
      <c r="V70" s="736" t="str">
        <f t="shared" ref="V70:V89" si="9">IF(H70=0,"",T70/S70)</f>
        <v/>
      </c>
      <c r="W70" s="721"/>
    </row>
    <row r="71" spans="1:23" ht="14.4" customHeight="1" x14ac:dyDescent="0.3">
      <c r="A71" s="782" t="s">
        <v>4269</v>
      </c>
      <c r="B71" s="722">
        <v>1</v>
      </c>
      <c r="C71" s="723">
        <v>0.56999999999999995</v>
      </c>
      <c r="D71" s="724">
        <v>2</v>
      </c>
      <c r="E71" s="734"/>
      <c r="F71" s="712"/>
      <c r="G71" s="713"/>
      <c r="H71" s="718"/>
      <c r="I71" s="712"/>
      <c r="J71" s="713"/>
      <c r="K71" s="717">
        <v>0.56999999999999995</v>
      </c>
      <c r="L71" s="718">
        <v>2</v>
      </c>
      <c r="M71" s="718">
        <v>18</v>
      </c>
      <c r="N71" s="719">
        <v>6.13</v>
      </c>
      <c r="O71" s="718" t="s">
        <v>4137</v>
      </c>
      <c r="P71" s="735" t="s">
        <v>4270</v>
      </c>
      <c r="Q71" s="720">
        <f t="shared" si="5"/>
        <v>-1</v>
      </c>
      <c r="R71" s="720">
        <f t="shared" si="5"/>
        <v>-0.56999999999999995</v>
      </c>
      <c r="S71" s="731" t="str">
        <f t="shared" si="6"/>
        <v/>
      </c>
      <c r="T71" s="731" t="str">
        <f t="shared" si="7"/>
        <v/>
      </c>
      <c r="U71" s="731" t="str">
        <f t="shared" si="8"/>
        <v/>
      </c>
      <c r="V71" s="736" t="str">
        <f t="shared" si="9"/>
        <v/>
      </c>
      <c r="W71" s="721"/>
    </row>
    <row r="72" spans="1:23" ht="14.4" customHeight="1" x14ac:dyDescent="0.3">
      <c r="A72" s="782" t="s">
        <v>4271</v>
      </c>
      <c r="B72" s="731"/>
      <c r="C72" s="732"/>
      <c r="D72" s="733"/>
      <c r="E72" s="734"/>
      <c r="F72" s="712"/>
      <c r="G72" s="713"/>
      <c r="H72" s="714">
        <v>1</v>
      </c>
      <c r="I72" s="715">
        <v>1.34</v>
      </c>
      <c r="J72" s="728">
        <v>2</v>
      </c>
      <c r="K72" s="717">
        <v>2.5299999999999998</v>
      </c>
      <c r="L72" s="718">
        <v>4</v>
      </c>
      <c r="M72" s="718">
        <v>39</v>
      </c>
      <c r="N72" s="719">
        <v>12.95</v>
      </c>
      <c r="O72" s="718" t="s">
        <v>4137</v>
      </c>
      <c r="P72" s="735" t="s">
        <v>4272</v>
      </c>
      <c r="Q72" s="720">
        <f t="shared" si="5"/>
        <v>1</v>
      </c>
      <c r="R72" s="720">
        <f t="shared" si="5"/>
        <v>1.34</v>
      </c>
      <c r="S72" s="731">
        <f t="shared" si="6"/>
        <v>12.95</v>
      </c>
      <c r="T72" s="731">
        <f t="shared" si="7"/>
        <v>2</v>
      </c>
      <c r="U72" s="731">
        <f t="shared" si="8"/>
        <v>-10.95</v>
      </c>
      <c r="V72" s="736">
        <f t="shared" si="9"/>
        <v>0.15444015444015444</v>
      </c>
      <c r="W72" s="721"/>
    </row>
    <row r="73" spans="1:23" ht="14.4" customHeight="1" x14ac:dyDescent="0.3">
      <c r="A73" s="782" t="s">
        <v>4273</v>
      </c>
      <c r="B73" s="722"/>
      <c r="C73" s="723"/>
      <c r="D73" s="724"/>
      <c r="E73" s="734"/>
      <c r="F73" s="712"/>
      <c r="G73" s="713"/>
      <c r="H73" s="718">
        <v>1</v>
      </c>
      <c r="I73" s="712">
        <v>1.32</v>
      </c>
      <c r="J73" s="713">
        <v>2</v>
      </c>
      <c r="K73" s="717">
        <v>3.13</v>
      </c>
      <c r="L73" s="718">
        <v>6</v>
      </c>
      <c r="M73" s="718">
        <v>54</v>
      </c>
      <c r="N73" s="719">
        <v>17.98</v>
      </c>
      <c r="O73" s="718" t="s">
        <v>4137</v>
      </c>
      <c r="P73" s="735" t="s">
        <v>4274</v>
      </c>
      <c r="Q73" s="720">
        <f t="shared" si="5"/>
        <v>1</v>
      </c>
      <c r="R73" s="720">
        <f t="shared" si="5"/>
        <v>1.32</v>
      </c>
      <c r="S73" s="731">
        <f t="shared" si="6"/>
        <v>17.98</v>
      </c>
      <c r="T73" s="731">
        <f t="shared" si="7"/>
        <v>2</v>
      </c>
      <c r="U73" s="731">
        <f t="shared" si="8"/>
        <v>-15.98</v>
      </c>
      <c r="V73" s="736">
        <f t="shared" si="9"/>
        <v>0.11123470522803114</v>
      </c>
      <c r="W73" s="721"/>
    </row>
    <row r="74" spans="1:23" ht="14.4" customHeight="1" x14ac:dyDescent="0.3">
      <c r="A74" s="783" t="s">
        <v>4275</v>
      </c>
      <c r="B74" s="767">
        <v>4</v>
      </c>
      <c r="C74" s="768">
        <v>14.42</v>
      </c>
      <c r="D74" s="725">
        <v>5.8</v>
      </c>
      <c r="E74" s="769">
        <v>1</v>
      </c>
      <c r="F74" s="770">
        <v>1.67</v>
      </c>
      <c r="G74" s="726">
        <v>1</v>
      </c>
      <c r="H74" s="771"/>
      <c r="I74" s="770"/>
      <c r="J74" s="726"/>
      <c r="K74" s="772">
        <v>6.6</v>
      </c>
      <c r="L74" s="771">
        <v>8</v>
      </c>
      <c r="M74" s="771">
        <v>71</v>
      </c>
      <c r="N74" s="773">
        <v>23.64</v>
      </c>
      <c r="O74" s="771" t="s">
        <v>4137</v>
      </c>
      <c r="P74" s="774" t="s">
        <v>4276</v>
      </c>
      <c r="Q74" s="775">
        <f t="shared" si="5"/>
        <v>-4</v>
      </c>
      <c r="R74" s="775">
        <f t="shared" si="5"/>
        <v>-14.42</v>
      </c>
      <c r="S74" s="776" t="str">
        <f t="shared" si="6"/>
        <v/>
      </c>
      <c r="T74" s="776" t="str">
        <f t="shared" si="7"/>
        <v/>
      </c>
      <c r="U74" s="776" t="str">
        <f t="shared" si="8"/>
        <v/>
      </c>
      <c r="V74" s="777" t="str">
        <f t="shared" si="9"/>
        <v/>
      </c>
      <c r="W74" s="727"/>
    </row>
    <row r="75" spans="1:23" ht="14.4" customHeight="1" x14ac:dyDescent="0.3">
      <c r="A75" s="782" t="s">
        <v>4277</v>
      </c>
      <c r="B75" s="722">
        <v>1</v>
      </c>
      <c r="C75" s="723">
        <v>2.17</v>
      </c>
      <c r="D75" s="724">
        <v>11</v>
      </c>
      <c r="E75" s="734"/>
      <c r="F75" s="712"/>
      <c r="G75" s="713"/>
      <c r="H75" s="718"/>
      <c r="I75" s="712"/>
      <c r="J75" s="713"/>
      <c r="K75" s="717">
        <v>2.17</v>
      </c>
      <c r="L75" s="718">
        <v>5</v>
      </c>
      <c r="M75" s="718">
        <v>42</v>
      </c>
      <c r="N75" s="719">
        <v>13.87</v>
      </c>
      <c r="O75" s="718" t="s">
        <v>4137</v>
      </c>
      <c r="P75" s="735" t="s">
        <v>4278</v>
      </c>
      <c r="Q75" s="720">
        <f t="shared" si="5"/>
        <v>-1</v>
      </c>
      <c r="R75" s="720">
        <f t="shared" si="5"/>
        <v>-2.17</v>
      </c>
      <c r="S75" s="731" t="str">
        <f t="shared" si="6"/>
        <v/>
      </c>
      <c r="T75" s="731" t="str">
        <f t="shared" si="7"/>
        <v/>
      </c>
      <c r="U75" s="731" t="str">
        <f t="shared" si="8"/>
        <v/>
      </c>
      <c r="V75" s="736" t="str">
        <f t="shared" si="9"/>
        <v/>
      </c>
      <c r="W75" s="721"/>
    </row>
    <row r="76" spans="1:23" ht="14.4" customHeight="1" x14ac:dyDescent="0.3">
      <c r="A76" s="782" t="s">
        <v>4279</v>
      </c>
      <c r="B76" s="731"/>
      <c r="C76" s="732"/>
      <c r="D76" s="733"/>
      <c r="E76" s="734"/>
      <c r="F76" s="712"/>
      <c r="G76" s="713"/>
      <c r="H76" s="714">
        <v>1</v>
      </c>
      <c r="I76" s="715">
        <v>0.3</v>
      </c>
      <c r="J76" s="728">
        <v>1</v>
      </c>
      <c r="K76" s="717">
        <v>0.62</v>
      </c>
      <c r="L76" s="718">
        <v>3</v>
      </c>
      <c r="M76" s="718">
        <v>24</v>
      </c>
      <c r="N76" s="719">
        <v>8.16</v>
      </c>
      <c r="O76" s="718" t="s">
        <v>4137</v>
      </c>
      <c r="P76" s="735" t="s">
        <v>4280</v>
      </c>
      <c r="Q76" s="720">
        <f t="shared" si="5"/>
        <v>1</v>
      </c>
      <c r="R76" s="720">
        <f t="shared" si="5"/>
        <v>0.3</v>
      </c>
      <c r="S76" s="731">
        <f t="shared" si="6"/>
        <v>8.16</v>
      </c>
      <c r="T76" s="731">
        <f t="shared" si="7"/>
        <v>1</v>
      </c>
      <c r="U76" s="731">
        <f t="shared" si="8"/>
        <v>-7.16</v>
      </c>
      <c r="V76" s="736">
        <f t="shared" si="9"/>
        <v>0.12254901960784313</v>
      </c>
      <c r="W76" s="721"/>
    </row>
    <row r="77" spans="1:23" ht="14.4" customHeight="1" x14ac:dyDescent="0.3">
      <c r="A77" s="783" t="s">
        <v>4281</v>
      </c>
      <c r="B77" s="776"/>
      <c r="C77" s="778"/>
      <c r="D77" s="737"/>
      <c r="E77" s="769">
        <v>1</v>
      </c>
      <c r="F77" s="770">
        <v>0.81</v>
      </c>
      <c r="G77" s="726">
        <v>3</v>
      </c>
      <c r="H77" s="779"/>
      <c r="I77" s="780"/>
      <c r="J77" s="730"/>
      <c r="K77" s="772">
        <v>0.88</v>
      </c>
      <c r="L77" s="771">
        <v>4</v>
      </c>
      <c r="M77" s="771">
        <v>32</v>
      </c>
      <c r="N77" s="773">
        <v>10.76</v>
      </c>
      <c r="O77" s="771" t="s">
        <v>4137</v>
      </c>
      <c r="P77" s="774" t="s">
        <v>4282</v>
      </c>
      <c r="Q77" s="775">
        <f t="shared" si="5"/>
        <v>0</v>
      </c>
      <c r="R77" s="775">
        <f t="shared" si="5"/>
        <v>0</v>
      </c>
      <c r="S77" s="776" t="str">
        <f t="shared" si="6"/>
        <v/>
      </c>
      <c r="T77" s="776" t="str">
        <f t="shared" si="7"/>
        <v/>
      </c>
      <c r="U77" s="776" t="str">
        <f t="shared" si="8"/>
        <v/>
      </c>
      <c r="V77" s="777" t="str">
        <f t="shared" si="9"/>
        <v/>
      </c>
      <c r="W77" s="727"/>
    </row>
    <row r="78" spans="1:23" ht="14.4" customHeight="1" x14ac:dyDescent="0.3">
      <c r="A78" s="782" t="s">
        <v>4283</v>
      </c>
      <c r="B78" s="722">
        <v>2</v>
      </c>
      <c r="C78" s="723">
        <v>5.45</v>
      </c>
      <c r="D78" s="724">
        <v>3</v>
      </c>
      <c r="E78" s="734"/>
      <c r="F78" s="712"/>
      <c r="G78" s="713"/>
      <c r="H78" s="718"/>
      <c r="I78" s="712"/>
      <c r="J78" s="713"/>
      <c r="K78" s="717">
        <v>4.7300000000000004</v>
      </c>
      <c r="L78" s="718">
        <v>6</v>
      </c>
      <c r="M78" s="718">
        <v>55</v>
      </c>
      <c r="N78" s="719">
        <v>18.399999999999999</v>
      </c>
      <c r="O78" s="718" t="s">
        <v>4137</v>
      </c>
      <c r="P78" s="735" t="s">
        <v>4284</v>
      </c>
      <c r="Q78" s="720">
        <f t="shared" si="5"/>
        <v>-2</v>
      </c>
      <c r="R78" s="720">
        <f t="shared" si="5"/>
        <v>-5.45</v>
      </c>
      <c r="S78" s="731" t="str">
        <f t="shared" si="6"/>
        <v/>
      </c>
      <c r="T78" s="731" t="str">
        <f t="shared" si="7"/>
        <v/>
      </c>
      <c r="U78" s="731" t="str">
        <f t="shared" si="8"/>
        <v/>
      </c>
      <c r="V78" s="736" t="str">
        <f t="shared" si="9"/>
        <v/>
      </c>
      <c r="W78" s="721"/>
    </row>
    <row r="79" spans="1:23" ht="14.4" customHeight="1" x14ac:dyDescent="0.3">
      <c r="A79" s="782" t="s">
        <v>4285</v>
      </c>
      <c r="B79" s="722">
        <v>1</v>
      </c>
      <c r="C79" s="723">
        <v>1.75</v>
      </c>
      <c r="D79" s="724">
        <v>2</v>
      </c>
      <c r="E79" s="734"/>
      <c r="F79" s="712"/>
      <c r="G79" s="713"/>
      <c r="H79" s="718"/>
      <c r="I79" s="712"/>
      <c r="J79" s="713"/>
      <c r="K79" s="717">
        <v>3.28</v>
      </c>
      <c r="L79" s="718">
        <v>4</v>
      </c>
      <c r="M79" s="718">
        <v>35</v>
      </c>
      <c r="N79" s="719">
        <v>11.54</v>
      </c>
      <c r="O79" s="718" t="s">
        <v>4137</v>
      </c>
      <c r="P79" s="735" t="s">
        <v>4286</v>
      </c>
      <c r="Q79" s="720">
        <f t="shared" si="5"/>
        <v>-1</v>
      </c>
      <c r="R79" s="720">
        <f t="shared" si="5"/>
        <v>-1.75</v>
      </c>
      <c r="S79" s="731" t="str">
        <f t="shared" si="6"/>
        <v/>
      </c>
      <c r="T79" s="731" t="str">
        <f t="shared" si="7"/>
        <v/>
      </c>
      <c r="U79" s="731" t="str">
        <f t="shared" si="8"/>
        <v/>
      </c>
      <c r="V79" s="736" t="str">
        <f t="shared" si="9"/>
        <v/>
      </c>
      <c r="W79" s="721"/>
    </row>
    <row r="80" spans="1:23" ht="14.4" customHeight="1" x14ac:dyDescent="0.3">
      <c r="A80" s="782" t="s">
        <v>4287</v>
      </c>
      <c r="B80" s="731"/>
      <c r="C80" s="732"/>
      <c r="D80" s="733"/>
      <c r="E80" s="734"/>
      <c r="F80" s="712"/>
      <c r="G80" s="713"/>
      <c r="H80" s="714">
        <v>1</v>
      </c>
      <c r="I80" s="715">
        <v>0.44</v>
      </c>
      <c r="J80" s="728">
        <v>3</v>
      </c>
      <c r="K80" s="717">
        <v>0.44</v>
      </c>
      <c r="L80" s="718">
        <v>2</v>
      </c>
      <c r="M80" s="718">
        <v>16</v>
      </c>
      <c r="N80" s="719">
        <v>5.18</v>
      </c>
      <c r="O80" s="718" t="s">
        <v>4137</v>
      </c>
      <c r="P80" s="735" t="s">
        <v>4288</v>
      </c>
      <c r="Q80" s="720">
        <f t="shared" si="5"/>
        <v>1</v>
      </c>
      <c r="R80" s="720">
        <f t="shared" si="5"/>
        <v>0.44</v>
      </c>
      <c r="S80" s="731">
        <f t="shared" si="6"/>
        <v>5.18</v>
      </c>
      <c r="T80" s="731">
        <f t="shared" si="7"/>
        <v>3</v>
      </c>
      <c r="U80" s="731">
        <f t="shared" si="8"/>
        <v>-2.1799999999999997</v>
      </c>
      <c r="V80" s="736">
        <f t="shared" si="9"/>
        <v>0.57915057915057921</v>
      </c>
      <c r="W80" s="721"/>
    </row>
    <row r="81" spans="1:23" ht="14.4" customHeight="1" x14ac:dyDescent="0.3">
      <c r="A81" s="782" t="s">
        <v>4289</v>
      </c>
      <c r="B81" s="731"/>
      <c r="C81" s="732"/>
      <c r="D81" s="733"/>
      <c r="E81" s="734"/>
      <c r="F81" s="712"/>
      <c r="G81" s="713"/>
      <c r="H81" s="714">
        <v>1</v>
      </c>
      <c r="I81" s="715">
        <v>0.4</v>
      </c>
      <c r="J81" s="728">
        <v>1</v>
      </c>
      <c r="K81" s="717">
        <v>0.98</v>
      </c>
      <c r="L81" s="718">
        <v>3</v>
      </c>
      <c r="M81" s="718">
        <v>27</v>
      </c>
      <c r="N81" s="719">
        <v>9.11</v>
      </c>
      <c r="O81" s="718" t="s">
        <v>4137</v>
      </c>
      <c r="P81" s="735" t="s">
        <v>4290</v>
      </c>
      <c r="Q81" s="720">
        <f t="shared" si="5"/>
        <v>1</v>
      </c>
      <c r="R81" s="720">
        <f t="shared" si="5"/>
        <v>0.4</v>
      </c>
      <c r="S81" s="731">
        <f t="shared" si="6"/>
        <v>9.11</v>
      </c>
      <c r="T81" s="731">
        <f t="shared" si="7"/>
        <v>1</v>
      </c>
      <c r="U81" s="731">
        <f t="shared" si="8"/>
        <v>-8.11</v>
      </c>
      <c r="V81" s="736">
        <f t="shared" si="9"/>
        <v>0.10976948408342481</v>
      </c>
      <c r="W81" s="721"/>
    </row>
    <row r="82" spans="1:23" ht="14.4" customHeight="1" x14ac:dyDescent="0.3">
      <c r="A82" s="782" t="s">
        <v>4291</v>
      </c>
      <c r="B82" s="722">
        <v>1</v>
      </c>
      <c r="C82" s="723">
        <v>7.44</v>
      </c>
      <c r="D82" s="724">
        <v>8</v>
      </c>
      <c r="E82" s="734"/>
      <c r="F82" s="712"/>
      <c r="G82" s="713"/>
      <c r="H82" s="718"/>
      <c r="I82" s="712"/>
      <c r="J82" s="713"/>
      <c r="K82" s="717">
        <v>7.44</v>
      </c>
      <c r="L82" s="718">
        <v>6</v>
      </c>
      <c r="M82" s="718">
        <v>56</v>
      </c>
      <c r="N82" s="719">
        <v>18.7</v>
      </c>
      <c r="O82" s="718" t="s">
        <v>4137</v>
      </c>
      <c r="P82" s="735" t="s">
        <v>4292</v>
      </c>
      <c r="Q82" s="720">
        <f t="shared" si="5"/>
        <v>-1</v>
      </c>
      <c r="R82" s="720">
        <f t="shared" si="5"/>
        <v>-7.44</v>
      </c>
      <c r="S82" s="731" t="str">
        <f t="shared" si="6"/>
        <v/>
      </c>
      <c r="T82" s="731" t="str">
        <f t="shared" si="7"/>
        <v/>
      </c>
      <c r="U82" s="731" t="str">
        <f t="shared" si="8"/>
        <v/>
      </c>
      <c r="V82" s="736" t="str">
        <f t="shared" si="9"/>
        <v/>
      </c>
      <c r="W82" s="721"/>
    </row>
    <row r="83" spans="1:23" ht="14.4" customHeight="1" x14ac:dyDescent="0.3">
      <c r="A83" s="782" t="s">
        <v>4293</v>
      </c>
      <c r="B83" s="722">
        <v>1</v>
      </c>
      <c r="C83" s="723">
        <v>3.44</v>
      </c>
      <c r="D83" s="724">
        <v>5</v>
      </c>
      <c r="E83" s="734"/>
      <c r="F83" s="712"/>
      <c r="G83" s="713"/>
      <c r="H83" s="718"/>
      <c r="I83" s="712"/>
      <c r="J83" s="713"/>
      <c r="K83" s="717">
        <v>3.44</v>
      </c>
      <c r="L83" s="718">
        <v>5</v>
      </c>
      <c r="M83" s="718">
        <v>49</v>
      </c>
      <c r="N83" s="719">
        <v>16.28</v>
      </c>
      <c r="O83" s="718" t="s">
        <v>4137</v>
      </c>
      <c r="P83" s="735" t="s">
        <v>4294</v>
      </c>
      <c r="Q83" s="720">
        <f t="shared" si="5"/>
        <v>-1</v>
      </c>
      <c r="R83" s="720">
        <f t="shared" si="5"/>
        <v>-3.44</v>
      </c>
      <c r="S83" s="731" t="str">
        <f t="shared" si="6"/>
        <v/>
      </c>
      <c r="T83" s="731" t="str">
        <f t="shared" si="7"/>
        <v/>
      </c>
      <c r="U83" s="731" t="str">
        <f t="shared" si="8"/>
        <v/>
      </c>
      <c r="V83" s="736" t="str">
        <f t="shared" si="9"/>
        <v/>
      </c>
      <c r="W83" s="721"/>
    </row>
    <row r="84" spans="1:23" ht="14.4" customHeight="1" x14ac:dyDescent="0.3">
      <c r="A84" s="782" t="s">
        <v>4295</v>
      </c>
      <c r="B84" s="731"/>
      <c r="C84" s="732"/>
      <c r="D84" s="733"/>
      <c r="E84" s="734"/>
      <c r="F84" s="712"/>
      <c r="G84" s="713"/>
      <c r="H84" s="714">
        <v>1</v>
      </c>
      <c r="I84" s="715">
        <v>22.62</v>
      </c>
      <c r="J84" s="728">
        <v>18</v>
      </c>
      <c r="K84" s="717">
        <v>23</v>
      </c>
      <c r="L84" s="718">
        <v>12</v>
      </c>
      <c r="M84" s="718">
        <v>107</v>
      </c>
      <c r="N84" s="719">
        <v>35.67</v>
      </c>
      <c r="O84" s="718" t="s">
        <v>4137</v>
      </c>
      <c r="P84" s="735" t="s">
        <v>4296</v>
      </c>
      <c r="Q84" s="720">
        <f t="shared" si="5"/>
        <v>1</v>
      </c>
      <c r="R84" s="720">
        <f t="shared" si="5"/>
        <v>22.62</v>
      </c>
      <c r="S84" s="731">
        <f t="shared" si="6"/>
        <v>35.67</v>
      </c>
      <c r="T84" s="731">
        <f t="shared" si="7"/>
        <v>18</v>
      </c>
      <c r="U84" s="731">
        <f t="shared" si="8"/>
        <v>-17.670000000000002</v>
      </c>
      <c r="V84" s="736">
        <f t="shared" si="9"/>
        <v>0.50462573591253157</v>
      </c>
      <c r="W84" s="721"/>
    </row>
    <row r="85" spans="1:23" ht="14.4" customHeight="1" x14ac:dyDescent="0.3">
      <c r="A85" s="783" t="s">
        <v>4297</v>
      </c>
      <c r="B85" s="776"/>
      <c r="C85" s="778"/>
      <c r="D85" s="737"/>
      <c r="E85" s="769">
        <v>1</v>
      </c>
      <c r="F85" s="770">
        <v>23</v>
      </c>
      <c r="G85" s="726">
        <v>34</v>
      </c>
      <c r="H85" s="779"/>
      <c r="I85" s="780"/>
      <c r="J85" s="730"/>
      <c r="K85" s="772">
        <v>23</v>
      </c>
      <c r="L85" s="771">
        <v>12</v>
      </c>
      <c r="M85" s="771">
        <v>107</v>
      </c>
      <c r="N85" s="773">
        <v>35.67</v>
      </c>
      <c r="O85" s="771" t="s">
        <v>4137</v>
      </c>
      <c r="P85" s="774" t="s">
        <v>4296</v>
      </c>
      <c r="Q85" s="775">
        <f t="shared" si="5"/>
        <v>0</v>
      </c>
      <c r="R85" s="775">
        <f t="shared" si="5"/>
        <v>0</v>
      </c>
      <c r="S85" s="776" t="str">
        <f t="shared" si="6"/>
        <v/>
      </c>
      <c r="T85" s="776" t="str">
        <f t="shared" si="7"/>
        <v/>
      </c>
      <c r="U85" s="776" t="str">
        <f t="shared" si="8"/>
        <v/>
      </c>
      <c r="V85" s="777" t="str">
        <f t="shared" si="9"/>
        <v/>
      </c>
      <c r="W85" s="727"/>
    </row>
    <row r="86" spans="1:23" ht="14.4" customHeight="1" x14ac:dyDescent="0.3">
      <c r="A86" s="782" t="s">
        <v>4298</v>
      </c>
      <c r="B86" s="731"/>
      <c r="C86" s="732"/>
      <c r="D86" s="733"/>
      <c r="E86" s="714">
        <v>1</v>
      </c>
      <c r="F86" s="715">
        <v>16.23</v>
      </c>
      <c r="G86" s="728">
        <v>14</v>
      </c>
      <c r="H86" s="718"/>
      <c r="I86" s="712"/>
      <c r="J86" s="713"/>
      <c r="K86" s="717">
        <v>16.23</v>
      </c>
      <c r="L86" s="718">
        <v>10</v>
      </c>
      <c r="M86" s="718">
        <v>86</v>
      </c>
      <c r="N86" s="719">
        <v>28.81</v>
      </c>
      <c r="O86" s="718" t="s">
        <v>4137</v>
      </c>
      <c r="P86" s="735" t="s">
        <v>4299</v>
      </c>
      <c r="Q86" s="720">
        <f t="shared" si="5"/>
        <v>0</v>
      </c>
      <c r="R86" s="720">
        <f t="shared" si="5"/>
        <v>0</v>
      </c>
      <c r="S86" s="731" t="str">
        <f t="shared" si="6"/>
        <v/>
      </c>
      <c r="T86" s="731" t="str">
        <f t="shared" si="7"/>
        <v/>
      </c>
      <c r="U86" s="731" t="str">
        <f t="shared" si="8"/>
        <v/>
      </c>
      <c r="V86" s="736" t="str">
        <f t="shared" si="9"/>
        <v/>
      </c>
      <c r="W86" s="721"/>
    </row>
    <row r="87" spans="1:23" ht="14.4" customHeight="1" x14ac:dyDescent="0.3">
      <c r="A87" s="782" t="s">
        <v>4300</v>
      </c>
      <c r="B87" s="731"/>
      <c r="C87" s="732"/>
      <c r="D87" s="733"/>
      <c r="E87" s="734"/>
      <c r="F87" s="712"/>
      <c r="G87" s="713"/>
      <c r="H87" s="714">
        <v>1</v>
      </c>
      <c r="I87" s="715">
        <v>2.73</v>
      </c>
      <c r="J87" s="728">
        <v>6</v>
      </c>
      <c r="K87" s="717">
        <v>1.76</v>
      </c>
      <c r="L87" s="718">
        <v>5</v>
      </c>
      <c r="M87" s="718">
        <v>42</v>
      </c>
      <c r="N87" s="719">
        <v>14.05</v>
      </c>
      <c r="O87" s="718" t="s">
        <v>4137</v>
      </c>
      <c r="P87" s="735" t="s">
        <v>4301</v>
      </c>
      <c r="Q87" s="720">
        <f t="shared" si="5"/>
        <v>1</v>
      </c>
      <c r="R87" s="720">
        <f t="shared" si="5"/>
        <v>2.73</v>
      </c>
      <c r="S87" s="731">
        <f t="shared" si="6"/>
        <v>14.05</v>
      </c>
      <c r="T87" s="731">
        <f t="shared" si="7"/>
        <v>6</v>
      </c>
      <c r="U87" s="731">
        <f t="shared" si="8"/>
        <v>-8.0500000000000007</v>
      </c>
      <c r="V87" s="736">
        <f t="shared" si="9"/>
        <v>0.42704626334519569</v>
      </c>
      <c r="W87" s="721"/>
    </row>
    <row r="88" spans="1:23" ht="14.4" customHeight="1" x14ac:dyDescent="0.3">
      <c r="A88" s="782" t="s">
        <v>4302</v>
      </c>
      <c r="B88" s="731"/>
      <c r="C88" s="732"/>
      <c r="D88" s="733"/>
      <c r="E88" s="734">
        <v>1</v>
      </c>
      <c r="F88" s="712">
        <v>3.58</v>
      </c>
      <c r="G88" s="713">
        <v>1</v>
      </c>
      <c r="H88" s="714">
        <v>1</v>
      </c>
      <c r="I88" s="715">
        <v>3.85</v>
      </c>
      <c r="J88" s="716">
        <v>4</v>
      </c>
      <c r="K88" s="717">
        <v>2.23</v>
      </c>
      <c r="L88" s="718">
        <v>1</v>
      </c>
      <c r="M88" s="718">
        <v>6</v>
      </c>
      <c r="N88" s="719">
        <v>1.98</v>
      </c>
      <c r="O88" s="718" t="s">
        <v>4137</v>
      </c>
      <c r="P88" s="735" t="s">
        <v>4303</v>
      </c>
      <c r="Q88" s="720">
        <f t="shared" si="5"/>
        <v>1</v>
      </c>
      <c r="R88" s="720">
        <f t="shared" si="5"/>
        <v>3.85</v>
      </c>
      <c r="S88" s="731">
        <f t="shared" si="6"/>
        <v>1.98</v>
      </c>
      <c r="T88" s="731">
        <f t="shared" si="7"/>
        <v>4</v>
      </c>
      <c r="U88" s="731">
        <f t="shared" si="8"/>
        <v>2.02</v>
      </c>
      <c r="V88" s="736">
        <f t="shared" si="9"/>
        <v>2.0202020202020203</v>
      </c>
      <c r="W88" s="721">
        <v>2</v>
      </c>
    </row>
    <row r="89" spans="1:23" ht="14.4" customHeight="1" thickBot="1" x14ac:dyDescent="0.35">
      <c r="A89" s="784" t="s">
        <v>4304</v>
      </c>
      <c r="B89" s="785">
        <v>2</v>
      </c>
      <c r="C89" s="786">
        <v>8.1999999999999993</v>
      </c>
      <c r="D89" s="787">
        <v>21</v>
      </c>
      <c r="E89" s="788"/>
      <c r="F89" s="789"/>
      <c r="G89" s="790"/>
      <c r="H89" s="791">
        <v>2</v>
      </c>
      <c r="I89" s="792">
        <v>7.63</v>
      </c>
      <c r="J89" s="793">
        <v>14.5</v>
      </c>
      <c r="K89" s="794">
        <v>4.0999999999999996</v>
      </c>
      <c r="L89" s="795">
        <v>6</v>
      </c>
      <c r="M89" s="795">
        <v>55</v>
      </c>
      <c r="N89" s="796">
        <v>18.37</v>
      </c>
      <c r="O89" s="795" t="s">
        <v>4137</v>
      </c>
      <c r="P89" s="797" t="s">
        <v>4305</v>
      </c>
      <c r="Q89" s="798">
        <f t="shared" si="5"/>
        <v>0</v>
      </c>
      <c r="R89" s="798">
        <f t="shared" si="5"/>
        <v>-0.5699999999999994</v>
      </c>
      <c r="S89" s="785">
        <f t="shared" si="6"/>
        <v>36.74</v>
      </c>
      <c r="T89" s="785">
        <f t="shared" si="7"/>
        <v>29</v>
      </c>
      <c r="U89" s="785">
        <f t="shared" si="8"/>
        <v>-7.740000000000002</v>
      </c>
      <c r="V89" s="799">
        <f t="shared" si="9"/>
        <v>0.78933043004899284</v>
      </c>
      <c r="W89" s="800">
        <v>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0:Q1048576">
    <cfRule type="cellIs" dxfId="12" priority="9" stopIfTrue="1" operator="lessThan">
      <formula>0</formula>
    </cfRule>
  </conditionalFormatting>
  <conditionalFormatting sqref="U90:U1048576">
    <cfRule type="cellIs" dxfId="11" priority="8" stopIfTrue="1" operator="greaterThan">
      <formula>0</formula>
    </cfRule>
  </conditionalFormatting>
  <conditionalFormatting sqref="V90:V1048576">
    <cfRule type="cellIs" dxfId="10" priority="7" stopIfTrue="1" operator="greaterThan">
      <formula>1</formula>
    </cfRule>
  </conditionalFormatting>
  <conditionalFormatting sqref="V90:V1048576">
    <cfRule type="cellIs" dxfId="9" priority="4" stopIfTrue="1" operator="greaterThan">
      <formula>1</formula>
    </cfRule>
  </conditionalFormatting>
  <conditionalFormatting sqref="U90:U1048576">
    <cfRule type="cellIs" dxfId="8" priority="5" stopIfTrue="1" operator="greaterThan">
      <formula>0</formula>
    </cfRule>
  </conditionalFormatting>
  <conditionalFormatting sqref="Q90:Q1048576">
    <cfRule type="cellIs" dxfId="7" priority="6" stopIfTrue="1" operator="lessThan">
      <formula>0</formula>
    </cfRule>
  </conditionalFormatting>
  <conditionalFormatting sqref="V5:V89">
    <cfRule type="cellIs" dxfId="6" priority="1" stopIfTrue="1" operator="greaterThan">
      <formula>1</formula>
    </cfRule>
  </conditionalFormatting>
  <conditionalFormatting sqref="U5:U89">
    <cfRule type="cellIs" dxfId="5" priority="2" stopIfTrue="1" operator="greaterThan">
      <formula>0</formula>
    </cfRule>
  </conditionalFormatting>
  <conditionalFormatting sqref="Q5:Q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6486777</v>
      </c>
      <c r="C3" s="330">
        <f t="shared" ref="C3:L3" si="0">SUBTOTAL(9,C6:C1048576)</f>
        <v>11</v>
      </c>
      <c r="D3" s="330">
        <f t="shared" si="0"/>
        <v>7455892</v>
      </c>
      <c r="E3" s="330">
        <f t="shared" si="0"/>
        <v>26.888322767667532</v>
      </c>
      <c r="F3" s="330">
        <f t="shared" si="0"/>
        <v>8254780</v>
      </c>
      <c r="G3" s="333">
        <f>IF(B3&lt;&gt;0,F3/B3,"")</f>
        <v>1.2725549221130925</v>
      </c>
      <c r="H3" s="329">
        <f t="shared" si="0"/>
        <v>2138218.3199999998</v>
      </c>
      <c r="I3" s="330">
        <f t="shared" si="0"/>
        <v>2</v>
      </c>
      <c r="J3" s="330">
        <f t="shared" si="0"/>
        <v>1475930.4400000006</v>
      </c>
      <c r="K3" s="330">
        <f t="shared" si="0"/>
        <v>1.6949918870608478</v>
      </c>
      <c r="L3" s="330">
        <f t="shared" si="0"/>
        <v>2445540.5800000005</v>
      </c>
      <c r="M3" s="331">
        <f>IF(H3&lt;&gt;0,L3/H3,"")</f>
        <v>1.1437281951639067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801"/>
      <c r="B5" s="802">
        <v>2012</v>
      </c>
      <c r="C5" s="803"/>
      <c r="D5" s="803">
        <v>2013</v>
      </c>
      <c r="E5" s="803"/>
      <c r="F5" s="803">
        <v>2014</v>
      </c>
      <c r="G5" s="697" t="s">
        <v>2</v>
      </c>
      <c r="H5" s="802">
        <v>2012</v>
      </c>
      <c r="I5" s="803"/>
      <c r="J5" s="803">
        <v>2013</v>
      </c>
      <c r="K5" s="803"/>
      <c r="L5" s="803">
        <v>2014</v>
      </c>
      <c r="M5" s="697" t="s">
        <v>2</v>
      </c>
    </row>
    <row r="6" spans="1:13" ht="14.4" customHeight="1" x14ac:dyDescent="0.3">
      <c r="A6" s="642" t="s">
        <v>3142</v>
      </c>
      <c r="B6" s="698">
        <v>124</v>
      </c>
      <c r="C6" s="608">
        <v>1</v>
      </c>
      <c r="D6" s="698"/>
      <c r="E6" s="608"/>
      <c r="F6" s="698"/>
      <c r="G6" s="630"/>
      <c r="H6" s="698"/>
      <c r="I6" s="608"/>
      <c r="J6" s="698"/>
      <c r="K6" s="608"/>
      <c r="L6" s="698"/>
      <c r="M6" s="654"/>
    </row>
    <row r="7" spans="1:13" ht="14.4" customHeight="1" x14ac:dyDescent="0.3">
      <c r="A7" s="643" t="s">
        <v>4307</v>
      </c>
      <c r="B7" s="699">
        <v>1322</v>
      </c>
      <c r="C7" s="614">
        <v>1</v>
      </c>
      <c r="D7" s="699">
        <v>1618</v>
      </c>
      <c r="E7" s="614">
        <v>1.2239031770045385</v>
      </c>
      <c r="F7" s="699">
        <v>14452</v>
      </c>
      <c r="G7" s="638">
        <v>10.931921331316188</v>
      </c>
      <c r="H7" s="699"/>
      <c r="I7" s="614"/>
      <c r="J7" s="699">
        <v>546.08000000000004</v>
      </c>
      <c r="K7" s="614"/>
      <c r="L7" s="699">
        <v>6561.49</v>
      </c>
      <c r="M7" s="700"/>
    </row>
    <row r="8" spans="1:13" ht="14.4" customHeight="1" x14ac:dyDescent="0.3">
      <c r="A8" s="643" t="s">
        <v>4308</v>
      </c>
      <c r="B8" s="699">
        <v>1139</v>
      </c>
      <c r="C8" s="614">
        <v>1</v>
      </c>
      <c r="D8" s="699">
        <v>17710</v>
      </c>
      <c r="E8" s="614">
        <v>15.548726953467954</v>
      </c>
      <c r="F8" s="699">
        <v>6900</v>
      </c>
      <c r="G8" s="638">
        <v>6.0579455662862163</v>
      </c>
      <c r="H8" s="699">
        <v>17761.86</v>
      </c>
      <c r="I8" s="614">
        <v>1</v>
      </c>
      <c r="J8" s="699">
        <v>17897.669999999998</v>
      </c>
      <c r="K8" s="614">
        <v>1.0076461586793273</v>
      </c>
      <c r="L8" s="699">
        <v>2127.4</v>
      </c>
      <c r="M8" s="700">
        <v>0.11977349219057014</v>
      </c>
    </row>
    <row r="9" spans="1:13" ht="14.4" customHeight="1" x14ac:dyDescent="0.3">
      <c r="A9" s="643" t="s">
        <v>4309</v>
      </c>
      <c r="B9" s="699">
        <v>350437</v>
      </c>
      <c r="C9" s="614">
        <v>1</v>
      </c>
      <c r="D9" s="699">
        <v>309511</v>
      </c>
      <c r="E9" s="614">
        <v>0.88321438660871998</v>
      </c>
      <c r="F9" s="699">
        <v>342692</v>
      </c>
      <c r="G9" s="638">
        <v>0.97789902321958011</v>
      </c>
      <c r="H9" s="699"/>
      <c r="I9" s="614"/>
      <c r="J9" s="699"/>
      <c r="K9" s="614"/>
      <c r="L9" s="699"/>
      <c r="M9" s="700"/>
    </row>
    <row r="10" spans="1:13" ht="14.4" customHeight="1" x14ac:dyDescent="0.3">
      <c r="A10" s="643" t="s">
        <v>4310</v>
      </c>
      <c r="B10" s="699">
        <v>1347499</v>
      </c>
      <c r="C10" s="614">
        <v>1</v>
      </c>
      <c r="D10" s="699">
        <v>1751992</v>
      </c>
      <c r="E10" s="614">
        <v>1.3001805567202647</v>
      </c>
      <c r="F10" s="699">
        <v>1693371</v>
      </c>
      <c r="G10" s="638">
        <v>1.2566769993892388</v>
      </c>
      <c r="H10" s="699"/>
      <c r="I10" s="614"/>
      <c r="J10" s="699"/>
      <c r="K10" s="614"/>
      <c r="L10" s="699"/>
      <c r="M10" s="700"/>
    </row>
    <row r="11" spans="1:13" ht="14.4" customHeight="1" x14ac:dyDescent="0.3">
      <c r="A11" s="643" t="s">
        <v>4311</v>
      </c>
      <c r="B11" s="699">
        <v>1341403</v>
      </c>
      <c r="C11" s="614">
        <v>1</v>
      </c>
      <c r="D11" s="699">
        <v>1812515</v>
      </c>
      <c r="E11" s="614">
        <v>1.3512083989673498</v>
      </c>
      <c r="F11" s="699">
        <v>2368071</v>
      </c>
      <c r="G11" s="638">
        <v>1.7653687967001714</v>
      </c>
      <c r="H11" s="699">
        <v>2120456.46</v>
      </c>
      <c r="I11" s="614">
        <v>1</v>
      </c>
      <c r="J11" s="699">
        <v>1457486.6900000006</v>
      </c>
      <c r="K11" s="614">
        <v>0.68734572838152064</v>
      </c>
      <c r="L11" s="699">
        <v>2436851.6900000004</v>
      </c>
      <c r="M11" s="700">
        <v>1.1492109062215785</v>
      </c>
    </row>
    <row r="12" spans="1:13" ht="14.4" customHeight="1" x14ac:dyDescent="0.3">
      <c r="A12" s="643" t="s">
        <v>4312</v>
      </c>
      <c r="B12" s="699">
        <v>393696</v>
      </c>
      <c r="C12" s="614">
        <v>1</v>
      </c>
      <c r="D12" s="699">
        <v>523976</v>
      </c>
      <c r="E12" s="614">
        <v>1.3309152239291229</v>
      </c>
      <c r="F12" s="699">
        <v>565921</v>
      </c>
      <c r="G12" s="638">
        <v>1.4374568194749249</v>
      </c>
      <c r="H12" s="699"/>
      <c r="I12" s="614"/>
      <c r="J12" s="699"/>
      <c r="K12" s="614"/>
      <c r="L12" s="699"/>
      <c r="M12" s="700"/>
    </row>
    <row r="13" spans="1:13" ht="14.4" customHeight="1" x14ac:dyDescent="0.3">
      <c r="A13" s="643" t="s">
        <v>4313</v>
      </c>
      <c r="B13" s="699">
        <v>2387394</v>
      </c>
      <c r="C13" s="614">
        <v>1</v>
      </c>
      <c r="D13" s="699">
        <v>2189471</v>
      </c>
      <c r="E13" s="614">
        <v>0.91709663340026826</v>
      </c>
      <c r="F13" s="699">
        <v>2490836</v>
      </c>
      <c r="G13" s="638">
        <v>1.04332841583752</v>
      </c>
      <c r="H13" s="699"/>
      <c r="I13" s="614"/>
      <c r="J13" s="699"/>
      <c r="K13" s="614"/>
      <c r="L13" s="699"/>
      <c r="M13" s="700"/>
    </row>
    <row r="14" spans="1:13" ht="14.4" customHeight="1" x14ac:dyDescent="0.3">
      <c r="A14" s="643" t="s">
        <v>4314</v>
      </c>
      <c r="B14" s="699">
        <v>489669</v>
      </c>
      <c r="C14" s="614">
        <v>1</v>
      </c>
      <c r="D14" s="699">
        <v>648832</v>
      </c>
      <c r="E14" s="614">
        <v>1.3250420181796274</v>
      </c>
      <c r="F14" s="699">
        <v>648684</v>
      </c>
      <c r="G14" s="638">
        <v>1.3247397731937289</v>
      </c>
      <c r="H14" s="699"/>
      <c r="I14" s="614"/>
      <c r="J14" s="699"/>
      <c r="K14" s="614"/>
      <c r="L14" s="699"/>
      <c r="M14" s="700"/>
    </row>
    <row r="15" spans="1:13" ht="14.4" customHeight="1" x14ac:dyDescent="0.3">
      <c r="A15" s="643" t="s">
        <v>4315</v>
      </c>
      <c r="B15" s="699">
        <v>37043</v>
      </c>
      <c r="C15" s="614">
        <v>1</v>
      </c>
      <c r="D15" s="699">
        <v>83405</v>
      </c>
      <c r="E15" s="614">
        <v>2.2515724968280106</v>
      </c>
      <c r="F15" s="699">
        <v>29984</v>
      </c>
      <c r="G15" s="638">
        <v>0.80943768053343412</v>
      </c>
      <c r="H15" s="699"/>
      <c r="I15" s="614"/>
      <c r="J15" s="699"/>
      <c r="K15" s="614"/>
      <c r="L15" s="699"/>
      <c r="M15" s="700"/>
    </row>
    <row r="16" spans="1:13" ht="14.4" customHeight="1" x14ac:dyDescent="0.3">
      <c r="A16" s="643" t="s">
        <v>4316</v>
      </c>
      <c r="B16" s="699">
        <v>137051</v>
      </c>
      <c r="C16" s="614">
        <v>1</v>
      </c>
      <c r="D16" s="699">
        <v>103674</v>
      </c>
      <c r="E16" s="614">
        <v>0.75646292256167413</v>
      </c>
      <c r="F16" s="699">
        <v>93869</v>
      </c>
      <c r="G16" s="638">
        <v>0.68492021218378563</v>
      </c>
      <c r="H16" s="699"/>
      <c r="I16" s="614"/>
      <c r="J16" s="699"/>
      <c r="K16" s="614"/>
      <c r="L16" s="699"/>
      <c r="M16" s="700"/>
    </row>
    <row r="17" spans="1:13" ht="14.4" customHeight="1" thickBot="1" x14ac:dyDescent="0.35">
      <c r="A17" s="702" t="s">
        <v>2444</v>
      </c>
      <c r="B17" s="701"/>
      <c r="C17" s="620"/>
      <c r="D17" s="701">
        <v>13188</v>
      </c>
      <c r="E17" s="620"/>
      <c r="F17" s="701"/>
      <c r="G17" s="631"/>
      <c r="H17" s="701"/>
      <c r="I17" s="620"/>
      <c r="J17" s="701"/>
      <c r="K17" s="620"/>
      <c r="L17" s="701"/>
      <c r="M17" s="6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5054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48587.020000000004</v>
      </c>
      <c r="G3" s="199">
        <f t="shared" si="0"/>
        <v>8624995.3200000003</v>
      </c>
      <c r="H3" s="200"/>
      <c r="I3" s="200"/>
      <c r="J3" s="195">
        <f t="shared" si="0"/>
        <v>55087.109999999993</v>
      </c>
      <c r="K3" s="199">
        <f t="shared" si="0"/>
        <v>8931822.4400000013</v>
      </c>
      <c r="L3" s="200"/>
      <c r="M3" s="200"/>
      <c r="N3" s="195">
        <f t="shared" si="0"/>
        <v>55176.450000000012</v>
      </c>
      <c r="O3" s="199">
        <f t="shared" si="0"/>
        <v>10700320.58</v>
      </c>
      <c r="P3" s="166">
        <f>IF(G3=0,"",O3/G3)</f>
        <v>1.2406175520104514</v>
      </c>
      <c r="Q3" s="197">
        <f>IF(N3=0,"",O3/N3)</f>
        <v>193.92912338506733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77</v>
      </c>
      <c r="E4" s="518" t="s">
        <v>11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3"/>
      <c r="B5" s="704"/>
      <c r="C5" s="703"/>
      <c r="D5" s="705"/>
      <c r="E5" s="706"/>
      <c r="F5" s="707" t="s">
        <v>78</v>
      </c>
      <c r="G5" s="708" t="s">
        <v>14</v>
      </c>
      <c r="H5" s="709"/>
      <c r="I5" s="709"/>
      <c r="J5" s="707" t="s">
        <v>78</v>
      </c>
      <c r="K5" s="708" t="s">
        <v>14</v>
      </c>
      <c r="L5" s="709"/>
      <c r="M5" s="709"/>
      <c r="N5" s="707" t="s">
        <v>78</v>
      </c>
      <c r="O5" s="708" t="s">
        <v>14</v>
      </c>
      <c r="P5" s="710"/>
      <c r="Q5" s="711"/>
    </row>
    <row r="6" spans="1:17" ht="14.4" customHeight="1" x14ac:dyDescent="0.3">
      <c r="A6" s="607" t="s">
        <v>3144</v>
      </c>
      <c r="B6" s="608" t="s">
        <v>4317</v>
      </c>
      <c r="C6" s="608" t="s">
        <v>3146</v>
      </c>
      <c r="D6" s="608" t="s">
        <v>4318</v>
      </c>
      <c r="E6" s="608" t="s">
        <v>4319</v>
      </c>
      <c r="F6" s="611">
        <v>2</v>
      </c>
      <c r="G6" s="611">
        <v>124</v>
      </c>
      <c r="H6" s="611">
        <v>1</v>
      </c>
      <c r="I6" s="611">
        <v>62</v>
      </c>
      <c r="J6" s="611"/>
      <c r="K6" s="611"/>
      <c r="L6" s="611"/>
      <c r="M6" s="611"/>
      <c r="N6" s="611"/>
      <c r="O6" s="611"/>
      <c r="P6" s="630"/>
      <c r="Q6" s="612"/>
    </row>
    <row r="7" spans="1:17" ht="14.4" customHeight="1" x14ac:dyDescent="0.3">
      <c r="A7" s="613" t="s">
        <v>4320</v>
      </c>
      <c r="B7" s="614" t="s">
        <v>3960</v>
      </c>
      <c r="C7" s="614" t="s">
        <v>3146</v>
      </c>
      <c r="D7" s="614" t="s">
        <v>4321</v>
      </c>
      <c r="E7" s="614" t="s">
        <v>4322</v>
      </c>
      <c r="F7" s="617">
        <v>3</v>
      </c>
      <c r="G7" s="617">
        <v>768</v>
      </c>
      <c r="H7" s="617">
        <v>1</v>
      </c>
      <c r="I7" s="617">
        <v>256</v>
      </c>
      <c r="J7" s="617"/>
      <c r="K7" s="617"/>
      <c r="L7" s="617"/>
      <c r="M7" s="617"/>
      <c r="N7" s="617"/>
      <c r="O7" s="617"/>
      <c r="P7" s="638"/>
      <c r="Q7" s="618"/>
    </row>
    <row r="8" spans="1:17" ht="14.4" customHeight="1" x14ac:dyDescent="0.3">
      <c r="A8" s="613" t="s">
        <v>4320</v>
      </c>
      <c r="B8" s="614" t="s">
        <v>3960</v>
      </c>
      <c r="C8" s="614" t="s">
        <v>3146</v>
      </c>
      <c r="D8" s="614" t="s">
        <v>4323</v>
      </c>
      <c r="E8" s="614" t="s">
        <v>4324</v>
      </c>
      <c r="F8" s="617">
        <v>1</v>
      </c>
      <c r="G8" s="617">
        <v>554</v>
      </c>
      <c r="H8" s="617">
        <v>1</v>
      </c>
      <c r="I8" s="617">
        <v>554</v>
      </c>
      <c r="J8" s="617"/>
      <c r="K8" s="617"/>
      <c r="L8" s="617"/>
      <c r="M8" s="617"/>
      <c r="N8" s="617"/>
      <c r="O8" s="617"/>
      <c r="P8" s="638"/>
      <c r="Q8" s="618"/>
    </row>
    <row r="9" spans="1:17" ht="14.4" customHeight="1" x14ac:dyDescent="0.3">
      <c r="A9" s="613" t="s">
        <v>4320</v>
      </c>
      <c r="B9" s="614" t="s">
        <v>3960</v>
      </c>
      <c r="C9" s="614" t="s">
        <v>3146</v>
      </c>
      <c r="D9" s="614" t="s">
        <v>4325</v>
      </c>
      <c r="E9" s="614" t="s">
        <v>4326</v>
      </c>
      <c r="F9" s="617"/>
      <c r="G9" s="617"/>
      <c r="H9" s="617"/>
      <c r="I9" s="617"/>
      <c r="J9" s="617">
        <v>1</v>
      </c>
      <c r="K9" s="617">
        <v>449</v>
      </c>
      <c r="L9" s="617"/>
      <c r="M9" s="617">
        <v>449</v>
      </c>
      <c r="N9" s="617"/>
      <c r="O9" s="617"/>
      <c r="P9" s="638"/>
      <c r="Q9" s="618"/>
    </row>
    <row r="10" spans="1:17" ht="14.4" customHeight="1" x14ac:dyDescent="0.3">
      <c r="A10" s="613" t="s">
        <v>4320</v>
      </c>
      <c r="B10" s="614" t="s">
        <v>4124</v>
      </c>
      <c r="C10" s="614" t="s">
        <v>3569</v>
      </c>
      <c r="D10" s="614" t="s">
        <v>4019</v>
      </c>
      <c r="E10" s="614" t="s">
        <v>4020</v>
      </c>
      <c r="F10" s="617"/>
      <c r="G10" s="617"/>
      <c r="H10" s="617"/>
      <c r="I10" s="617"/>
      <c r="J10" s="617">
        <v>0.1</v>
      </c>
      <c r="K10" s="617">
        <v>546.08000000000004</v>
      </c>
      <c r="L10" s="617"/>
      <c r="M10" s="617">
        <v>5460.8</v>
      </c>
      <c r="N10" s="617">
        <v>0.30000000000000004</v>
      </c>
      <c r="O10" s="617">
        <v>1638.2400000000002</v>
      </c>
      <c r="P10" s="638"/>
      <c r="Q10" s="618">
        <v>5460.8</v>
      </c>
    </row>
    <row r="11" spans="1:17" ht="14.4" customHeight="1" x14ac:dyDescent="0.3">
      <c r="A11" s="613" t="s">
        <v>4320</v>
      </c>
      <c r="B11" s="614" t="s">
        <v>4124</v>
      </c>
      <c r="C11" s="614" t="s">
        <v>3673</v>
      </c>
      <c r="D11" s="614" t="s">
        <v>4327</v>
      </c>
      <c r="E11" s="614" t="s">
        <v>4328</v>
      </c>
      <c r="F11" s="617"/>
      <c r="G11" s="617"/>
      <c r="H11" s="617"/>
      <c r="I11" s="617"/>
      <c r="J11" s="617"/>
      <c r="K11" s="617"/>
      <c r="L11" s="617"/>
      <c r="M11" s="617"/>
      <c r="N11" s="617">
        <v>1</v>
      </c>
      <c r="O11" s="617">
        <v>2625.11</v>
      </c>
      <c r="P11" s="638"/>
      <c r="Q11" s="618">
        <v>2625.11</v>
      </c>
    </row>
    <row r="12" spans="1:17" ht="14.4" customHeight="1" x14ac:dyDescent="0.3">
      <c r="A12" s="613" t="s">
        <v>4320</v>
      </c>
      <c r="B12" s="614" t="s">
        <v>4124</v>
      </c>
      <c r="C12" s="614" t="s">
        <v>3673</v>
      </c>
      <c r="D12" s="614" t="s">
        <v>4329</v>
      </c>
      <c r="E12" s="614" t="s">
        <v>4330</v>
      </c>
      <c r="F12" s="617"/>
      <c r="G12" s="617"/>
      <c r="H12" s="617"/>
      <c r="I12" s="617"/>
      <c r="J12" s="617"/>
      <c r="K12" s="617"/>
      <c r="L12" s="617"/>
      <c r="M12" s="617"/>
      <c r="N12" s="617">
        <v>1</v>
      </c>
      <c r="O12" s="617">
        <v>901.64</v>
      </c>
      <c r="P12" s="638"/>
      <c r="Q12" s="618">
        <v>901.64</v>
      </c>
    </row>
    <row r="13" spans="1:17" ht="14.4" customHeight="1" x14ac:dyDescent="0.3">
      <c r="A13" s="613" t="s">
        <v>4320</v>
      </c>
      <c r="B13" s="614" t="s">
        <v>4124</v>
      </c>
      <c r="C13" s="614" t="s">
        <v>3673</v>
      </c>
      <c r="D13" s="614" t="s">
        <v>4331</v>
      </c>
      <c r="E13" s="614" t="s">
        <v>4332</v>
      </c>
      <c r="F13" s="617"/>
      <c r="G13" s="617"/>
      <c r="H13" s="617"/>
      <c r="I13" s="617"/>
      <c r="J13" s="617"/>
      <c r="K13" s="617"/>
      <c r="L13" s="617"/>
      <c r="M13" s="617"/>
      <c r="N13" s="617">
        <v>1</v>
      </c>
      <c r="O13" s="617">
        <v>1396.5</v>
      </c>
      <c r="P13" s="638"/>
      <c r="Q13" s="618">
        <v>1396.5</v>
      </c>
    </row>
    <row r="14" spans="1:17" ht="14.4" customHeight="1" x14ac:dyDescent="0.3">
      <c r="A14" s="613" t="s">
        <v>4320</v>
      </c>
      <c r="B14" s="614" t="s">
        <v>4124</v>
      </c>
      <c r="C14" s="614" t="s">
        <v>3146</v>
      </c>
      <c r="D14" s="614" t="s">
        <v>4333</v>
      </c>
      <c r="E14" s="614" t="s">
        <v>4334</v>
      </c>
      <c r="F14" s="617"/>
      <c r="G14" s="617"/>
      <c r="H14" s="617"/>
      <c r="I14" s="617"/>
      <c r="J14" s="617">
        <v>1</v>
      </c>
      <c r="K14" s="617">
        <v>219</v>
      </c>
      <c r="L14" s="617"/>
      <c r="M14" s="617">
        <v>219</v>
      </c>
      <c r="N14" s="617"/>
      <c r="O14" s="617"/>
      <c r="P14" s="638"/>
      <c r="Q14" s="618"/>
    </row>
    <row r="15" spans="1:17" ht="14.4" customHeight="1" x14ac:dyDescent="0.3">
      <c r="A15" s="613" t="s">
        <v>4320</v>
      </c>
      <c r="B15" s="614" t="s">
        <v>4124</v>
      </c>
      <c r="C15" s="614" t="s">
        <v>3146</v>
      </c>
      <c r="D15" s="614" t="s">
        <v>4125</v>
      </c>
      <c r="E15" s="614" t="s">
        <v>4126</v>
      </c>
      <c r="F15" s="617"/>
      <c r="G15" s="617"/>
      <c r="H15" s="617"/>
      <c r="I15" s="617"/>
      <c r="J15" s="617"/>
      <c r="K15" s="617"/>
      <c r="L15" s="617"/>
      <c r="M15" s="617"/>
      <c r="N15" s="617">
        <v>2</v>
      </c>
      <c r="O15" s="617">
        <v>2238</v>
      </c>
      <c r="P15" s="638"/>
      <c r="Q15" s="618">
        <v>1119</v>
      </c>
    </row>
    <row r="16" spans="1:17" ht="14.4" customHeight="1" x14ac:dyDescent="0.3">
      <c r="A16" s="613" t="s">
        <v>4320</v>
      </c>
      <c r="B16" s="614" t="s">
        <v>4124</v>
      </c>
      <c r="C16" s="614" t="s">
        <v>3146</v>
      </c>
      <c r="D16" s="614" t="s">
        <v>4321</v>
      </c>
      <c r="E16" s="614" t="s">
        <v>4322</v>
      </c>
      <c r="F16" s="617"/>
      <c r="G16" s="617"/>
      <c r="H16" s="617"/>
      <c r="I16" s="617"/>
      <c r="J16" s="617"/>
      <c r="K16" s="617"/>
      <c r="L16" s="617"/>
      <c r="M16" s="617"/>
      <c r="N16" s="617">
        <v>1</v>
      </c>
      <c r="O16" s="617">
        <v>258</v>
      </c>
      <c r="P16" s="638"/>
      <c r="Q16" s="618">
        <v>258</v>
      </c>
    </row>
    <row r="17" spans="1:17" ht="14.4" customHeight="1" x14ac:dyDescent="0.3">
      <c r="A17" s="613" t="s">
        <v>4320</v>
      </c>
      <c r="B17" s="614" t="s">
        <v>4124</v>
      </c>
      <c r="C17" s="614" t="s">
        <v>3146</v>
      </c>
      <c r="D17" s="614" t="s">
        <v>4127</v>
      </c>
      <c r="E17" s="614" t="s">
        <v>4128</v>
      </c>
      <c r="F17" s="617"/>
      <c r="G17" s="617"/>
      <c r="H17" s="617"/>
      <c r="I17" s="617"/>
      <c r="J17" s="617"/>
      <c r="K17" s="617"/>
      <c r="L17" s="617"/>
      <c r="M17" s="617"/>
      <c r="N17" s="617">
        <v>1</v>
      </c>
      <c r="O17" s="617">
        <v>329</v>
      </c>
      <c r="P17" s="638"/>
      <c r="Q17" s="618">
        <v>329</v>
      </c>
    </row>
    <row r="18" spans="1:17" ht="14.4" customHeight="1" x14ac:dyDescent="0.3">
      <c r="A18" s="613" t="s">
        <v>4320</v>
      </c>
      <c r="B18" s="614" t="s">
        <v>4124</v>
      </c>
      <c r="C18" s="614" t="s">
        <v>3146</v>
      </c>
      <c r="D18" s="614" t="s">
        <v>4133</v>
      </c>
      <c r="E18" s="614" t="s">
        <v>4134</v>
      </c>
      <c r="F18" s="617"/>
      <c r="G18" s="617"/>
      <c r="H18" s="617"/>
      <c r="I18" s="617"/>
      <c r="J18" s="617"/>
      <c r="K18" s="617"/>
      <c r="L18" s="617"/>
      <c r="M18" s="617"/>
      <c r="N18" s="617">
        <v>2</v>
      </c>
      <c r="O18" s="617">
        <v>11150</v>
      </c>
      <c r="P18" s="638"/>
      <c r="Q18" s="618">
        <v>5575</v>
      </c>
    </row>
    <row r="19" spans="1:17" ht="14.4" customHeight="1" x14ac:dyDescent="0.3">
      <c r="A19" s="613" t="s">
        <v>4320</v>
      </c>
      <c r="B19" s="614" t="s">
        <v>4124</v>
      </c>
      <c r="C19" s="614" t="s">
        <v>3146</v>
      </c>
      <c r="D19" s="614" t="s">
        <v>4335</v>
      </c>
      <c r="E19" s="614" t="s">
        <v>4336</v>
      </c>
      <c r="F19" s="617"/>
      <c r="G19" s="617"/>
      <c r="H19" s="617"/>
      <c r="I19" s="617"/>
      <c r="J19" s="617">
        <v>2</v>
      </c>
      <c r="K19" s="617">
        <v>950</v>
      </c>
      <c r="L19" s="617"/>
      <c r="M19" s="617">
        <v>475</v>
      </c>
      <c r="N19" s="617">
        <v>1</v>
      </c>
      <c r="O19" s="617">
        <v>477</v>
      </c>
      <c r="P19" s="638"/>
      <c r="Q19" s="618">
        <v>477</v>
      </c>
    </row>
    <row r="20" spans="1:17" ht="14.4" customHeight="1" x14ac:dyDescent="0.3">
      <c r="A20" s="613" t="s">
        <v>4337</v>
      </c>
      <c r="B20" s="614" t="s">
        <v>1195</v>
      </c>
      <c r="C20" s="614" t="s">
        <v>3569</v>
      </c>
      <c r="D20" s="614" t="s">
        <v>4338</v>
      </c>
      <c r="E20" s="614" t="s">
        <v>4020</v>
      </c>
      <c r="F20" s="617">
        <v>0.45</v>
      </c>
      <c r="G20" s="617">
        <v>974.39</v>
      </c>
      <c r="H20" s="617">
        <v>1</v>
      </c>
      <c r="I20" s="617">
        <v>2165.3111111111111</v>
      </c>
      <c r="J20" s="617">
        <v>0.5</v>
      </c>
      <c r="K20" s="617">
        <v>1092.1600000000001</v>
      </c>
      <c r="L20" s="617">
        <v>1.120865361918739</v>
      </c>
      <c r="M20" s="617">
        <v>2184.3200000000002</v>
      </c>
      <c r="N20" s="617"/>
      <c r="O20" s="617"/>
      <c r="P20" s="638"/>
      <c r="Q20" s="618"/>
    </row>
    <row r="21" spans="1:17" ht="14.4" customHeight="1" x14ac:dyDescent="0.3">
      <c r="A21" s="613" t="s">
        <v>4337</v>
      </c>
      <c r="B21" s="614" t="s">
        <v>1195</v>
      </c>
      <c r="C21" s="614" t="s">
        <v>3653</v>
      </c>
      <c r="D21" s="614" t="s">
        <v>4339</v>
      </c>
      <c r="E21" s="614" t="s">
        <v>3148</v>
      </c>
      <c r="F21" s="617">
        <v>150</v>
      </c>
      <c r="G21" s="617">
        <v>679.5</v>
      </c>
      <c r="H21" s="617">
        <v>1</v>
      </c>
      <c r="I21" s="617">
        <v>4.53</v>
      </c>
      <c r="J21" s="617">
        <v>150</v>
      </c>
      <c r="K21" s="617">
        <v>726</v>
      </c>
      <c r="L21" s="617">
        <v>1.0684326710816776</v>
      </c>
      <c r="M21" s="617">
        <v>4.84</v>
      </c>
      <c r="N21" s="617"/>
      <c r="O21" s="617"/>
      <c r="P21" s="638"/>
      <c r="Q21" s="618"/>
    </row>
    <row r="22" spans="1:17" ht="14.4" customHeight="1" x14ac:dyDescent="0.3">
      <c r="A22" s="613" t="s">
        <v>4337</v>
      </c>
      <c r="B22" s="614" t="s">
        <v>1195</v>
      </c>
      <c r="C22" s="614" t="s">
        <v>3653</v>
      </c>
      <c r="D22" s="614" t="s">
        <v>4339</v>
      </c>
      <c r="E22" s="614" t="s">
        <v>4340</v>
      </c>
      <c r="F22" s="617"/>
      <c r="G22" s="617"/>
      <c r="H22" s="617"/>
      <c r="I22" s="617"/>
      <c r="J22" s="617">
        <v>180</v>
      </c>
      <c r="K22" s="617">
        <v>871.2</v>
      </c>
      <c r="L22" s="617"/>
      <c r="M22" s="617">
        <v>4.84</v>
      </c>
      <c r="N22" s="617"/>
      <c r="O22" s="617"/>
      <c r="P22" s="638"/>
      <c r="Q22" s="618"/>
    </row>
    <row r="23" spans="1:17" ht="14.4" customHeight="1" x14ac:dyDescent="0.3">
      <c r="A23" s="613" t="s">
        <v>4337</v>
      </c>
      <c r="B23" s="614" t="s">
        <v>1195</v>
      </c>
      <c r="C23" s="614" t="s">
        <v>3653</v>
      </c>
      <c r="D23" s="614" t="s">
        <v>4341</v>
      </c>
      <c r="E23" s="614" t="s">
        <v>3148</v>
      </c>
      <c r="F23" s="617">
        <v>1</v>
      </c>
      <c r="G23" s="617">
        <v>2135.09</v>
      </c>
      <c r="H23" s="617">
        <v>1</v>
      </c>
      <c r="I23" s="617">
        <v>2135.09</v>
      </c>
      <c r="J23" s="617">
        <v>1</v>
      </c>
      <c r="K23" s="617">
        <v>2299.5500000000002</v>
      </c>
      <c r="L23" s="617">
        <v>1.0770271979167154</v>
      </c>
      <c r="M23" s="617">
        <v>2299.5500000000002</v>
      </c>
      <c r="N23" s="617"/>
      <c r="O23" s="617"/>
      <c r="P23" s="638"/>
      <c r="Q23" s="618"/>
    </row>
    <row r="24" spans="1:17" ht="14.4" customHeight="1" x14ac:dyDescent="0.3">
      <c r="A24" s="613" t="s">
        <v>4337</v>
      </c>
      <c r="B24" s="614" t="s">
        <v>1195</v>
      </c>
      <c r="C24" s="614" t="s">
        <v>3653</v>
      </c>
      <c r="D24" s="614" t="s">
        <v>4342</v>
      </c>
      <c r="E24" s="614" t="s">
        <v>3148</v>
      </c>
      <c r="F24" s="617">
        <v>449</v>
      </c>
      <c r="G24" s="617">
        <v>13972.88</v>
      </c>
      <c r="H24" s="617">
        <v>1</v>
      </c>
      <c r="I24" s="617">
        <v>31.119999999999997</v>
      </c>
      <c r="J24" s="617">
        <v>388</v>
      </c>
      <c r="K24" s="617">
        <v>12908.76</v>
      </c>
      <c r="L24" s="617">
        <v>0.9238439033327418</v>
      </c>
      <c r="M24" s="617">
        <v>33.270000000000003</v>
      </c>
      <c r="N24" s="617"/>
      <c r="O24" s="617"/>
      <c r="P24" s="638"/>
      <c r="Q24" s="618"/>
    </row>
    <row r="25" spans="1:17" ht="14.4" customHeight="1" x14ac:dyDescent="0.3">
      <c r="A25" s="613" t="s">
        <v>4337</v>
      </c>
      <c r="B25" s="614" t="s">
        <v>1195</v>
      </c>
      <c r="C25" s="614" t="s">
        <v>3653</v>
      </c>
      <c r="D25" s="614" t="s">
        <v>4343</v>
      </c>
      <c r="E25" s="614" t="s">
        <v>3148</v>
      </c>
      <c r="F25" s="617"/>
      <c r="G25" s="617"/>
      <c r="H25" s="617"/>
      <c r="I25" s="617"/>
      <c r="J25" s="617"/>
      <c r="K25" s="617"/>
      <c r="L25" s="617"/>
      <c r="M25" s="617"/>
      <c r="N25" s="617">
        <v>110</v>
      </c>
      <c r="O25" s="617">
        <v>2127.4</v>
      </c>
      <c r="P25" s="638"/>
      <c r="Q25" s="618">
        <v>19.34</v>
      </c>
    </row>
    <row r="26" spans="1:17" ht="14.4" customHeight="1" x14ac:dyDescent="0.3">
      <c r="A26" s="613" t="s">
        <v>4337</v>
      </c>
      <c r="B26" s="614" t="s">
        <v>1195</v>
      </c>
      <c r="C26" s="614" t="s">
        <v>3146</v>
      </c>
      <c r="D26" s="614" t="s">
        <v>4344</v>
      </c>
      <c r="E26" s="614" t="s">
        <v>4345</v>
      </c>
      <c r="F26" s="617">
        <v>1</v>
      </c>
      <c r="G26" s="617">
        <v>653</v>
      </c>
      <c r="H26" s="617">
        <v>1</v>
      </c>
      <c r="I26" s="617">
        <v>653</v>
      </c>
      <c r="J26" s="617">
        <v>1</v>
      </c>
      <c r="K26" s="617">
        <v>654</v>
      </c>
      <c r="L26" s="617">
        <v>1.0015313935681469</v>
      </c>
      <c r="M26" s="617">
        <v>654</v>
      </c>
      <c r="N26" s="617"/>
      <c r="O26" s="617"/>
      <c r="P26" s="638"/>
      <c r="Q26" s="618"/>
    </row>
    <row r="27" spans="1:17" ht="14.4" customHeight="1" x14ac:dyDescent="0.3">
      <c r="A27" s="613" t="s">
        <v>4337</v>
      </c>
      <c r="B27" s="614" t="s">
        <v>1195</v>
      </c>
      <c r="C27" s="614" t="s">
        <v>3146</v>
      </c>
      <c r="D27" s="614" t="s">
        <v>4346</v>
      </c>
      <c r="E27" s="614" t="s">
        <v>4347</v>
      </c>
      <c r="F27" s="617"/>
      <c r="G27" s="617"/>
      <c r="H27" s="617"/>
      <c r="I27" s="617"/>
      <c r="J27" s="617">
        <v>1</v>
      </c>
      <c r="K27" s="617">
        <v>1754</v>
      </c>
      <c r="L27" s="617"/>
      <c r="M27" s="617">
        <v>1754</v>
      </c>
      <c r="N27" s="617"/>
      <c r="O27" s="617"/>
      <c r="P27" s="638"/>
      <c r="Q27" s="618"/>
    </row>
    <row r="28" spans="1:17" ht="14.4" customHeight="1" x14ac:dyDescent="0.3">
      <c r="A28" s="613" t="s">
        <v>4337</v>
      </c>
      <c r="B28" s="614" t="s">
        <v>1195</v>
      </c>
      <c r="C28" s="614" t="s">
        <v>3146</v>
      </c>
      <c r="D28" s="614" t="s">
        <v>4348</v>
      </c>
      <c r="E28" s="614" t="s">
        <v>4349</v>
      </c>
      <c r="F28" s="617"/>
      <c r="G28" s="617"/>
      <c r="H28" s="617"/>
      <c r="I28" s="617"/>
      <c r="J28" s="617"/>
      <c r="K28" s="617"/>
      <c r="L28" s="617"/>
      <c r="M28" s="617"/>
      <c r="N28" s="617">
        <v>2</v>
      </c>
      <c r="O28" s="617">
        <v>6900</v>
      </c>
      <c r="P28" s="638"/>
      <c r="Q28" s="618">
        <v>3450</v>
      </c>
    </row>
    <row r="29" spans="1:17" ht="14.4" customHeight="1" x14ac:dyDescent="0.3">
      <c r="A29" s="613" t="s">
        <v>4337</v>
      </c>
      <c r="B29" s="614" t="s">
        <v>1195</v>
      </c>
      <c r="C29" s="614" t="s">
        <v>3146</v>
      </c>
      <c r="D29" s="614" t="s">
        <v>4350</v>
      </c>
      <c r="E29" s="614" t="s">
        <v>4351</v>
      </c>
      <c r="F29" s="617"/>
      <c r="G29" s="617"/>
      <c r="H29" s="617"/>
      <c r="I29" s="617"/>
      <c r="J29" s="617">
        <v>1</v>
      </c>
      <c r="K29" s="617">
        <v>14328</v>
      </c>
      <c r="L29" s="617"/>
      <c r="M29" s="617">
        <v>14328</v>
      </c>
      <c r="N29" s="617"/>
      <c r="O29" s="617"/>
      <c r="P29" s="638"/>
      <c r="Q29" s="618"/>
    </row>
    <row r="30" spans="1:17" ht="14.4" customHeight="1" x14ac:dyDescent="0.3">
      <c r="A30" s="613" t="s">
        <v>4337</v>
      </c>
      <c r="B30" s="614" t="s">
        <v>1195</v>
      </c>
      <c r="C30" s="614" t="s">
        <v>3146</v>
      </c>
      <c r="D30" s="614" t="s">
        <v>4352</v>
      </c>
      <c r="E30" s="614" t="s">
        <v>4353</v>
      </c>
      <c r="F30" s="617">
        <v>1</v>
      </c>
      <c r="G30" s="617">
        <v>486</v>
      </c>
      <c r="H30" s="617">
        <v>1</v>
      </c>
      <c r="I30" s="617">
        <v>486</v>
      </c>
      <c r="J30" s="617">
        <v>2</v>
      </c>
      <c r="K30" s="617">
        <v>974</v>
      </c>
      <c r="L30" s="617">
        <v>2.0041152263374484</v>
      </c>
      <c r="M30" s="617">
        <v>487</v>
      </c>
      <c r="N30" s="617"/>
      <c r="O30" s="617"/>
      <c r="P30" s="638"/>
      <c r="Q30" s="618"/>
    </row>
    <row r="31" spans="1:17" ht="14.4" customHeight="1" x14ac:dyDescent="0.3">
      <c r="A31" s="613" t="s">
        <v>4354</v>
      </c>
      <c r="B31" s="614" t="s">
        <v>4355</v>
      </c>
      <c r="C31" s="614" t="s">
        <v>3146</v>
      </c>
      <c r="D31" s="614" t="s">
        <v>4356</v>
      </c>
      <c r="E31" s="614" t="s">
        <v>4357</v>
      </c>
      <c r="F31" s="617">
        <v>1</v>
      </c>
      <c r="G31" s="617">
        <v>295</v>
      </c>
      <c r="H31" s="617">
        <v>1</v>
      </c>
      <c r="I31" s="617">
        <v>295</v>
      </c>
      <c r="J31" s="617"/>
      <c r="K31" s="617"/>
      <c r="L31" s="617"/>
      <c r="M31" s="617"/>
      <c r="N31" s="617"/>
      <c r="O31" s="617"/>
      <c r="P31" s="638"/>
      <c r="Q31" s="618"/>
    </row>
    <row r="32" spans="1:17" ht="14.4" customHeight="1" x14ac:dyDescent="0.3">
      <c r="A32" s="613" t="s">
        <v>4354</v>
      </c>
      <c r="B32" s="614" t="s">
        <v>4355</v>
      </c>
      <c r="C32" s="614" t="s">
        <v>3146</v>
      </c>
      <c r="D32" s="614" t="s">
        <v>4358</v>
      </c>
      <c r="E32" s="614" t="s">
        <v>4359</v>
      </c>
      <c r="F32" s="617">
        <v>4</v>
      </c>
      <c r="G32" s="617">
        <v>4944</v>
      </c>
      <c r="H32" s="617">
        <v>1</v>
      </c>
      <c r="I32" s="617">
        <v>1236</v>
      </c>
      <c r="J32" s="617"/>
      <c r="K32" s="617"/>
      <c r="L32" s="617"/>
      <c r="M32" s="617"/>
      <c r="N32" s="617"/>
      <c r="O32" s="617"/>
      <c r="P32" s="638"/>
      <c r="Q32" s="618"/>
    </row>
    <row r="33" spans="1:17" ht="14.4" customHeight="1" x14ac:dyDescent="0.3">
      <c r="A33" s="613" t="s">
        <v>4354</v>
      </c>
      <c r="B33" s="614" t="s">
        <v>4355</v>
      </c>
      <c r="C33" s="614" t="s">
        <v>3146</v>
      </c>
      <c r="D33" s="614" t="s">
        <v>4360</v>
      </c>
      <c r="E33" s="614" t="s">
        <v>4361</v>
      </c>
      <c r="F33" s="617">
        <v>1</v>
      </c>
      <c r="G33" s="617">
        <v>9295</v>
      </c>
      <c r="H33" s="617">
        <v>1</v>
      </c>
      <c r="I33" s="617">
        <v>9295</v>
      </c>
      <c r="J33" s="617"/>
      <c r="K33" s="617"/>
      <c r="L33" s="617"/>
      <c r="M33" s="617"/>
      <c r="N33" s="617"/>
      <c r="O33" s="617"/>
      <c r="P33" s="638"/>
      <c r="Q33" s="618"/>
    </row>
    <row r="34" spans="1:17" ht="14.4" customHeight="1" x14ac:dyDescent="0.3">
      <c r="A34" s="613" t="s">
        <v>4354</v>
      </c>
      <c r="B34" s="614" t="s">
        <v>4355</v>
      </c>
      <c r="C34" s="614" t="s">
        <v>3146</v>
      </c>
      <c r="D34" s="614" t="s">
        <v>4362</v>
      </c>
      <c r="E34" s="614" t="s">
        <v>4363</v>
      </c>
      <c r="F34" s="617">
        <v>2</v>
      </c>
      <c r="G34" s="617">
        <v>19404</v>
      </c>
      <c r="H34" s="617">
        <v>1</v>
      </c>
      <c r="I34" s="617">
        <v>9702</v>
      </c>
      <c r="J34" s="617"/>
      <c r="K34" s="617"/>
      <c r="L34" s="617"/>
      <c r="M34" s="617"/>
      <c r="N34" s="617"/>
      <c r="O34" s="617"/>
      <c r="P34" s="638"/>
      <c r="Q34" s="618"/>
    </row>
    <row r="35" spans="1:17" ht="14.4" customHeight="1" x14ac:dyDescent="0.3">
      <c r="A35" s="613" t="s">
        <v>4354</v>
      </c>
      <c r="B35" s="614" t="s">
        <v>4355</v>
      </c>
      <c r="C35" s="614" t="s">
        <v>3146</v>
      </c>
      <c r="D35" s="614" t="s">
        <v>4364</v>
      </c>
      <c r="E35" s="614" t="s">
        <v>4365</v>
      </c>
      <c r="F35" s="617">
        <v>8</v>
      </c>
      <c r="G35" s="617">
        <v>17768</v>
      </c>
      <c r="H35" s="617">
        <v>1</v>
      </c>
      <c r="I35" s="617">
        <v>2221</v>
      </c>
      <c r="J35" s="617"/>
      <c r="K35" s="617"/>
      <c r="L35" s="617"/>
      <c r="M35" s="617"/>
      <c r="N35" s="617"/>
      <c r="O35" s="617"/>
      <c r="P35" s="638"/>
      <c r="Q35" s="618"/>
    </row>
    <row r="36" spans="1:17" ht="14.4" customHeight="1" x14ac:dyDescent="0.3">
      <c r="A36" s="613" t="s">
        <v>4354</v>
      </c>
      <c r="B36" s="614" t="s">
        <v>4366</v>
      </c>
      <c r="C36" s="614" t="s">
        <v>3146</v>
      </c>
      <c r="D36" s="614" t="s">
        <v>4367</v>
      </c>
      <c r="E36" s="614" t="s">
        <v>4368</v>
      </c>
      <c r="F36" s="617">
        <v>1</v>
      </c>
      <c r="G36" s="617">
        <v>216</v>
      </c>
      <c r="H36" s="617">
        <v>1</v>
      </c>
      <c r="I36" s="617">
        <v>216</v>
      </c>
      <c r="J36" s="617"/>
      <c r="K36" s="617"/>
      <c r="L36" s="617"/>
      <c r="M36" s="617"/>
      <c r="N36" s="617"/>
      <c r="O36" s="617"/>
      <c r="P36" s="638"/>
      <c r="Q36" s="618"/>
    </row>
    <row r="37" spans="1:17" ht="14.4" customHeight="1" x14ac:dyDescent="0.3">
      <c r="A37" s="613" t="s">
        <v>4354</v>
      </c>
      <c r="B37" s="614" t="s">
        <v>4366</v>
      </c>
      <c r="C37" s="614" t="s">
        <v>3146</v>
      </c>
      <c r="D37" s="614" t="s">
        <v>4369</v>
      </c>
      <c r="E37" s="614" t="s">
        <v>4370</v>
      </c>
      <c r="F37" s="617">
        <v>1</v>
      </c>
      <c r="G37" s="617">
        <v>494</v>
      </c>
      <c r="H37" s="617">
        <v>1</v>
      </c>
      <c r="I37" s="617">
        <v>494</v>
      </c>
      <c r="J37" s="617"/>
      <c r="K37" s="617"/>
      <c r="L37" s="617"/>
      <c r="M37" s="617"/>
      <c r="N37" s="617"/>
      <c r="O37" s="617"/>
      <c r="P37" s="638"/>
      <c r="Q37" s="618"/>
    </row>
    <row r="38" spans="1:17" ht="14.4" customHeight="1" x14ac:dyDescent="0.3">
      <c r="A38" s="613" t="s">
        <v>4354</v>
      </c>
      <c r="B38" s="614" t="s">
        <v>4366</v>
      </c>
      <c r="C38" s="614" t="s">
        <v>3146</v>
      </c>
      <c r="D38" s="614" t="s">
        <v>4371</v>
      </c>
      <c r="E38" s="614" t="s">
        <v>4372</v>
      </c>
      <c r="F38" s="617">
        <v>46</v>
      </c>
      <c r="G38" s="617">
        <v>16100</v>
      </c>
      <c r="H38" s="617">
        <v>1</v>
      </c>
      <c r="I38" s="617">
        <v>350</v>
      </c>
      <c r="J38" s="617">
        <v>63</v>
      </c>
      <c r="K38" s="617">
        <v>22050</v>
      </c>
      <c r="L38" s="617">
        <v>1.3695652173913044</v>
      </c>
      <c r="M38" s="617">
        <v>350</v>
      </c>
      <c r="N38" s="617">
        <v>67</v>
      </c>
      <c r="O38" s="617">
        <v>23485</v>
      </c>
      <c r="P38" s="638">
        <v>1.4586956521739129</v>
      </c>
      <c r="Q38" s="618">
        <v>350.52238805970148</v>
      </c>
    </row>
    <row r="39" spans="1:17" ht="14.4" customHeight="1" x14ac:dyDescent="0.3">
      <c r="A39" s="613" t="s">
        <v>4354</v>
      </c>
      <c r="B39" s="614" t="s">
        <v>4366</v>
      </c>
      <c r="C39" s="614" t="s">
        <v>3146</v>
      </c>
      <c r="D39" s="614" t="s">
        <v>4373</v>
      </c>
      <c r="E39" s="614" t="s">
        <v>4374</v>
      </c>
      <c r="F39" s="617">
        <v>147</v>
      </c>
      <c r="G39" s="617">
        <v>9408</v>
      </c>
      <c r="H39" s="617">
        <v>1</v>
      </c>
      <c r="I39" s="617">
        <v>64</v>
      </c>
      <c r="J39" s="617">
        <v>206</v>
      </c>
      <c r="K39" s="617">
        <v>13390</v>
      </c>
      <c r="L39" s="617">
        <v>1.4232568027210883</v>
      </c>
      <c r="M39" s="617">
        <v>65</v>
      </c>
      <c r="N39" s="617">
        <v>174</v>
      </c>
      <c r="O39" s="617">
        <v>11310</v>
      </c>
      <c r="P39" s="638">
        <v>1.2021683673469388</v>
      </c>
      <c r="Q39" s="618">
        <v>65</v>
      </c>
    </row>
    <row r="40" spans="1:17" ht="14.4" customHeight="1" x14ac:dyDescent="0.3">
      <c r="A40" s="613" t="s">
        <v>4354</v>
      </c>
      <c r="B40" s="614" t="s">
        <v>4366</v>
      </c>
      <c r="C40" s="614" t="s">
        <v>3146</v>
      </c>
      <c r="D40" s="614" t="s">
        <v>4375</v>
      </c>
      <c r="E40" s="614" t="s">
        <v>4376</v>
      </c>
      <c r="F40" s="617">
        <v>4</v>
      </c>
      <c r="G40" s="617">
        <v>2356</v>
      </c>
      <c r="H40" s="617">
        <v>1</v>
      </c>
      <c r="I40" s="617">
        <v>589</v>
      </c>
      <c r="J40" s="617">
        <v>5</v>
      </c>
      <c r="K40" s="617">
        <v>2950</v>
      </c>
      <c r="L40" s="617">
        <v>1.2521222410865875</v>
      </c>
      <c r="M40" s="617">
        <v>590</v>
      </c>
      <c r="N40" s="617">
        <v>3</v>
      </c>
      <c r="O40" s="617">
        <v>1773</v>
      </c>
      <c r="P40" s="638">
        <v>0.75254668930390489</v>
      </c>
      <c r="Q40" s="618">
        <v>591</v>
      </c>
    </row>
    <row r="41" spans="1:17" ht="14.4" customHeight="1" x14ac:dyDescent="0.3">
      <c r="A41" s="613" t="s">
        <v>4354</v>
      </c>
      <c r="B41" s="614" t="s">
        <v>4366</v>
      </c>
      <c r="C41" s="614" t="s">
        <v>3146</v>
      </c>
      <c r="D41" s="614" t="s">
        <v>4377</v>
      </c>
      <c r="E41" s="614" t="s">
        <v>4378</v>
      </c>
      <c r="F41" s="617">
        <v>1</v>
      </c>
      <c r="G41" s="617">
        <v>614</v>
      </c>
      <c r="H41" s="617">
        <v>1</v>
      </c>
      <c r="I41" s="617">
        <v>614</v>
      </c>
      <c r="J41" s="617"/>
      <c r="K41" s="617"/>
      <c r="L41" s="617"/>
      <c r="M41" s="617"/>
      <c r="N41" s="617"/>
      <c r="O41" s="617"/>
      <c r="P41" s="638"/>
      <c r="Q41" s="618"/>
    </row>
    <row r="42" spans="1:17" ht="14.4" customHeight="1" x14ac:dyDescent="0.3">
      <c r="A42" s="613" t="s">
        <v>4354</v>
      </c>
      <c r="B42" s="614" t="s">
        <v>4366</v>
      </c>
      <c r="C42" s="614" t="s">
        <v>3146</v>
      </c>
      <c r="D42" s="614" t="s">
        <v>4379</v>
      </c>
      <c r="E42" s="614" t="s">
        <v>4380</v>
      </c>
      <c r="F42" s="617">
        <v>1</v>
      </c>
      <c r="G42" s="617">
        <v>149</v>
      </c>
      <c r="H42" s="617">
        <v>1</v>
      </c>
      <c r="I42" s="617">
        <v>149</v>
      </c>
      <c r="J42" s="617"/>
      <c r="K42" s="617"/>
      <c r="L42" s="617"/>
      <c r="M42" s="617"/>
      <c r="N42" s="617"/>
      <c r="O42" s="617"/>
      <c r="P42" s="638"/>
      <c r="Q42" s="618"/>
    </row>
    <row r="43" spans="1:17" ht="14.4" customHeight="1" x14ac:dyDescent="0.3">
      <c r="A43" s="613" t="s">
        <v>4354</v>
      </c>
      <c r="B43" s="614" t="s">
        <v>4366</v>
      </c>
      <c r="C43" s="614" t="s">
        <v>3146</v>
      </c>
      <c r="D43" s="614" t="s">
        <v>4381</v>
      </c>
      <c r="E43" s="614" t="s">
        <v>4382</v>
      </c>
      <c r="F43" s="617">
        <v>54</v>
      </c>
      <c r="G43" s="617">
        <v>1242</v>
      </c>
      <c r="H43" s="617">
        <v>1</v>
      </c>
      <c r="I43" s="617">
        <v>23</v>
      </c>
      <c r="J43" s="617">
        <v>65</v>
      </c>
      <c r="K43" s="617">
        <v>1495</v>
      </c>
      <c r="L43" s="617">
        <v>1.2037037037037037</v>
      </c>
      <c r="M43" s="617">
        <v>23</v>
      </c>
      <c r="N43" s="617">
        <v>58</v>
      </c>
      <c r="O43" s="617">
        <v>1381</v>
      </c>
      <c r="P43" s="638">
        <v>1.1119162640901772</v>
      </c>
      <c r="Q43" s="618">
        <v>23.810344827586206</v>
      </c>
    </row>
    <row r="44" spans="1:17" ht="14.4" customHeight="1" x14ac:dyDescent="0.3">
      <c r="A44" s="613" t="s">
        <v>4354</v>
      </c>
      <c r="B44" s="614" t="s">
        <v>4366</v>
      </c>
      <c r="C44" s="614" t="s">
        <v>3146</v>
      </c>
      <c r="D44" s="614" t="s">
        <v>4383</v>
      </c>
      <c r="E44" s="614" t="s">
        <v>4384</v>
      </c>
      <c r="F44" s="617">
        <v>22</v>
      </c>
      <c r="G44" s="617">
        <v>1188</v>
      </c>
      <c r="H44" s="617">
        <v>1</v>
      </c>
      <c r="I44" s="617">
        <v>54</v>
      </c>
      <c r="J44" s="617">
        <v>17</v>
      </c>
      <c r="K44" s="617">
        <v>918</v>
      </c>
      <c r="L44" s="617">
        <v>0.77272727272727271</v>
      </c>
      <c r="M44" s="617">
        <v>54</v>
      </c>
      <c r="N44" s="617">
        <v>26</v>
      </c>
      <c r="O44" s="617">
        <v>1404</v>
      </c>
      <c r="P44" s="638">
        <v>1.1818181818181819</v>
      </c>
      <c r="Q44" s="618">
        <v>54</v>
      </c>
    </row>
    <row r="45" spans="1:17" ht="14.4" customHeight="1" x14ac:dyDescent="0.3">
      <c r="A45" s="613" t="s">
        <v>4354</v>
      </c>
      <c r="B45" s="614" t="s">
        <v>4366</v>
      </c>
      <c r="C45" s="614" t="s">
        <v>3146</v>
      </c>
      <c r="D45" s="614" t="s">
        <v>4385</v>
      </c>
      <c r="E45" s="614" t="s">
        <v>4386</v>
      </c>
      <c r="F45" s="617">
        <v>1982</v>
      </c>
      <c r="G45" s="617">
        <v>152614</v>
      </c>
      <c r="H45" s="617">
        <v>1</v>
      </c>
      <c r="I45" s="617">
        <v>77</v>
      </c>
      <c r="J45" s="617">
        <v>2270</v>
      </c>
      <c r="K45" s="617">
        <v>174790</v>
      </c>
      <c r="L45" s="617">
        <v>1.1453077699293643</v>
      </c>
      <c r="M45" s="617">
        <v>77</v>
      </c>
      <c r="N45" s="617">
        <v>2363</v>
      </c>
      <c r="O45" s="617">
        <v>181951</v>
      </c>
      <c r="P45" s="638">
        <v>1.1922300706357214</v>
      </c>
      <c r="Q45" s="618">
        <v>77</v>
      </c>
    </row>
    <row r="46" spans="1:17" ht="14.4" customHeight="1" x14ac:dyDescent="0.3">
      <c r="A46" s="613" t="s">
        <v>4354</v>
      </c>
      <c r="B46" s="614" t="s">
        <v>4366</v>
      </c>
      <c r="C46" s="614" t="s">
        <v>3146</v>
      </c>
      <c r="D46" s="614" t="s">
        <v>4387</v>
      </c>
      <c r="E46" s="614" t="s">
        <v>4388</v>
      </c>
      <c r="F46" s="617">
        <v>2</v>
      </c>
      <c r="G46" s="617">
        <v>3256</v>
      </c>
      <c r="H46" s="617">
        <v>1</v>
      </c>
      <c r="I46" s="617">
        <v>1628</v>
      </c>
      <c r="J46" s="617"/>
      <c r="K46" s="617"/>
      <c r="L46" s="617"/>
      <c r="M46" s="617"/>
      <c r="N46" s="617"/>
      <c r="O46" s="617"/>
      <c r="P46" s="638"/>
      <c r="Q46" s="618"/>
    </row>
    <row r="47" spans="1:17" ht="14.4" customHeight="1" x14ac:dyDescent="0.3">
      <c r="A47" s="613" t="s">
        <v>4354</v>
      </c>
      <c r="B47" s="614" t="s">
        <v>4366</v>
      </c>
      <c r="C47" s="614" t="s">
        <v>3146</v>
      </c>
      <c r="D47" s="614" t="s">
        <v>4389</v>
      </c>
      <c r="E47" s="614" t="s">
        <v>4390</v>
      </c>
      <c r="F47" s="617">
        <v>112</v>
      </c>
      <c r="G47" s="617">
        <v>2464</v>
      </c>
      <c r="H47" s="617">
        <v>1</v>
      </c>
      <c r="I47" s="617">
        <v>22</v>
      </c>
      <c r="J47" s="617">
        <v>127</v>
      </c>
      <c r="K47" s="617">
        <v>2794</v>
      </c>
      <c r="L47" s="617">
        <v>1.1339285714285714</v>
      </c>
      <c r="M47" s="617">
        <v>22</v>
      </c>
      <c r="N47" s="617">
        <v>94</v>
      </c>
      <c r="O47" s="617">
        <v>2138</v>
      </c>
      <c r="P47" s="638">
        <v>0.86769480519480524</v>
      </c>
      <c r="Q47" s="618">
        <v>22.74468085106383</v>
      </c>
    </row>
    <row r="48" spans="1:17" ht="14.4" customHeight="1" x14ac:dyDescent="0.3">
      <c r="A48" s="613" t="s">
        <v>4354</v>
      </c>
      <c r="B48" s="614" t="s">
        <v>4366</v>
      </c>
      <c r="C48" s="614" t="s">
        <v>3146</v>
      </c>
      <c r="D48" s="614" t="s">
        <v>4391</v>
      </c>
      <c r="E48" s="614" t="s">
        <v>4392</v>
      </c>
      <c r="F48" s="617">
        <v>46</v>
      </c>
      <c r="G48" s="617">
        <v>9614</v>
      </c>
      <c r="H48" s="617">
        <v>1</v>
      </c>
      <c r="I48" s="617">
        <v>209</v>
      </c>
      <c r="J48" s="617">
        <v>40</v>
      </c>
      <c r="K48" s="617">
        <v>8360</v>
      </c>
      <c r="L48" s="617">
        <v>0.86956521739130432</v>
      </c>
      <c r="M48" s="617">
        <v>209</v>
      </c>
      <c r="N48" s="617"/>
      <c r="O48" s="617"/>
      <c r="P48" s="638"/>
      <c r="Q48" s="618"/>
    </row>
    <row r="49" spans="1:17" ht="14.4" customHeight="1" x14ac:dyDescent="0.3">
      <c r="A49" s="613" t="s">
        <v>4354</v>
      </c>
      <c r="B49" s="614" t="s">
        <v>4366</v>
      </c>
      <c r="C49" s="614" t="s">
        <v>3146</v>
      </c>
      <c r="D49" s="614" t="s">
        <v>4393</v>
      </c>
      <c r="E49" s="614" t="s">
        <v>4394</v>
      </c>
      <c r="F49" s="617">
        <v>2</v>
      </c>
      <c r="G49" s="617">
        <v>132</v>
      </c>
      <c r="H49" s="617">
        <v>1</v>
      </c>
      <c r="I49" s="617">
        <v>66</v>
      </c>
      <c r="J49" s="617">
        <v>14</v>
      </c>
      <c r="K49" s="617">
        <v>924</v>
      </c>
      <c r="L49" s="617">
        <v>7</v>
      </c>
      <c r="M49" s="617">
        <v>66</v>
      </c>
      <c r="N49" s="617">
        <v>16</v>
      </c>
      <c r="O49" s="617">
        <v>1056</v>
      </c>
      <c r="P49" s="638">
        <v>8</v>
      </c>
      <c r="Q49" s="618">
        <v>66</v>
      </c>
    </row>
    <row r="50" spans="1:17" ht="14.4" customHeight="1" x14ac:dyDescent="0.3">
      <c r="A50" s="613" t="s">
        <v>4354</v>
      </c>
      <c r="B50" s="614" t="s">
        <v>4366</v>
      </c>
      <c r="C50" s="614" t="s">
        <v>3146</v>
      </c>
      <c r="D50" s="614" t="s">
        <v>4395</v>
      </c>
      <c r="E50" s="614" t="s">
        <v>4396</v>
      </c>
      <c r="F50" s="617">
        <v>67</v>
      </c>
      <c r="G50" s="617">
        <v>23249</v>
      </c>
      <c r="H50" s="617">
        <v>1</v>
      </c>
      <c r="I50" s="617">
        <v>347</v>
      </c>
      <c r="J50" s="617"/>
      <c r="K50" s="617"/>
      <c r="L50" s="617"/>
      <c r="M50" s="617"/>
      <c r="N50" s="617"/>
      <c r="O50" s="617"/>
      <c r="P50" s="638"/>
      <c r="Q50" s="618"/>
    </row>
    <row r="51" spans="1:17" ht="14.4" customHeight="1" x14ac:dyDescent="0.3">
      <c r="A51" s="613" t="s">
        <v>4354</v>
      </c>
      <c r="B51" s="614" t="s">
        <v>4366</v>
      </c>
      <c r="C51" s="614" t="s">
        <v>3146</v>
      </c>
      <c r="D51" s="614" t="s">
        <v>4397</v>
      </c>
      <c r="E51" s="614" t="s">
        <v>4398</v>
      </c>
      <c r="F51" s="617">
        <v>55</v>
      </c>
      <c r="G51" s="617">
        <v>1265</v>
      </c>
      <c r="H51" s="617">
        <v>1</v>
      </c>
      <c r="I51" s="617">
        <v>23</v>
      </c>
      <c r="J51" s="617">
        <v>57</v>
      </c>
      <c r="K51" s="617">
        <v>1368</v>
      </c>
      <c r="L51" s="617">
        <v>1.0814229249011857</v>
      </c>
      <c r="M51" s="617">
        <v>24</v>
      </c>
      <c r="N51" s="617">
        <v>31</v>
      </c>
      <c r="O51" s="617">
        <v>744</v>
      </c>
      <c r="P51" s="638">
        <v>0.58814229249011862</v>
      </c>
      <c r="Q51" s="618">
        <v>24</v>
      </c>
    </row>
    <row r="52" spans="1:17" ht="14.4" customHeight="1" x14ac:dyDescent="0.3">
      <c r="A52" s="613" t="s">
        <v>4354</v>
      </c>
      <c r="B52" s="614" t="s">
        <v>4366</v>
      </c>
      <c r="C52" s="614" t="s">
        <v>3146</v>
      </c>
      <c r="D52" s="614" t="s">
        <v>4399</v>
      </c>
      <c r="E52" s="614" t="s">
        <v>4400</v>
      </c>
      <c r="F52" s="617">
        <v>132</v>
      </c>
      <c r="G52" s="617">
        <v>23760</v>
      </c>
      <c r="H52" s="617">
        <v>1</v>
      </c>
      <c r="I52" s="617">
        <v>180</v>
      </c>
      <c r="J52" s="617">
        <v>120</v>
      </c>
      <c r="K52" s="617">
        <v>21600</v>
      </c>
      <c r="L52" s="617">
        <v>0.90909090909090906</v>
      </c>
      <c r="M52" s="617">
        <v>180</v>
      </c>
      <c r="N52" s="617">
        <v>188</v>
      </c>
      <c r="O52" s="617">
        <v>33840</v>
      </c>
      <c r="P52" s="638">
        <v>1.4242424242424243</v>
      </c>
      <c r="Q52" s="618">
        <v>180</v>
      </c>
    </row>
    <row r="53" spans="1:17" ht="14.4" customHeight="1" x14ac:dyDescent="0.3">
      <c r="A53" s="613" t="s">
        <v>4354</v>
      </c>
      <c r="B53" s="614" t="s">
        <v>4366</v>
      </c>
      <c r="C53" s="614" t="s">
        <v>3146</v>
      </c>
      <c r="D53" s="614" t="s">
        <v>4401</v>
      </c>
      <c r="E53" s="614" t="s">
        <v>4402</v>
      </c>
      <c r="F53" s="617">
        <v>8</v>
      </c>
      <c r="G53" s="617">
        <v>2024</v>
      </c>
      <c r="H53" s="617">
        <v>1</v>
      </c>
      <c r="I53" s="617">
        <v>253</v>
      </c>
      <c r="J53" s="617">
        <v>24</v>
      </c>
      <c r="K53" s="617">
        <v>6072</v>
      </c>
      <c r="L53" s="617">
        <v>3</v>
      </c>
      <c r="M53" s="617">
        <v>253</v>
      </c>
      <c r="N53" s="617">
        <v>72</v>
      </c>
      <c r="O53" s="617">
        <v>18216</v>
      </c>
      <c r="P53" s="638">
        <v>9</v>
      </c>
      <c r="Q53" s="618">
        <v>253</v>
      </c>
    </row>
    <row r="54" spans="1:17" ht="14.4" customHeight="1" x14ac:dyDescent="0.3">
      <c r="A54" s="613" t="s">
        <v>4354</v>
      </c>
      <c r="B54" s="614" t="s">
        <v>4366</v>
      </c>
      <c r="C54" s="614" t="s">
        <v>3146</v>
      </c>
      <c r="D54" s="614" t="s">
        <v>4403</v>
      </c>
      <c r="E54" s="614" t="s">
        <v>4404</v>
      </c>
      <c r="F54" s="617">
        <v>4</v>
      </c>
      <c r="G54" s="617">
        <v>756</v>
      </c>
      <c r="H54" s="617">
        <v>1</v>
      </c>
      <c r="I54" s="617">
        <v>189</v>
      </c>
      <c r="J54" s="617">
        <v>1</v>
      </c>
      <c r="K54" s="617">
        <v>189</v>
      </c>
      <c r="L54" s="617">
        <v>0.25</v>
      </c>
      <c r="M54" s="617">
        <v>189</v>
      </c>
      <c r="N54" s="617"/>
      <c r="O54" s="617"/>
      <c r="P54" s="638"/>
      <c r="Q54" s="618"/>
    </row>
    <row r="55" spans="1:17" ht="14.4" customHeight="1" x14ac:dyDescent="0.3">
      <c r="A55" s="613" t="s">
        <v>4354</v>
      </c>
      <c r="B55" s="614" t="s">
        <v>4366</v>
      </c>
      <c r="C55" s="614" t="s">
        <v>3146</v>
      </c>
      <c r="D55" s="614" t="s">
        <v>4405</v>
      </c>
      <c r="E55" s="614" t="s">
        <v>4406</v>
      </c>
      <c r="F55" s="617">
        <v>201</v>
      </c>
      <c r="G55" s="617">
        <v>43416</v>
      </c>
      <c r="H55" s="617">
        <v>1</v>
      </c>
      <c r="I55" s="617">
        <v>216</v>
      </c>
      <c r="J55" s="617">
        <v>215</v>
      </c>
      <c r="K55" s="617">
        <v>46440</v>
      </c>
      <c r="L55" s="617">
        <v>1.0696517412935322</v>
      </c>
      <c r="M55" s="617">
        <v>216</v>
      </c>
      <c r="N55" s="617">
        <v>295</v>
      </c>
      <c r="O55" s="617">
        <v>63720</v>
      </c>
      <c r="P55" s="638">
        <v>1.4676616915422886</v>
      </c>
      <c r="Q55" s="618">
        <v>216</v>
      </c>
    </row>
    <row r="56" spans="1:17" ht="14.4" customHeight="1" x14ac:dyDescent="0.3">
      <c r="A56" s="613" t="s">
        <v>4354</v>
      </c>
      <c r="B56" s="614" t="s">
        <v>4366</v>
      </c>
      <c r="C56" s="614" t="s">
        <v>3146</v>
      </c>
      <c r="D56" s="614" t="s">
        <v>4407</v>
      </c>
      <c r="E56" s="614" t="s">
        <v>4408</v>
      </c>
      <c r="F56" s="617"/>
      <c r="G56" s="617"/>
      <c r="H56" s="617"/>
      <c r="I56" s="617"/>
      <c r="J56" s="617">
        <v>1</v>
      </c>
      <c r="K56" s="617">
        <v>35</v>
      </c>
      <c r="L56" s="617"/>
      <c r="M56" s="617">
        <v>35</v>
      </c>
      <c r="N56" s="617">
        <v>4</v>
      </c>
      <c r="O56" s="617">
        <v>143</v>
      </c>
      <c r="P56" s="638"/>
      <c r="Q56" s="618">
        <v>35.75</v>
      </c>
    </row>
    <row r="57" spans="1:17" ht="14.4" customHeight="1" x14ac:dyDescent="0.3">
      <c r="A57" s="613" t="s">
        <v>4354</v>
      </c>
      <c r="B57" s="614" t="s">
        <v>4366</v>
      </c>
      <c r="C57" s="614" t="s">
        <v>3146</v>
      </c>
      <c r="D57" s="614" t="s">
        <v>4409</v>
      </c>
      <c r="E57" s="614" t="s">
        <v>4410</v>
      </c>
      <c r="F57" s="617">
        <v>1</v>
      </c>
      <c r="G57" s="617">
        <v>589</v>
      </c>
      <c r="H57" s="617">
        <v>1</v>
      </c>
      <c r="I57" s="617">
        <v>589</v>
      </c>
      <c r="J57" s="617"/>
      <c r="K57" s="617"/>
      <c r="L57" s="617"/>
      <c r="M57" s="617"/>
      <c r="N57" s="617"/>
      <c r="O57" s="617"/>
      <c r="P57" s="638"/>
      <c r="Q57" s="618"/>
    </row>
    <row r="58" spans="1:17" ht="14.4" customHeight="1" x14ac:dyDescent="0.3">
      <c r="A58" s="613" t="s">
        <v>4354</v>
      </c>
      <c r="B58" s="614" t="s">
        <v>4366</v>
      </c>
      <c r="C58" s="614" t="s">
        <v>3146</v>
      </c>
      <c r="D58" s="614" t="s">
        <v>4411</v>
      </c>
      <c r="E58" s="614" t="s">
        <v>4412</v>
      </c>
      <c r="F58" s="617">
        <v>8</v>
      </c>
      <c r="G58" s="617">
        <v>400</v>
      </c>
      <c r="H58" s="617">
        <v>1</v>
      </c>
      <c r="I58" s="617">
        <v>50</v>
      </c>
      <c r="J58" s="617">
        <v>17</v>
      </c>
      <c r="K58" s="617">
        <v>850</v>
      </c>
      <c r="L58" s="617">
        <v>2.125</v>
      </c>
      <c r="M58" s="617">
        <v>50</v>
      </c>
      <c r="N58" s="617">
        <v>26</v>
      </c>
      <c r="O58" s="617">
        <v>1300</v>
      </c>
      <c r="P58" s="638">
        <v>3.25</v>
      </c>
      <c r="Q58" s="618">
        <v>50</v>
      </c>
    </row>
    <row r="59" spans="1:17" ht="14.4" customHeight="1" x14ac:dyDescent="0.3">
      <c r="A59" s="613" t="s">
        <v>4354</v>
      </c>
      <c r="B59" s="614" t="s">
        <v>4366</v>
      </c>
      <c r="C59" s="614" t="s">
        <v>3146</v>
      </c>
      <c r="D59" s="614" t="s">
        <v>4413</v>
      </c>
      <c r="E59" s="614" t="s">
        <v>4414</v>
      </c>
      <c r="F59" s="617">
        <v>1</v>
      </c>
      <c r="G59" s="617">
        <v>477</v>
      </c>
      <c r="H59" s="617">
        <v>1</v>
      </c>
      <c r="I59" s="617">
        <v>477</v>
      </c>
      <c r="J59" s="617"/>
      <c r="K59" s="617"/>
      <c r="L59" s="617"/>
      <c r="M59" s="617"/>
      <c r="N59" s="617"/>
      <c r="O59" s="617"/>
      <c r="P59" s="638"/>
      <c r="Q59" s="618"/>
    </row>
    <row r="60" spans="1:17" ht="14.4" customHeight="1" x14ac:dyDescent="0.3">
      <c r="A60" s="613" t="s">
        <v>4354</v>
      </c>
      <c r="B60" s="614" t="s">
        <v>4366</v>
      </c>
      <c r="C60" s="614" t="s">
        <v>3146</v>
      </c>
      <c r="D60" s="614" t="s">
        <v>4415</v>
      </c>
      <c r="E60" s="614" t="s">
        <v>4416</v>
      </c>
      <c r="F60" s="617">
        <v>3</v>
      </c>
      <c r="G60" s="617">
        <v>978</v>
      </c>
      <c r="H60" s="617">
        <v>1</v>
      </c>
      <c r="I60" s="617">
        <v>326</v>
      </c>
      <c r="J60" s="617">
        <v>1</v>
      </c>
      <c r="K60" s="617">
        <v>326</v>
      </c>
      <c r="L60" s="617">
        <v>0.33333333333333331</v>
      </c>
      <c r="M60" s="617">
        <v>326</v>
      </c>
      <c r="N60" s="617"/>
      <c r="O60" s="617"/>
      <c r="P60" s="638"/>
      <c r="Q60" s="618"/>
    </row>
    <row r="61" spans="1:17" ht="14.4" customHeight="1" x14ac:dyDescent="0.3">
      <c r="A61" s="613" t="s">
        <v>4354</v>
      </c>
      <c r="B61" s="614" t="s">
        <v>4366</v>
      </c>
      <c r="C61" s="614" t="s">
        <v>3146</v>
      </c>
      <c r="D61" s="614" t="s">
        <v>4417</v>
      </c>
      <c r="E61" s="614" t="s">
        <v>4418</v>
      </c>
      <c r="F61" s="617">
        <v>1</v>
      </c>
      <c r="G61" s="617">
        <v>750</v>
      </c>
      <c r="H61" s="617">
        <v>1</v>
      </c>
      <c r="I61" s="617">
        <v>750</v>
      </c>
      <c r="J61" s="617"/>
      <c r="K61" s="617"/>
      <c r="L61" s="617"/>
      <c r="M61" s="617"/>
      <c r="N61" s="617"/>
      <c r="O61" s="617"/>
      <c r="P61" s="638"/>
      <c r="Q61" s="618"/>
    </row>
    <row r="62" spans="1:17" ht="14.4" customHeight="1" x14ac:dyDescent="0.3">
      <c r="A62" s="613" t="s">
        <v>4354</v>
      </c>
      <c r="B62" s="614" t="s">
        <v>4366</v>
      </c>
      <c r="C62" s="614" t="s">
        <v>3146</v>
      </c>
      <c r="D62" s="614" t="s">
        <v>4419</v>
      </c>
      <c r="E62" s="614" t="s">
        <v>4420</v>
      </c>
      <c r="F62" s="617"/>
      <c r="G62" s="617"/>
      <c r="H62" s="617"/>
      <c r="I62" s="617"/>
      <c r="J62" s="617"/>
      <c r="K62" s="617"/>
      <c r="L62" s="617"/>
      <c r="M62" s="617"/>
      <c r="N62" s="617">
        <v>1</v>
      </c>
      <c r="O62" s="617">
        <v>231</v>
      </c>
      <c r="P62" s="638"/>
      <c r="Q62" s="618">
        <v>231</v>
      </c>
    </row>
    <row r="63" spans="1:17" ht="14.4" customHeight="1" x14ac:dyDescent="0.3">
      <c r="A63" s="613" t="s">
        <v>4354</v>
      </c>
      <c r="B63" s="614" t="s">
        <v>4366</v>
      </c>
      <c r="C63" s="614" t="s">
        <v>3146</v>
      </c>
      <c r="D63" s="614" t="s">
        <v>4421</v>
      </c>
      <c r="E63" s="614" t="s">
        <v>4422</v>
      </c>
      <c r="F63" s="617">
        <v>1</v>
      </c>
      <c r="G63" s="617">
        <v>229</v>
      </c>
      <c r="H63" s="617">
        <v>1</v>
      </c>
      <c r="I63" s="617">
        <v>229</v>
      </c>
      <c r="J63" s="617"/>
      <c r="K63" s="617"/>
      <c r="L63" s="617"/>
      <c r="M63" s="617"/>
      <c r="N63" s="617"/>
      <c r="O63" s="617"/>
      <c r="P63" s="638"/>
      <c r="Q63" s="618"/>
    </row>
    <row r="64" spans="1:17" ht="14.4" customHeight="1" x14ac:dyDescent="0.3">
      <c r="A64" s="613" t="s">
        <v>4354</v>
      </c>
      <c r="B64" s="614" t="s">
        <v>4366</v>
      </c>
      <c r="C64" s="614" t="s">
        <v>3146</v>
      </c>
      <c r="D64" s="614" t="s">
        <v>4423</v>
      </c>
      <c r="E64" s="614" t="s">
        <v>4424</v>
      </c>
      <c r="F64" s="617">
        <v>1</v>
      </c>
      <c r="G64" s="617">
        <v>406</v>
      </c>
      <c r="H64" s="617">
        <v>1</v>
      </c>
      <c r="I64" s="617">
        <v>406</v>
      </c>
      <c r="J64" s="617">
        <v>5</v>
      </c>
      <c r="K64" s="617">
        <v>2030</v>
      </c>
      <c r="L64" s="617">
        <v>5</v>
      </c>
      <c r="M64" s="617">
        <v>406</v>
      </c>
      <c r="N64" s="617"/>
      <c r="O64" s="617"/>
      <c r="P64" s="638"/>
      <c r="Q64" s="618"/>
    </row>
    <row r="65" spans="1:17" ht="14.4" customHeight="1" x14ac:dyDescent="0.3">
      <c r="A65" s="613" t="s">
        <v>4354</v>
      </c>
      <c r="B65" s="614" t="s">
        <v>4366</v>
      </c>
      <c r="C65" s="614" t="s">
        <v>3146</v>
      </c>
      <c r="D65" s="614" t="s">
        <v>4425</v>
      </c>
      <c r="E65" s="614" t="s">
        <v>4426</v>
      </c>
      <c r="F65" s="617">
        <v>1</v>
      </c>
      <c r="G65" s="617">
        <v>585</v>
      </c>
      <c r="H65" s="617">
        <v>1</v>
      </c>
      <c r="I65" s="617">
        <v>585</v>
      </c>
      <c r="J65" s="617">
        <v>5</v>
      </c>
      <c r="K65" s="617">
        <v>2930</v>
      </c>
      <c r="L65" s="617">
        <v>5.0085470085470085</v>
      </c>
      <c r="M65" s="617">
        <v>586</v>
      </c>
      <c r="N65" s="617"/>
      <c r="O65" s="617"/>
      <c r="P65" s="638"/>
      <c r="Q65" s="618"/>
    </row>
    <row r="66" spans="1:17" ht="14.4" customHeight="1" x14ac:dyDescent="0.3">
      <c r="A66" s="613" t="s">
        <v>4427</v>
      </c>
      <c r="B66" s="614" t="s">
        <v>4428</v>
      </c>
      <c r="C66" s="614" t="s">
        <v>3146</v>
      </c>
      <c r="D66" s="614" t="s">
        <v>4429</v>
      </c>
      <c r="E66" s="614" t="s">
        <v>4430</v>
      </c>
      <c r="F66" s="617">
        <v>265</v>
      </c>
      <c r="G66" s="617">
        <v>7155</v>
      </c>
      <c r="H66" s="617">
        <v>1</v>
      </c>
      <c r="I66" s="617">
        <v>27</v>
      </c>
      <c r="J66" s="617">
        <v>285</v>
      </c>
      <c r="K66" s="617">
        <v>7695</v>
      </c>
      <c r="L66" s="617">
        <v>1.0754716981132075</v>
      </c>
      <c r="M66" s="617">
        <v>27</v>
      </c>
      <c r="N66" s="617">
        <v>323</v>
      </c>
      <c r="O66" s="617">
        <v>8721</v>
      </c>
      <c r="P66" s="638">
        <v>1.2188679245283018</v>
      </c>
      <c r="Q66" s="618">
        <v>27</v>
      </c>
    </row>
    <row r="67" spans="1:17" ht="14.4" customHeight="1" x14ac:dyDescent="0.3">
      <c r="A67" s="613" t="s">
        <v>4427</v>
      </c>
      <c r="B67" s="614" t="s">
        <v>4428</v>
      </c>
      <c r="C67" s="614" t="s">
        <v>3146</v>
      </c>
      <c r="D67" s="614" t="s">
        <v>4431</v>
      </c>
      <c r="E67" s="614" t="s">
        <v>4432</v>
      </c>
      <c r="F67" s="617">
        <v>292</v>
      </c>
      <c r="G67" s="617">
        <v>15768</v>
      </c>
      <c r="H67" s="617">
        <v>1</v>
      </c>
      <c r="I67" s="617">
        <v>54</v>
      </c>
      <c r="J67" s="617">
        <v>371</v>
      </c>
      <c r="K67" s="617">
        <v>20034</v>
      </c>
      <c r="L67" s="617">
        <v>1.2705479452054795</v>
      </c>
      <c r="M67" s="617">
        <v>54</v>
      </c>
      <c r="N67" s="617">
        <v>363</v>
      </c>
      <c r="O67" s="617">
        <v>19602</v>
      </c>
      <c r="P67" s="638">
        <v>1.2431506849315068</v>
      </c>
      <c r="Q67" s="618">
        <v>54</v>
      </c>
    </row>
    <row r="68" spans="1:17" ht="14.4" customHeight="1" x14ac:dyDescent="0.3">
      <c r="A68" s="613" t="s">
        <v>4427</v>
      </c>
      <c r="B68" s="614" t="s">
        <v>4428</v>
      </c>
      <c r="C68" s="614" t="s">
        <v>3146</v>
      </c>
      <c r="D68" s="614" t="s">
        <v>4433</v>
      </c>
      <c r="E68" s="614" t="s">
        <v>4434</v>
      </c>
      <c r="F68" s="617">
        <v>1163</v>
      </c>
      <c r="G68" s="617">
        <v>27912</v>
      </c>
      <c r="H68" s="617">
        <v>1</v>
      </c>
      <c r="I68" s="617">
        <v>24</v>
      </c>
      <c r="J68" s="617">
        <v>1252</v>
      </c>
      <c r="K68" s="617">
        <v>30048</v>
      </c>
      <c r="L68" s="617">
        <v>1.0765262252794496</v>
      </c>
      <c r="M68" s="617">
        <v>24</v>
      </c>
      <c r="N68" s="617">
        <v>1225</v>
      </c>
      <c r="O68" s="617">
        <v>29400</v>
      </c>
      <c r="P68" s="638">
        <v>1.0533104041272572</v>
      </c>
      <c r="Q68" s="618">
        <v>24</v>
      </c>
    </row>
    <row r="69" spans="1:17" ht="14.4" customHeight="1" x14ac:dyDescent="0.3">
      <c r="A69" s="613" t="s">
        <v>4427</v>
      </c>
      <c r="B69" s="614" t="s">
        <v>4428</v>
      </c>
      <c r="C69" s="614" t="s">
        <v>3146</v>
      </c>
      <c r="D69" s="614" t="s">
        <v>4435</v>
      </c>
      <c r="E69" s="614" t="s">
        <v>4436</v>
      </c>
      <c r="F69" s="617">
        <v>1431</v>
      </c>
      <c r="G69" s="617">
        <v>38637</v>
      </c>
      <c r="H69" s="617">
        <v>1</v>
      </c>
      <c r="I69" s="617">
        <v>27</v>
      </c>
      <c r="J69" s="617">
        <v>1663</v>
      </c>
      <c r="K69" s="617">
        <v>44901</v>
      </c>
      <c r="L69" s="617">
        <v>1.162124388539483</v>
      </c>
      <c r="M69" s="617">
        <v>27</v>
      </c>
      <c r="N69" s="617">
        <v>1533</v>
      </c>
      <c r="O69" s="617">
        <v>41391</v>
      </c>
      <c r="P69" s="638">
        <v>1.071278825995807</v>
      </c>
      <c r="Q69" s="618">
        <v>27</v>
      </c>
    </row>
    <row r="70" spans="1:17" ht="14.4" customHeight="1" x14ac:dyDescent="0.3">
      <c r="A70" s="613" t="s">
        <v>4427</v>
      </c>
      <c r="B70" s="614" t="s">
        <v>4428</v>
      </c>
      <c r="C70" s="614" t="s">
        <v>3146</v>
      </c>
      <c r="D70" s="614" t="s">
        <v>4437</v>
      </c>
      <c r="E70" s="614" t="s">
        <v>4438</v>
      </c>
      <c r="F70" s="617">
        <v>447</v>
      </c>
      <c r="G70" s="617">
        <v>25032</v>
      </c>
      <c r="H70" s="617">
        <v>1</v>
      </c>
      <c r="I70" s="617">
        <v>56</v>
      </c>
      <c r="J70" s="617">
        <v>292</v>
      </c>
      <c r="K70" s="617">
        <v>16352</v>
      </c>
      <c r="L70" s="617">
        <v>0.65324384787472034</v>
      </c>
      <c r="M70" s="617">
        <v>56</v>
      </c>
      <c r="N70" s="617">
        <v>123</v>
      </c>
      <c r="O70" s="617">
        <v>6896</v>
      </c>
      <c r="P70" s="638">
        <v>0.27548737615851709</v>
      </c>
      <c r="Q70" s="618">
        <v>56.065040650406502</v>
      </c>
    </row>
    <row r="71" spans="1:17" ht="14.4" customHeight="1" x14ac:dyDescent="0.3">
      <c r="A71" s="613" t="s">
        <v>4427</v>
      </c>
      <c r="B71" s="614" t="s">
        <v>4428</v>
      </c>
      <c r="C71" s="614" t="s">
        <v>3146</v>
      </c>
      <c r="D71" s="614" t="s">
        <v>4439</v>
      </c>
      <c r="E71" s="614" t="s">
        <v>4440</v>
      </c>
      <c r="F71" s="617">
        <v>259</v>
      </c>
      <c r="G71" s="617">
        <v>6993</v>
      </c>
      <c r="H71" s="617">
        <v>1</v>
      </c>
      <c r="I71" s="617">
        <v>27</v>
      </c>
      <c r="J71" s="617">
        <v>275</v>
      </c>
      <c r="K71" s="617">
        <v>7425</v>
      </c>
      <c r="L71" s="617">
        <v>1.0617760617760619</v>
      </c>
      <c r="M71" s="617">
        <v>27</v>
      </c>
      <c r="N71" s="617">
        <v>303</v>
      </c>
      <c r="O71" s="617">
        <v>8181</v>
      </c>
      <c r="P71" s="638">
        <v>1.16988416988417</v>
      </c>
      <c r="Q71" s="618">
        <v>27</v>
      </c>
    </row>
    <row r="72" spans="1:17" ht="14.4" customHeight="1" x14ac:dyDescent="0.3">
      <c r="A72" s="613" t="s">
        <v>4427</v>
      </c>
      <c r="B72" s="614" t="s">
        <v>4428</v>
      </c>
      <c r="C72" s="614" t="s">
        <v>3146</v>
      </c>
      <c r="D72" s="614" t="s">
        <v>4441</v>
      </c>
      <c r="E72" s="614" t="s">
        <v>4442</v>
      </c>
      <c r="F72" s="617">
        <v>1626</v>
      </c>
      <c r="G72" s="617">
        <v>35772</v>
      </c>
      <c r="H72" s="617">
        <v>1</v>
      </c>
      <c r="I72" s="617">
        <v>22</v>
      </c>
      <c r="J72" s="617">
        <v>1969</v>
      </c>
      <c r="K72" s="617">
        <v>43318</v>
      </c>
      <c r="L72" s="617">
        <v>1.2109471094710946</v>
      </c>
      <c r="M72" s="617">
        <v>22</v>
      </c>
      <c r="N72" s="617">
        <v>2416</v>
      </c>
      <c r="O72" s="617">
        <v>53152</v>
      </c>
      <c r="P72" s="638">
        <v>1.4858548585485856</v>
      </c>
      <c r="Q72" s="618">
        <v>22</v>
      </c>
    </row>
    <row r="73" spans="1:17" ht="14.4" customHeight="1" x14ac:dyDescent="0.3">
      <c r="A73" s="613" t="s">
        <v>4427</v>
      </c>
      <c r="B73" s="614" t="s">
        <v>4428</v>
      </c>
      <c r="C73" s="614" t="s">
        <v>3146</v>
      </c>
      <c r="D73" s="614" t="s">
        <v>4443</v>
      </c>
      <c r="E73" s="614" t="s">
        <v>4444</v>
      </c>
      <c r="F73" s="617">
        <v>12</v>
      </c>
      <c r="G73" s="617">
        <v>816</v>
      </c>
      <c r="H73" s="617">
        <v>1</v>
      </c>
      <c r="I73" s="617">
        <v>68</v>
      </c>
      <c r="J73" s="617">
        <v>20</v>
      </c>
      <c r="K73" s="617">
        <v>1360</v>
      </c>
      <c r="L73" s="617">
        <v>1.6666666666666667</v>
      </c>
      <c r="M73" s="617">
        <v>68</v>
      </c>
      <c r="N73" s="617">
        <v>8</v>
      </c>
      <c r="O73" s="617">
        <v>544</v>
      </c>
      <c r="P73" s="638">
        <v>0.66666666666666663</v>
      </c>
      <c r="Q73" s="618">
        <v>68</v>
      </c>
    </row>
    <row r="74" spans="1:17" ht="14.4" customHeight="1" x14ac:dyDescent="0.3">
      <c r="A74" s="613" t="s">
        <v>4427</v>
      </c>
      <c r="B74" s="614" t="s">
        <v>4428</v>
      </c>
      <c r="C74" s="614" t="s">
        <v>3146</v>
      </c>
      <c r="D74" s="614" t="s">
        <v>4445</v>
      </c>
      <c r="E74" s="614" t="s">
        <v>4446</v>
      </c>
      <c r="F74" s="617">
        <v>9</v>
      </c>
      <c r="G74" s="617">
        <v>558</v>
      </c>
      <c r="H74" s="617">
        <v>1</v>
      </c>
      <c r="I74" s="617">
        <v>62</v>
      </c>
      <c r="J74" s="617">
        <v>5</v>
      </c>
      <c r="K74" s="617">
        <v>310</v>
      </c>
      <c r="L74" s="617">
        <v>0.55555555555555558</v>
      </c>
      <c r="M74" s="617">
        <v>62</v>
      </c>
      <c r="N74" s="617">
        <v>6</v>
      </c>
      <c r="O74" s="617">
        <v>372</v>
      </c>
      <c r="P74" s="638">
        <v>0.66666666666666663</v>
      </c>
      <c r="Q74" s="618">
        <v>62</v>
      </c>
    </row>
    <row r="75" spans="1:17" ht="14.4" customHeight="1" x14ac:dyDescent="0.3">
      <c r="A75" s="613" t="s">
        <v>4427</v>
      </c>
      <c r="B75" s="614" t="s">
        <v>4428</v>
      </c>
      <c r="C75" s="614" t="s">
        <v>3146</v>
      </c>
      <c r="D75" s="614" t="s">
        <v>4447</v>
      </c>
      <c r="E75" s="614" t="s">
        <v>4448</v>
      </c>
      <c r="F75" s="617">
        <v>2165</v>
      </c>
      <c r="G75" s="617">
        <v>132065</v>
      </c>
      <c r="H75" s="617">
        <v>1</v>
      </c>
      <c r="I75" s="617">
        <v>61</v>
      </c>
      <c r="J75" s="617">
        <v>2510</v>
      </c>
      <c r="K75" s="617">
        <v>153110</v>
      </c>
      <c r="L75" s="617">
        <v>1.1593533487297922</v>
      </c>
      <c r="M75" s="617">
        <v>61</v>
      </c>
      <c r="N75" s="617">
        <v>2553</v>
      </c>
      <c r="O75" s="617">
        <v>157558</v>
      </c>
      <c r="P75" s="638">
        <v>1.1930337333888617</v>
      </c>
      <c r="Q75" s="618">
        <v>61.714845280062669</v>
      </c>
    </row>
    <row r="76" spans="1:17" ht="14.4" customHeight="1" x14ac:dyDescent="0.3">
      <c r="A76" s="613" t="s">
        <v>4427</v>
      </c>
      <c r="B76" s="614" t="s">
        <v>4428</v>
      </c>
      <c r="C76" s="614" t="s">
        <v>3146</v>
      </c>
      <c r="D76" s="614" t="s">
        <v>4449</v>
      </c>
      <c r="E76" s="614" t="s">
        <v>4450</v>
      </c>
      <c r="F76" s="617"/>
      <c r="G76" s="617"/>
      <c r="H76" s="617"/>
      <c r="I76" s="617"/>
      <c r="J76" s="617">
        <v>1</v>
      </c>
      <c r="K76" s="617">
        <v>394</v>
      </c>
      <c r="L76" s="617"/>
      <c r="M76" s="617">
        <v>394</v>
      </c>
      <c r="N76" s="617"/>
      <c r="O76" s="617"/>
      <c r="P76" s="638"/>
      <c r="Q76" s="618"/>
    </row>
    <row r="77" spans="1:17" ht="14.4" customHeight="1" x14ac:dyDescent="0.3">
      <c r="A77" s="613" t="s">
        <v>4427</v>
      </c>
      <c r="B77" s="614" t="s">
        <v>4428</v>
      </c>
      <c r="C77" s="614" t="s">
        <v>3146</v>
      </c>
      <c r="D77" s="614" t="s">
        <v>4451</v>
      </c>
      <c r="E77" s="614" t="s">
        <v>4452</v>
      </c>
      <c r="F77" s="617"/>
      <c r="G77" s="617"/>
      <c r="H77" s="617"/>
      <c r="I77" s="617"/>
      <c r="J77" s="617"/>
      <c r="K77" s="617"/>
      <c r="L77" s="617"/>
      <c r="M77" s="617"/>
      <c r="N77" s="617">
        <v>16</v>
      </c>
      <c r="O77" s="617">
        <v>1298</v>
      </c>
      <c r="P77" s="638"/>
      <c r="Q77" s="618">
        <v>81.125</v>
      </c>
    </row>
    <row r="78" spans="1:17" ht="14.4" customHeight="1" x14ac:dyDescent="0.3">
      <c r="A78" s="613" t="s">
        <v>4427</v>
      </c>
      <c r="B78" s="614" t="s">
        <v>4428</v>
      </c>
      <c r="C78" s="614" t="s">
        <v>3146</v>
      </c>
      <c r="D78" s="614" t="s">
        <v>4453</v>
      </c>
      <c r="E78" s="614" t="s">
        <v>4454</v>
      </c>
      <c r="F78" s="617">
        <v>159</v>
      </c>
      <c r="G78" s="617">
        <v>156933</v>
      </c>
      <c r="H78" s="617">
        <v>1</v>
      </c>
      <c r="I78" s="617">
        <v>987</v>
      </c>
      <c r="J78" s="617">
        <v>133</v>
      </c>
      <c r="K78" s="617">
        <v>131271</v>
      </c>
      <c r="L78" s="617">
        <v>0.83647798742138368</v>
      </c>
      <c r="M78" s="617">
        <v>987</v>
      </c>
      <c r="N78" s="617">
        <v>139</v>
      </c>
      <c r="O78" s="617">
        <v>137193</v>
      </c>
      <c r="P78" s="638">
        <v>0.87421383647798745</v>
      </c>
      <c r="Q78" s="618">
        <v>987</v>
      </c>
    </row>
    <row r="79" spans="1:17" ht="14.4" customHeight="1" x14ac:dyDescent="0.3">
      <c r="A79" s="613" t="s">
        <v>4427</v>
      </c>
      <c r="B79" s="614" t="s">
        <v>4428</v>
      </c>
      <c r="C79" s="614" t="s">
        <v>3146</v>
      </c>
      <c r="D79" s="614" t="s">
        <v>4455</v>
      </c>
      <c r="E79" s="614" t="s">
        <v>4456</v>
      </c>
      <c r="F79" s="617">
        <v>9</v>
      </c>
      <c r="G79" s="617">
        <v>738</v>
      </c>
      <c r="H79" s="617">
        <v>1</v>
      </c>
      <c r="I79" s="617">
        <v>82</v>
      </c>
      <c r="J79" s="617">
        <v>14</v>
      </c>
      <c r="K79" s="617">
        <v>1148</v>
      </c>
      <c r="L79" s="617">
        <v>1.5555555555555556</v>
      </c>
      <c r="M79" s="617">
        <v>82</v>
      </c>
      <c r="N79" s="617">
        <v>29</v>
      </c>
      <c r="O79" s="617">
        <v>2378</v>
      </c>
      <c r="P79" s="638">
        <v>3.2222222222222223</v>
      </c>
      <c r="Q79" s="618">
        <v>82</v>
      </c>
    </row>
    <row r="80" spans="1:17" ht="14.4" customHeight="1" x14ac:dyDescent="0.3">
      <c r="A80" s="613" t="s">
        <v>4427</v>
      </c>
      <c r="B80" s="614" t="s">
        <v>4428</v>
      </c>
      <c r="C80" s="614" t="s">
        <v>3146</v>
      </c>
      <c r="D80" s="614" t="s">
        <v>4457</v>
      </c>
      <c r="E80" s="614" t="s">
        <v>4458</v>
      </c>
      <c r="F80" s="617">
        <v>13</v>
      </c>
      <c r="G80" s="617">
        <v>819</v>
      </c>
      <c r="H80" s="617">
        <v>1</v>
      </c>
      <c r="I80" s="617">
        <v>63</v>
      </c>
      <c r="J80" s="617">
        <v>33</v>
      </c>
      <c r="K80" s="617">
        <v>2079</v>
      </c>
      <c r="L80" s="617">
        <v>2.5384615384615383</v>
      </c>
      <c r="M80" s="617">
        <v>63</v>
      </c>
      <c r="N80" s="617">
        <v>14</v>
      </c>
      <c r="O80" s="617">
        <v>882</v>
      </c>
      <c r="P80" s="638">
        <v>1.0769230769230769</v>
      </c>
      <c r="Q80" s="618">
        <v>63</v>
      </c>
    </row>
    <row r="81" spans="1:17" ht="14.4" customHeight="1" x14ac:dyDescent="0.3">
      <c r="A81" s="613" t="s">
        <v>4427</v>
      </c>
      <c r="B81" s="614" t="s">
        <v>4428</v>
      </c>
      <c r="C81" s="614" t="s">
        <v>3146</v>
      </c>
      <c r="D81" s="614" t="s">
        <v>4459</v>
      </c>
      <c r="E81" s="614" t="s">
        <v>4460</v>
      </c>
      <c r="F81" s="617">
        <v>660</v>
      </c>
      <c r="G81" s="617">
        <v>11220</v>
      </c>
      <c r="H81" s="617">
        <v>1</v>
      </c>
      <c r="I81" s="617">
        <v>17</v>
      </c>
      <c r="J81" s="617">
        <v>697</v>
      </c>
      <c r="K81" s="617">
        <v>11849</v>
      </c>
      <c r="L81" s="617">
        <v>1.0560606060606061</v>
      </c>
      <c r="M81" s="617">
        <v>17</v>
      </c>
      <c r="N81" s="617">
        <v>792</v>
      </c>
      <c r="O81" s="617">
        <v>13464</v>
      </c>
      <c r="P81" s="638">
        <v>1.2</v>
      </c>
      <c r="Q81" s="618">
        <v>17</v>
      </c>
    </row>
    <row r="82" spans="1:17" ht="14.4" customHeight="1" x14ac:dyDescent="0.3">
      <c r="A82" s="613" t="s">
        <v>4427</v>
      </c>
      <c r="B82" s="614" t="s">
        <v>4428</v>
      </c>
      <c r="C82" s="614" t="s">
        <v>3146</v>
      </c>
      <c r="D82" s="614" t="s">
        <v>4461</v>
      </c>
      <c r="E82" s="614" t="s">
        <v>4462</v>
      </c>
      <c r="F82" s="617">
        <v>2</v>
      </c>
      <c r="G82" s="617">
        <v>124</v>
      </c>
      <c r="H82" s="617">
        <v>1</v>
      </c>
      <c r="I82" s="617">
        <v>62</v>
      </c>
      <c r="J82" s="617">
        <v>2</v>
      </c>
      <c r="K82" s="617">
        <v>126</v>
      </c>
      <c r="L82" s="617">
        <v>1.0161290322580645</v>
      </c>
      <c r="M82" s="617">
        <v>63</v>
      </c>
      <c r="N82" s="617"/>
      <c r="O82" s="617"/>
      <c r="P82" s="638"/>
      <c r="Q82" s="618"/>
    </row>
    <row r="83" spans="1:17" ht="14.4" customHeight="1" x14ac:dyDescent="0.3">
      <c r="A83" s="613" t="s">
        <v>4427</v>
      </c>
      <c r="B83" s="614" t="s">
        <v>4428</v>
      </c>
      <c r="C83" s="614" t="s">
        <v>3146</v>
      </c>
      <c r="D83" s="614" t="s">
        <v>4463</v>
      </c>
      <c r="E83" s="614" t="s">
        <v>4464</v>
      </c>
      <c r="F83" s="617">
        <v>8</v>
      </c>
      <c r="G83" s="617">
        <v>376</v>
      </c>
      <c r="H83" s="617">
        <v>1</v>
      </c>
      <c r="I83" s="617">
        <v>47</v>
      </c>
      <c r="J83" s="617">
        <v>15</v>
      </c>
      <c r="K83" s="617">
        <v>705</v>
      </c>
      <c r="L83" s="617">
        <v>1.875</v>
      </c>
      <c r="M83" s="617">
        <v>47</v>
      </c>
      <c r="N83" s="617">
        <v>9</v>
      </c>
      <c r="O83" s="617">
        <v>423</v>
      </c>
      <c r="P83" s="638">
        <v>1.125</v>
      </c>
      <c r="Q83" s="618">
        <v>47</v>
      </c>
    </row>
    <row r="84" spans="1:17" ht="14.4" customHeight="1" x14ac:dyDescent="0.3">
      <c r="A84" s="613" t="s">
        <v>4427</v>
      </c>
      <c r="B84" s="614" t="s">
        <v>4428</v>
      </c>
      <c r="C84" s="614" t="s">
        <v>3146</v>
      </c>
      <c r="D84" s="614" t="s">
        <v>4465</v>
      </c>
      <c r="E84" s="614" t="s">
        <v>4466</v>
      </c>
      <c r="F84" s="617">
        <v>3</v>
      </c>
      <c r="G84" s="617">
        <v>180</v>
      </c>
      <c r="H84" s="617">
        <v>1</v>
      </c>
      <c r="I84" s="617">
        <v>60</v>
      </c>
      <c r="J84" s="617">
        <v>5</v>
      </c>
      <c r="K84" s="617">
        <v>300</v>
      </c>
      <c r="L84" s="617">
        <v>1.6666666666666667</v>
      </c>
      <c r="M84" s="617">
        <v>60</v>
      </c>
      <c r="N84" s="617">
        <v>3</v>
      </c>
      <c r="O84" s="617">
        <v>180</v>
      </c>
      <c r="P84" s="638">
        <v>1</v>
      </c>
      <c r="Q84" s="618">
        <v>60</v>
      </c>
    </row>
    <row r="85" spans="1:17" ht="14.4" customHeight="1" x14ac:dyDescent="0.3">
      <c r="A85" s="613" t="s">
        <v>4427</v>
      </c>
      <c r="B85" s="614" t="s">
        <v>4428</v>
      </c>
      <c r="C85" s="614" t="s">
        <v>3146</v>
      </c>
      <c r="D85" s="614" t="s">
        <v>4467</v>
      </c>
      <c r="E85" s="614" t="s">
        <v>4468</v>
      </c>
      <c r="F85" s="617"/>
      <c r="G85" s="617"/>
      <c r="H85" s="617"/>
      <c r="I85" s="617"/>
      <c r="J85" s="617">
        <v>3</v>
      </c>
      <c r="K85" s="617">
        <v>288</v>
      </c>
      <c r="L85" s="617"/>
      <c r="M85" s="617">
        <v>96</v>
      </c>
      <c r="N85" s="617">
        <v>2</v>
      </c>
      <c r="O85" s="617">
        <v>193</v>
      </c>
      <c r="P85" s="638"/>
      <c r="Q85" s="618">
        <v>96.5</v>
      </c>
    </row>
    <row r="86" spans="1:17" ht="14.4" customHeight="1" x14ac:dyDescent="0.3">
      <c r="A86" s="613" t="s">
        <v>4427</v>
      </c>
      <c r="B86" s="614" t="s">
        <v>4428</v>
      </c>
      <c r="C86" s="614" t="s">
        <v>3146</v>
      </c>
      <c r="D86" s="614" t="s">
        <v>4469</v>
      </c>
      <c r="E86" s="614" t="s">
        <v>4470</v>
      </c>
      <c r="F86" s="617"/>
      <c r="G86" s="617"/>
      <c r="H86" s="617"/>
      <c r="I86" s="617"/>
      <c r="J86" s="617">
        <v>3</v>
      </c>
      <c r="K86" s="617">
        <v>180</v>
      </c>
      <c r="L86" s="617"/>
      <c r="M86" s="617">
        <v>60</v>
      </c>
      <c r="N86" s="617">
        <v>2</v>
      </c>
      <c r="O86" s="617">
        <v>120</v>
      </c>
      <c r="P86" s="638"/>
      <c r="Q86" s="618">
        <v>60</v>
      </c>
    </row>
    <row r="87" spans="1:17" ht="14.4" customHeight="1" x14ac:dyDescent="0.3">
      <c r="A87" s="613" t="s">
        <v>4427</v>
      </c>
      <c r="B87" s="614" t="s">
        <v>4428</v>
      </c>
      <c r="C87" s="614" t="s">
        <v>3146</v>
      </c>
      <c r="D87" s="614" t="s">
        <v>4471</v>
      </c>
      <c r="E87" s="614" t="s">
        <v>4472</v>
      </c>
      <c r="F87" s="617"/>
      <c r="G87" s="617"/>
      <c r="H87" s="617"/>
      <c r="I87" s="617"/>
      <c r="J87" s="617">
        <v>1</v>
      </c>
      <c r="K87" s="617">
        <v>1447</v>
      </c>
      <c r="L87" s="617"/>
      <c r="M87" s="617">
        <v>1447</v>
      </c>
      <c r="N87" s="617"/>
      <c r="O87" s="617"/>
      <c r="P87" s="638"/>
      <c r="Q87" s="618"/>
    </row>
    <row r="88" spans="1:17" ht="14.4" customHeight="1" x14ac:dyDescent="0.3">
      <c r="A88" s="613" t="s">
        <v>4427</v>
      </c>
      <c r="B88" s="614" t="s">
        <v>4428</v>
      </c>
      <c r="C88" s="614" t="s">
        <v>3146</v>
      </c>
      <c r="D88" s="614" t="s">
        <v>4473</v>
      </c>
      <c r="E88" s="614" t="s">
        <v>4474</v>
      </c>
      <c r="F88" s="617"/>
      <c r="G88" s="617"/>
      <c r="H88" s="617"/>
      <c r="I88" s="617"/>
      <c r="J88" s="617"/>
      <c r="K88" s="617"/>
      <c r="L88" s="617"/>
      <c r="M88" s="617"/>
      <c r="N88" s="617">
        <v>3</v>
      </c>
      <c r="O88" s="617">
        <v>1386</v>
      </c>
      <c r="P88" s="638"/>
      <c r="Q88" s="618">
        <v>462</v>
      </c>
    </row>
    <row r="89" spans="1:17" ht="14.4" customHeight="1" x14ac:dyDescent="0.3">
      <c r="A89" s="613" t="s">
        <v>4427</v>
      </c>
      <c r="B89" s="614" t="s">
        <v>4428</v>
      </c>
      <c r="C89" s="614" t="s">
        <v>3146</v>
      </c>
      <c r="D89" s="614" t="s">
        <v>4475</v>
      </c>
      <c r="E89" s="614" t="s">
        <v>4476</v>
      </c>
      <c r="F89" s="617">
        <v>25</v>
      </c>
      <c r="G89" s="617">
        <v>21250</v>
      </c>
      <c r="H89" s="617">
        <v>1</v>
      </c>
      <c r="I89" s="617">
        <v>850</v>
      </c>
      <c r="J89" s="617">
        <v>59</v>
      </c>
      <c r="K89" s="617">
        <v>50209</v>
      </c>
      <c r="L89" s="617">
        <v>2.3627764705882353</v>
      </c>
      <c r="M89" s="617">
        <v>851</v>
      </c>
      <c r="N89" s="617">
        <v>61</v>
      </c>
      <c r="O89" s="617">
        <v>51961</v>
      </c>
      <c r="P89" s="638">
        <v>2.4452235294117646</v>
      </c>
      <c r="Q89" s="618">
        <v>851.81967213114751</v>
      </c>
    </row>
    <row r="90" spans="1:17" ht="14.4" customHeight="1" x14ac:dyDescent="0.3">
      <c r="A90" s="613" t="s">
        <v>4427</v>
      </c>
      <c r="B90" s="614" t="s">
        <v>4428</v>
      </c>
      <c r="C90" s="614" t="s">
        <v>3146</v>
      </c>
      <c r="D90" s="614" t="s">
        <v>4477</v>
      </c>
      <c r="E90" s="614" t="s">
        <v>4478</v>
      </c>
      <c r="F90" s="617">
        <v>5</v>
      </c>
      <c r="G90" s="617">
        <v>830</v>
      </c>
      <c r="H90" s="617">
        <v>1</v>
      </c>
      <c r="I90" s="617">
        <v>166</v>
      </c>
      <c r="J90" s="617">
        <v>3</v>
      </c>
      <c r="K90" s="617">
        <v>498</v>
      </c>
      <c r="L90" s="617">
        <v>0.6</v>
      </c>
      <c r="M90" s="617">
        <v>166</v>
      </c>
      <c r="N90" s="617"/>
      <c r="O90" s="617"/>
      <c r="P90" s="638"/>
      <c r="Q90" s="618"/>
    </row>
    <row r="91" spans="1:17" ht="14.4" customHeight="1" x14ac:dyDescent="0.3">
      <c r="A91" s="613" t="s">
        <v>4427</v>
      </c>
      <c r="B91" s="614" t="s">
        <v>4428</v>
      </c>
      <c r="C91" s="614" t="s">
        <v>3146</v>
      </c>
      <c r="D91" s="614" t="s">
        <v>4479</v>
      </c>
      <c r="E91" s="614" t="s">
        <v>4480</v>
      </c>
      <c r="F91" s="617"/>
      <c r="G91" s="617"/>
      <c r="H91" s="617"/>
      <c r="I91" s="617"/>
      <c r="J91" s="617"/>
      <c r="K91" s="617"/>
      <c r="L91" s="617"/>
      <c r="M91" s="617"/>
      <c r="N91" s="617">
        <v>1</v>
      </c>
      <c r="O91" s="617">
        <v>165</v>
      </c>
      <c r="P91" s="638"/>
      <c r="Q91" s="618">
        <v>165</v>
      </c>
    </row>
    <row r="92" spans="1:17" ht="14.4" customHeight="1" x14ac:dyDescent="0.3">
      <c r="A92" s="613" t="s">
        <v>4427</v>
      </c>
      <c r="B92" s="614" t="s">
        <v>4428</v>
      </c>
      <c r="C92" s="614" t="s">
        <v>3146</v>
      </c>
      <c r="D92" s="614" t="s">
        <v>4481</v>
      </c>
      <c r="E92" s="614" t="s">
        <v>4482</v>
      </c>
      <c r="F92" s="617"/>
      <c r="G92" s="617"/>
      <c r="H92" s="617"/>
      <c r="I92" s="617"/>
      <c r="J92" s="617">
        <v>1</v>
      </c>
      <c r="K92" s="617">
        <v>236</v>
      </c>
      <c r="L92" s="617"/>
      <c r="M92" s="617">
        <v>236</v>
      </c>
      <c r="N92" s="617"/>
      <c r="O92" s="617"/>
      <c r="P92" s="638"/>
      <c r="Q92" s="618"/>
    </row>
    <row r="93" spans="1:17" ht="14.4" customHeight="1" x14ac:dyDescent="0.3">
      <c r="A93" s="613" t="s">
        <v>4427</v>
      </c>
      <c r="B93" s="614" t="s">
        <v>4428</v>
      </c>
      <c r="C93" s="614" t="s">
        <v>3146</v>
      </c>
      <c r="D93" s="614" t="s">
        <v>4483</v>
      </c>
      <c r="E93" s="614" t="s">
        <v>4484</v>
      </c>
      <c r="F93" s="617"/>
      <c r="G93" s="617"/>
      <c r="H93" s="617"/>
      <c r="I93" s="617"/>
      <c r="J93" s="617"/>
      <c r="K93" s="617"/>
      <c r="L93" s="617"/>
      <c r="M93" s="617"/>
      <c r="N93" s="617">
        <v>1</v>
      </c>
      <c r="O93" s="617">
        <v>308</v>
      </c>
      <c r="P93" s="638"/>
      <c r="Q93" s="618">
        <v>308</v>
      </c>
    </row>
    <row r="94" spans="1:17" ht="14.4" customHeight="1" x14ac:dyDescent="0.3">
      <c r="A94" s="613" t="s">
        <v>4427</v>
      </c>
      <c r="B94" s="614" t="s">
        <v>4428</v>
      </c>
      <c r="C94" s="614" t="s">
        <v>3146</v>
      </c>
      <c r="D94" s="614" t="s">
        <v>4485</v>
      </c>
      <c r="E94" s="614" t="s">
        <v>4486</v>
      </c>
      <c r="F94" s="617"/>
      <c r="G94" s="617"/>
      <c r="H94" s="617"/>
      <c r="I94" s="617"/>
      <c r="J94" s="617"/>
      <c r="K94" s="617"/>
      <c r="L94" s="617"/>
      <c r="M94" s="617"/>
      <c r="N94" s="617">
        <v>1</v>
      </c>
      <c r="O94" s="617">
        <v>1210</v>
      </c>
      <c r="P94" s="638"/>
      <c r="Q94" s="618">
        <v>1210</v>
      </c>
    </row>
    <row r="95" spans="1:17" ht="14.4" customHeight="1" x14ac:dyDescent="0.3">
      <c r="A95" s="613" t="s">
        <v>4427</v>
      </c>
      <c r="B95" s="614" t="s">
        <v>4428</v>
      </c>
      <c r="C95" s="614" t="s">
        <v>3146</v>
      </c>
      <c r="D95" s="614" t="s">
        <v>4487</v>
      </c>
      <c r="E95" s="614" t="s">
        <v>4488</v>
      </c>
      <c r="F95" s="617">
        <v>107</v>
      </c>
      <c r="G95" s="617">
        <v>83674</v>
      </c>
      <c r="H95" s="617">
        <v>1</v>
      </c>
      <c r="I95" s="617">
        <v>782</v>
      </c>
      <c r="J95" s="617">
        <v>226</v>
      </c>
      <c r="K95" s="617">
        <v>176958</v>
      </c>
      <c r="L95" s="617">
        <v>2.1148504911920072</v>
      </c>
      <c r="M95" s="617">
        <v>783</v>
      </c>
      <c r="N95" s="617">
        <v>282</v>
      </c>
      <c r="O95" s="617">
        <v>221268</v>
      </c>
      <c r="P95" s="638">
        <v>2.6444056696225831</v>
      </c>
      <c r="Q95" s="618">
        <v>784.63829787234044</v>
      </c>
    </row>
    <row r="96" spans="1:17" ht="14.4" customHeight="1" x14ac:dyDescent="0.3">
      <c r="A96" s="613" t="s">
        <v>4427</v>
      </c>
      <c r="B96" s="614" t="s">
        <v>4428</v>
      </c>
      <c r="C96" s="614" t="s">
        <v>3146</v>
      </c>
      <c r="D96" s="614" t="s">
        <v>4489</v>
      </c>
      <c r="E96" s="614" t="s">
        <v>4490</v>
      </c>
      <c r="F96" s="617">
        <v>3</v>
      </c>
      <c r="G96" s="617">
        <v>558</v>
      </c>
      <c r="H96" s="617">
        <v>1</v>
      </c>
      <c r="I96" s="617">
        <v>186</v>
      </c>
      <c r="J96" s="617">
        <v>1</v>
      </c>
      <c r="K96" s="617">
        <v>186</v>
      </c>
      <c r="L96" s="617">
        <v>0.33333333333333331</v>
      </c>
      <c r="M96" s="617">
        <v>186</v>
      </c>
      <c r="N96" s="617"/>
      <c r="O96" s="617"/>
      <c r="P96" s="638"/>
      <c r="Q96" s="618"/>
    </row>
    <row r="97" spans="1:17" ht="14.4" customHeight="1" x14ac:dyDescent="0.3">
      <c r="A97" s="613" t="s">
        <v>4427</v>
      </c>
      <c r="B97" s="614" t="s">
        <v>4428</v>
      </c>
      <c r="C97" s="614" t="s">
        <v>3146</v>
      </c>
      <c r="D97" s="614" t="s">
        <v>4491</v>
      </c>
      <c r="E97" s="614" t="s">
        <v>4492</v>
      </c>
      <c r="F97" s="617"/>
      <c r="G97" s="617"/>
      <c r="H97" s="617"/>
      <c r="I97" s="617"/>
      <c r="J97" s="617"/>
      <c r="K97" s="617"/>
      <c r="L97" s="617"/>
      <c r="M97" s="617"/>
      <c r="N97" s="617">
        <v>1</v>
      </c>
      <c r="O97" s="617">
        <v>362</v>
      </c>
      <c r="P97" s="638"/>
      <c r="Q97" s="618">
        <v>362</v>
      </c>
    </row>
    <row r="98" spans="1:17" ht="14.4" customHeight="1" x14ac:dyDescent="0.3">
      <c r="A98" s="613" t="s">
        <v>4427</v>
      </c>
      <c r="B98" s="614" t="s">
        <v>4428</v>
      </c>
      <c r="C98" s="614" t="s">
        <v>3146</v>
      </c>
      <c r="D98" s="614" t="s">
        <v>4493</v>
      </c>
      <c r="E98" s="614" t="s">
        <v>4494</v>
      </c>
      <c r="F98" s="617"/>
      <c r="G98" s="617"/>
      <c r="H98" s="617"/>
      <c r="I98" s="617"/>
      <c r="J98" s="617">
        <v>1</v>
      </c>
      <c r="K98" s="617">
        <v>170</v>
      </c>
      <c r="L98" s="617"/>
      <c r="M98" s="617">
        <v>170</v>
      </c>
      <c r="N98" s="617"/>
      <c r="O98" s="617"/>
      <c r="P98" s="638"/>
      <c r="Q98" s="618"/>
    </row>
    <row r="99" spans="1:17" ht="14.4" customHeight="1" x14ac:dyDescent="0.3">
      <c r="A99" s="613" t="s">
        <v>4427</v>
      </c>
      <c r="B99" s="614" t="s">
        <v>4428</v>
      </c>
      <c r="C99" s="614" t="s">
        <v>3146</v>
      </c>
      <c r="D99" s="614" t="s">
        <v>4495</v>
      </c>
      <c r="E99" s="614" t="s">
        <v>4496</v>
      </c>
      <c r="F99" s="617">
        <v>1</v>
      </c>
      <c r="G99" s="617">
        <v>130</v>
      </c>
      <c r="H99" s="617">
        <v>1</v>
      </c>
      <c r="I99" s="617">
        <v>130</v>
      </c>
      <c r="J99" s="617">
        <v>4</v>
      </c>
      <c r="K99" s="617">
        <v>524</v>
      </c>
      <c r="L99" s="617">
        <v>4.0307692307692307</v>
      </c>
      <c r="M99" s="617">
        <v>131</v>
      </c>
      <c r="N99" s="617">
        <v>2</v>
      </c>
      <c r="O99" s="617">
        <v>264</v>
      </c>
      <c r="P99" s="638">
        <v>2.0307692307692307</v>
      </c>
      <c r="Q99" s="618">
        <v>132</v>
      </c>
    </row>
    <row r="100" spans="1:17" ht="14.4" customHeight="1" x14ac:dyDescent="0.3">
      <c r="A100" s="613" t="s">
        <v>4427</v>
      </c>
      <c r="B100" s="614" t="s">
        <v>4428</v>
      </c>
      <c r="C100" s="614" t="s">
        <v>3146</v>
      </c>
      <c r="D100" s="614" t="s">
        <v>4497</v>
      </c>
      <c r="E100" s="614" t="s">
        <v>4498</v>
      </c>
      <c r="F100" s="617">
        <v>1</v>
      </c>
      <c r="G100" s="617">
        <v>411</v>
      </c>
      <c r="H100" s="617">
        <v>1</v>
      </c>
      <c r="I100" s="617">
        <v>411</v>
      </c>
      <c r="J100" s="617"/>
      <c r="K100" s="617"/>
      <c r="L100" s="617"/>
      <c r="M100" s="617"/>
      <c r="N100" s="617"/>
      <c r="O100" s="617"/>
      <c r="P100" s="638"/>
      <c r="Q100" s="618"/>
    </row>
    <row r="101" spans="1:17" ht="14.4" customHeight="1" x14ac:dyDescent="0.3">
      <c r="A101" s="613" t="s">
        <v>4427</v>
      </c>
      <c r="B101" s="614" t="s">
        <v>4428</v>
      </c>
      <c r="C101" s="614" t="s">
        <v>3146</v>
      </c>
      <c r="D101" s="614" t="s">
        <v>4499</v>
      </c>
      <c r="E101" s="614" t="s">
        <v>4500</v>
      </c>
      <c r="F101" s="617">
        <v>11</v>
      </c>
      <c r="G101" s="617">
        <v>968</v>
      </c>
      <c r="H101" s="617">
        <v>1</v>
      </c>
      <c r="I101" s="617">
        <v>88</v>
      </c>
      <c r="J101" s="617">
        <v>8</v>
      </c>
      <c r="K101" s="617">
        <v>704</v>
      </c>
      <c r="L101" s="617">
        <v>0.72727272727272729</v>
      </c>
      <c r="M101" s="617">
        <v>88</v>
      </c>
      <c r="N101" s="617">
        <v>25</v>
      </c>
      <c r="O101" s="617">
        <v>2217</v>
      </c>
      <c r="P101" s="638">
        <v>2.290289256198347</v>
      </c>
      <c r="Q101" s="618">
        <v>88.68</v>
      </c>
    </row>
    <row r="102" spans="1:17" ht="14.4" customHeight="1" x14ac:dyDescent="0.3">
      <c r="A102" s="613" t="s">
        <v>4427</v>
      </c>
      <c r="B102" s="614" t="s">
        <v>4428</v>
      </c>
      <c r="C102" s="614" t="s">
        <v>3146</v>
      </c>
      <c r="D102" s="614" t="s">
        <v>4501</v>
      </c>
      <c r="E102" s="614" t="s">
        <v>4502</v>
      </c>
      <c r="F102" s="617">
        <v>2065</v>
      </c>
      <c r="G102" s="617">
        <v>59885</v>
      </c>
      <c r="H102" s="617">
        <v>1</v>
      </c>
      <c r="I102" s="617">
        <v>29</v>
      </c>
      <c r="J102" s="617">
        <v>2302</v>
      </c>
      <c r="K102" s="617">
        <v>66758</v>
      </c>
      <c r="L102" s="617">
        <v>1.1147699757869249</v>
      </c>
      <c r="M102" s="617">
        <v>29</v>
      </c>
      <c r="N102" s="617">
        <v>2582</v>
      </c>
      <c r="O102" s="617">
        <v>76857</v>
      </c>
      <c r="P102" s="638">
        <v>1.2834098689154212</v>
      </c>
      <c r="Q102" s="618">
        <v>29.766460108443066</v>
      </c>
    </row>
    <row r="103" spans="1:17" ht="14.4" customHeight="1" x14ac:dyDescent="0.3">
      <c r="A103" s="613" t="s">
        <v>4427</v>
      </c>
      <c r="B103" s="614" t="s">
        <v>4428</v>
      </c>
      <c r="C103" s="614" t="s">
        <v>3146</v>
      </c>
      <c r="D103" s="614" t="s">
        <v>4503</v>
      </c>
      <c r="E103" s="614" t="s">
        <v>4504</v>
      </c>
      <c r="F103" s="617">
        <v>3</v>
      </c>
      <c r="G103" s="617">
        <v>150</v>
      </c>
      <c r="H103" s="617">
        <v>1</v>
      </c>
      <c r="I103" s="617">
        <v>50</v>
      </c>
      <c r="J103" s="617">
        <v>7</v>
      </c>
      <c r="K103" s="617">
        <v>350</v>
      </c>
      <c r="L103" s="617">
        <v>2.3333333333333335</v>
      </c>
      <c r="M103" s="617">
        <v>50</v>
      </c>
      <c r="N103" s="617">
        <v>4</v>
      </c>
      <c r="O103" s="617">
        <v>200</v>
      </c>
      <c r="P103" s="638">
        <v>1.3333333333333333</v>
      </c>
      <c r="Q103" s="618">
        <v>50</v>
      </c>
    </row>
    <row r="104" spans="1:17" ht="14.4" customHeight="1" x14ac:dyDescent="0.3">
      <c r="A104" s="613" t="s">
        <v>4427</v>
      </c>
      <c r="B104" s="614" t="s">
        <v>4428</v>
      </c>
      <c r="C104" s="614" t="s">
        <v>3146</v>
      </c>
      <c r="D104" s="614" t="s">
        <v>4505</v>
      </c>
      <c r="E104" s="614" t="s">
        <v>4506</v>
      </c>
      <c r="F104" s="617">
        <v>412</v>
      </c>
      <c r="G104" s="617">
        <v>4944</v>
      </c>
      <c r="H104" s="617">
        <v>1</v>
      </c>
      <c r="I104" s="617">
        <v>12</v>
      </c>
      <c r="J104" s="617">
        <v>366</v>
      </c>
      <c r="K104" s="617">
        <v>4392</v>
      </c>
      <c r="L104" s="617">
        <v>0.88834951456310685</v>
      </c>
      <c r="M104" s="617">
        <v>12</v>
      </c>
      <c r="N104" s="617">
        <v>402</v>
      </c>
      <c r="O104" s="617">
        <v>4824</v>
      </c>
      <c r="P104" s="638">
        <v>0.97572815533980584</v>
      </c>
      <c r="Q104" s="618">
        <v>12</v>
      </c>
    </row>
    <row r="105" spans="1:17" ht="14.4" customHeight="1" x14ac:dyDescent="0.3">
      <c r="A105" s="613" t="s">
        <v>4427</v>
      </c>
      <c r="B105" s="614" t="s">
        <v>4428</v>
      </c>
      <c r="C105" s="614" t="s">
        <v>3146</v>
      </c>
      <c r="D105" s="614" t="s">
        <v>4507</v>
      </c>
      <c r="E105" s="614" t="s">
        <v>4508</v>
      </c>
      <c r="F105" s="617">
        <v>7</v>
      </c>
      <c r="G105" s="617">
        <v>1260</v>
      </c>
      <c r="H105" s="617">
        <v>1</v>
      </c>
      <c r="I105" s="617">
        <v>180</v>
      </c>
      <c r="J105" s="617">
        <v>10</v>
      </c>
      <c r="K105" s="617">
        <v>1810</v>
      </c>
      <c r="L105" s="617">
        <v>1.4365079365079365</v>
      </c>
      <c r="M105" s="617">
        <v>181</v>
      </c>
      <c r="N105" s="617">
        <v>6</v>
      </c>
      <c r="O105" s="617">
        <v>1091</v>
      </c>
      <c r="P105" s="638">
        <v>0.86587301587301591</v>
      </c>
      <c r="Q105" s="618">
        <v>181.83333333333334</v>
      </c>
    </row>
    <row r="106" spans="1:17" ht="14.4" customHeight="1" x14ac:dyDescent="0.3">
      <c r="A106" s="613" t="s">
        <v>4427</v>
      </c>
      <c r="B106" s="614" t="s">
        <v>4428</v>
      </c>
      <c r="C106" s="614" t="s">
        <v>3146</v>
      </c>
      <c r="D106" s="614" t="s">
        <v>4509</v>
      </c>
      <c r="E106" s="614" t="s">
        <v>4510</v>
      </c>
      <c r="F106" s="617">
        <v>2732</v>
      </c>
      <c r="G106" s="617">
        <v>193972</v>
      </c>
      <c r="H106" s="617">
        <v>1</v>
      </c>
      <c r="I106" s="617">
        <v>71</v>
      </c>
      <c r="J106" s="617">
        <v>3754</v>
      </c>
      <c r="K106" s="617">
        <v>266534</v>
      </c>
      <c r="L106" s="617">
        <v>1.3740849194729137</v>
      </c>
      <c r="M106" s="617">
        <v>71</v>
      </c>
      <c r="N106" s="617">
        <v>828</v>
      </c>
      <c r="O106" s="617">
        <v>58807</v>
      </c>
      <c r="P106" s="638">
        <v>0.3031726228527829</v>
      </c>
      <c r="Q106" s="618">
        <v>71.022946859903385</v>
      </c>
    </row>
    <row r="107" spans="1:17" ht="14.4" customHeight="1" x14ac:dyDescent="0.3">
      <c r="A107" s="613" t="s">
        <v>4427</v>
      </c>
      <c r="B107" s="614" t="s">
        <v>4428</v>
      </c>
      <c r="C107" s="614" t="s">
        <v>3146</v>
      </c>
      <c r="D107" s="614" t="s">
        <v>4511</v>
      </c>
      <c r="E107" s="614" t="s">
        <v>4512</v>
      </c>
      <c r="F107" s="617">
        <v>1</v>
      </c>
      <c r="G107" s="617">
        <v>181</v>
      </c>
      <c r="H107" s="617">
        <v>1</v>
      </c>
      <c r="I107" s="617">
        <v>181</v>
      </c>
      <c r="J107" s="617">
        <v>4</v>
      </c>
      <c r="K107" s="617">
        <v>728</v>
      </c>
      <c r="L107" s="617">
        <v>4.0220994475138125</v>
      </c>
      <c r="M107" s="617">
        <v>182</v>
      </c>
      <c r="N107" s="617">
        <v>2</v>
      </c>
      <c r="O107" s="617">
        <v>366</v>
      </c>
      <c r="P107" s="638">
        <v>2.0220994475138121</v>
      </c>
      <c r="Q107" s="618">
        <v>183</v>
      </c>
    </row>
    <row r="108" spans="1:17" ht="14.4" customHeight="1" x14ac:dyDescent="0.3">
      <c r="A108" s="613" t="s">
        <v>4427</v>
      </c>
      <c r="B108" s="614" t="s">
        <v>4428</v>
      </c>
      <c r="C108" s="614" t="s">
        <v>3146</v>
      </c>
      <c r="D108" s="614" t="s">
        <v>4513</v>
      </c>
      <c r="E108" s="614" t="s">
        <v>4514</v>
      </c>
      <c r="F108" s="617">
        <v>1312</v>
      </c>
      <c r="G108" s="617">
        <v>192864</v>
      </c>
      <c r="H108" s="617">
        <v>1</v>
      </c>
      <c r="I108" s="617">
        <v>147</v>
      </c>
      <c r="J108" s="617">
        <v>1721</v>
      </c>
      <c r="K108" s="617">
        <v>252987</v>
      </c>
      <c r="L108" s="617">
        <v>1.3117378048780488</v>
      </c>
      <c r="M108" s="617">
        <v>147</v>
      </c>
      <c r="N108" s="617">
        <v>1853</v>
      </c>
      <c r="O108" s="617">
        <v>273811</v>
      </c>
      <c r="P108" s="638">
        <v>1.4197102621536419</v>
      </c>
      <c r="Q108" s="618">
        <v>147.76632487857529</v>
      </c>
    </row>
    <row r="109" spans="1:17" ht="14.4" customHeight="1" x14ac:dyDescent="0.3">
      <c r="A109" s="613" t="s">
        <v>4427</v>
      </c>
      <c r="B109" s="614" t="s">
        <v>4428</v>
      </c>
      <c r="C109" s="614" t="s">
        <v>3146</v>
      </c>
      <c r="D109" s="614" t="s">
        <v>4515</v>
      </c>
      <c r="E109" s="614" t="s">
        <v>4516</v>
      </c>
      <c r="F109" s="617">
        <v>4062</v>
      </c>
      <c r="G109" s="617">
        <v>117798</v>
      </c>
      <c r="H109" s="617">
        <v>1</v>
      </c>
      <c r="I109" s="617">
        <v>29</v>
      </c>
      <c r="J109" s="617">
        <v>4963</v>
      </c>
      <c r="K109" s="617">
        <v>143927</v>
      </c>
      <c r="L109" s="617">
        <v>1.2218119153126539</v>
      </c>
      <c r="M109" s="617">
        <v>29</v>
      </c>
      <c r="N109" s="617">
        <v>4337</v>
      </c>
      <c r="O109" s="617">
        <v>128963</v>
      </c>
      <c r="P109" s="638">
        <v>1.0947808961102905</v>
      </c>
      <c r="Q109" s="618">
        <v>29.735531473368688</v>
      </c>
    </row>
    <row r="110" spans="1:17" ht="14.4" customHeight="1" x14ac:dyDescent="0.3">
      <c r="A110" s="613" t="s">
        <v>4427</v>
      </c>
      <c r="B110" s="614" t="s">
        <v>4428</v>
      </c>
      <c r="C110" s="614" t="s">
        <v>3146</v>
      </c>
      <c r="D110" s="614" t="s">
        <v>4517</v>
      </c>
      <c r="E110" s="614" t="s">
        <v>4518</v>
      </c>
      <c r="F110" s="617">
        <v>232</v>
      </c>
      <c r="G110" s="617">
        <v>7192</v>
      </c>
      <c r="H110" s="617">
        <v>1</v>
      </c>
      <c r="I110" s="617">
        <v>31</v>
      </c>
      <c r="J110" s="617">
        <v>274</v>
      </c>
      <c r="K110" s="617">
        <v>8494</v>
      </c>
      <c r="L110" s="617">
        <v>1.1810344827586208</v>
      </c>
      <c r="M110" s="617">
        <v>31</v>
      </c>
      <c r="N110" s="617">
        <v>254</v>
      </c>
      <c r="O110" s="617">
        <v>7874</v>
      </c>
      <c r="P110" s="638">
        <v>1.0948275862068966</v>
      </c>
      <c r="Q110" s="618">
        <v>31</v>
      </c>
    </row>
    <row r="111" spans="1:17" ht="14.4" customHeight="1" x14ac:dyDescent="0.3">
      <c r="A111" s="613" t="s">
        <v>4427</v>
      </c>
      <c r="B111" s="614" t="s">
        <v>4428</v>
      </c>
      <c r="C111" s="614" t="s">
        <v>3146</v>
      </c>
      <c r="D111" s="614" t="s">
        <v>4519</v>
      </c>
      <c r="E111" s="614" t="s">
        <v>4520</v>
      </c>
      <c r="F111" s="617">
        <v>236</v>
      </c>
      <c r="G111" s="617">
        <v>6372</v>
      </c>
      <c r="H111" s="617">
        <v>1</v>
      </c>
      <c r="I111" s="617">
        <v>27</v>
      </c>
      <c r="J111" s="617">
        <v>270</v>
      </c>
      <c r="K111" s="617">
        <v>7290</v>
      </c>
      <c r="L111" s="617">
        <v>1.1440677966101696</v>
      </c>
      <c r="M111" s="617">
        <v>27</v>
      </c>
      <c r="N111" s="617">
        <v>304</v>
      </c>
      <c r="O111" s="617">
        <v>8208</v>
      </c>
      <c r="P111" s="638">
        <v>1.2881355932203389</v>
      </c>
      <c r="Q111" s="618">
        <v>27</v>
      </c>
    </row>
    <row r="112" spans="1:17" ht="14.4" customHeight="1" x14ac:dyDescent="0.3">
      <c r="A112" s="613" t="s">
        <v>4427</v>
      </c>
      <c r="B112" s="614" t="s">
        <v>4428</v>
      </c>
      <c r="C112" s="614" t="s">
        <v>3146</v>
      </c>
      <c r="D112" s="614" t="s">
        <v>4521</v>
      </c>
      <c r="E112" s="614" t="s">
        <v>4522</v>
      </c>
      <c r="F112" s="617"/>
      <c r="G112" s="617"/>
      <c r="H112" s="617"/>
      <c r="I112" s="617"/>
      <c r="J112" s="617">
        <v>1</v>
      </c>
      <c r="K112" s="617">
        <v>253</v>
      </c>
      <c r="L112" s="617"/>
      <c r="M112" s="617">
        <v>253</v>
      </c>
      <c r="N112" s="617">
        <v>1</v>
      </c>
      <c r="O112" s="617">
        <v>255</v>
      </c>
      <c r="P112" s="638"/>
      <c r="Q112" s="618">
        <v>255</v>
      </c>
    </row>
    <row r="113" spans="1:17" ht="14.4" customHeight="1" x14ac:dyDescent="0.3">
      <c r="A113" s="613" t="s">
        <v>4427</v>
      </c>
      <c r="B113" s="614" t="s">
        <v>4428</v>
      </c>
      <c r="C113" s="614" t="s">
        <v>3146</v>
      </c>
      <c r="D113" s="614" t="s">
        <v>4523</v>
      </c>
      <c r="E113" s="614" t="s">
        <v>4524</v>
      </c>
      <c r="F113" s="617">
        <v>3</v>
      </c>
      <c r="G113" s="617">
        <v>66</v>
      </c>
      <c r="H113" s="617">
        <v>1</v>
      </c>
      <c r="I113" s="617">
        <v>22</v>
      </c>
      <c r="J113" s="617">
        <v>7</v>
      </c>
      <c r="K113" s="617">
        <v>154</v>
      </c>
      <c r="L113" s="617">
        <v>2.3333333333333335</v>
      </c>
      <c r="M113" s="617">
        <v>22</v>
      </c>
      <c r="N113" s="617">
        <v>6</v>
      </c>
      <c r="O113" s="617">
        <v>132</v>
      </c>
      <c r="P113" s="638">
        <v>2</v>
      </c>
      <c r="Q113" s="618">
        <v>22</v>
      </c>
    </row>
    <row r="114" spans="1:17" ht="14.4" customHeight="1" x14ac:dyDescent="0.3">
      <c r="A114" s="613" t="s">
        <v>4427</v>
      </c>
      <c r="B114" s="614" t="s">
        <v>4428</v>
      </c>
      <c r="C114" s="614" t="s">
        <v>3146</v>
      </c>
      <c r="D114" s="614" t="s">
        <v>4525</v>
      </c>
      <c r="E114" s="614" t="s">
        <v>4526</v>
      </c>
      <c r="F114" s="617">
        <v>1451</v>
      </c>
      <c r="G114" s="617">
        <v>36275</v>
      </c>
      <c r="H114" s="617">
        <v>1</v>
      </c>
      <c r="I114" s="617">
        <v>25</v>
      </c>
      <c r="J114" s="617">
        <v>1694</v>
      </c>
      <c r="K114" s="617">
        <v>42350</v>
      </c>
      <c r="L114" s="617">
        <v>1.1674707098552721</v>
      </c>
      <c r="M114" s="617">
        <v>25</v>
      </c>
      <c r="N114" s="617">
        <v>1566</v>
      </c>
      <c r="O114" s="617">
        <v>39150</v>
      </c>
      <c r="P114" s="638">
        <v>1.0792556857339766</v>
      </c>
      <c r="Q114" s="618">
        <v>25</v>
      </c>
    </row>
    <row r="115" spans="1:17" ht="14.4" customHeight="1" x14ac:dyDescent="0.3">
      <c r="A115" s="613" t="s">
        <v>4427</v>
      </c>
      <c r="B115" s="614" t="s">
        <v>4428</v>
      </c>
      <c r="C115" s="614" t="s">
        <v>3146</v>
      </c>
      <c r="D115" s="614" t="s">
        <v>4527</v>
      </c>
      <c r="E115" s="614" t="s">
        <v>4528</v>
      </c>
      <c r="F115" s="617">
        <v>9</v>
      </c>
      <c r="G115" s="617">
        <v>297</v>
      </c>
      <c r="H115" s="617">
        <v>1</v>
      </c>
      <c r="I115" s="617">
        <v>33</v>
      </c>
      <c r="J115" s="617">
        <v>15</v>
      </c>
      <c r="K115" s="617">
        <v>495</v>
      </c>
      <c r="L115" s="617">
        <v>1.6666666666666667</v>
      </c>
      <c r="M115" s="617">
        <v>33</v>
      </c>
      <c r="N115" s="617">
        <v>17</v>
      </c>
      <c r="O115" s="617">
        <v>561</v>
      </c>
      <c r="P115" s="638">
        <v>1.8888888888888888</v>
      </c>
      <c r="Q115" s="618">
        <v>33</v>
      </c>
    </row>
    <row r="116" spans="1:17" ht="14.4" customHeight="1" x14ac:dyDescent="0.3">
      <c r="A116" s="613" t="s">
        <v>4427</v>
      </c>
      <c r="B116" s="614" t="s">
        <v>4428</v>
      </c>
      <c r="C116" s="614" t="s">
        <v>3146</v>
      </c>
      <c r="D116" s="614" t="s">
        <v>4529</v>
      </c>
      <c r="E116" s="614" t="s">
        <v>4530</v>
      </c>
      <c r="F116" s="617"/>
      <c r="G116" s="617"/>
      <c r="H116" s="617"/>
      <c r="I116" s="617"/>
      <c r="J116" s="617">
        <v>3</v>
      </c>
      <c r="K116" s="617">
        <v>90</v>
      </c>
      <c r="L116" s="617"/>
      <c r="M116" s="617">
        <v>30</v>
      </c>
      <c r="N116" s="617">
        <v>1</v>
      </c>
      <c r="O116" s="617">
        <v>30</v>
      </c>
      <c r="P116" s="638"/>
      <c r="Q116" s="618">
        <v>30</v>
      </c>
    </row>
    <row r="117" spans="1:17" ht="14.4" customHeight="1" x14ac:dyDescent="0.3">
      <c r="A117" s="613" t="s">
        <v>4427</v>
      </c>
      <c r="B117" s="614" t="s">
        <v>4428</v>
      </c>
      <c r="C117" s="614" t="s">
        <v>3146</v>
      </c>
      <c r="D117" s="614" t="s">
        <v>4531</v>
      </c>
      <c r="E117" s="614" t="s">
        <v>4532</v>
      </c>
      <c r="F117" s="617">
        <v>454</v>
      </c>
      <c r="G117" s="617">
        <v>11804</v>
      </c>
      <c r="H117" s="617">
        <v>1</v>
      </c>
      <c r="I117" s="617">
        <v>26</v>
      </c>
      <c r="J117" s="617">
        <v>427</v>
      </c>
      <c r="K117" s="617">
        <v>11102</v>
      </c>
      <c r="L117" s="617">
        <v>0.94052863436123346</v>
      </c>
      <c r="M117" s="617">
        <v>26</v>
      </c>
      <c r="N117" s="617">
        <v>458</v>
      </c>
      <c r="O117" s="617">
        <v>11908</v>
      </c>
      <c r="P117" s="638">
        <v>1.0088105726872247</v>
      </c>
      <c r="Q117" s="618">
        <v>26</v>
      </c>
    </row>
    <row r="118" spans="1:17" ht="14.4" customHeight="1" x14ac:dyDescent="0.3">
      <c r="A118" s="613" t="s">
        <v>4427</v>
      </c>
      <c r="B118" s="614" t="s">
        <v>4428</v>
      </c>
      <c r="C118" s="614" t="s">
        <v>3146</v>
      </c>
      <c r="D118" s="614" t="s">
        <v>4533</v>
      </c>
      <c r="E118" s="614" t="s">
        <v>4534</v>
      </c>
      <c r="F118" s="617">
        <v>133</v>
      </c>
      <c r="G118" s="617">
        <v>11172</v>
      </c>
      <c r="H118" s="617">
        <v>1</v>
      </c>
      <c r="I118" s="617">
        <v>84</v>
      </c>
      <c r="J118" s="617">
        <v>111</v>
      </c>
      <c r="K118" s="617">
        <v>9324</v>
      </c>
      <c r="L118" s="617">
        <v>0.83458646616541354</v>
      </c>
      <c r="M118" s="617">
        <v>84</v>
      </c>
      <c r="N118" s="617">
        <v>127</v>
      </c>
      <c r="O118" s="617">
        <v>10668</v>
      </c>
      <c r="P118" s="638">
        <v>0.95488721804511278</v>
      </c>
      <c r="Q118" s="618">
        <v>84</v>
      </c>
    </row>
    <row r="119" spans="1:17" ht="14.4" customHeight="1" x14ac:dyDescent="0.3">
      <c r="A119" s="613" t="s">
        <v>4427</v>
      </c>
      <c r="B119" s="614" t="s">
        <v>4428</v>
      </c>
      <c r="C119" s="614" t="s">
        <v>3146</v>
      </c>
      <c r="D119" s="614" t="s">
        <v>4535</v>
      </c>
      <c r="E119" s="614" t="s">
        <v>4536</v>
      </c>
      <c r="F119" s="617">
        <v>11</v>
      </c>
      <c r="G119" s="617">
        <v>1903</v>
      </c>
      <c r="H119" s="617">
        <v>1</v>
      </c>
      <c r="I119" s="617">
        <v>173</v>
      </c>
      <c r="J119" s="617">
        <v>14</v>
      </c>
      <c r="K119" s="617">
        <v>2436</v>
      </c>
      <c r="L119" s="617">
        <v>1.2800840777719391</v>
      </c>
      <c r="M119" s="617">
        <v>174</v>
      </c>
      <c r="N119" s="617">
        <v>7</v>
      </c>
      <c r="O119" s="617">
        <v>1224</v>
      </c>
      <c r="P119" s="638">
        <v>0.64319495533368365</v>
      </c>
      <c r="Q119" s="618">
        <v>174.85714285714286</v>
      </c>
    </row>
    <row r="120" spans="1:17" ht="14.4" customHeight="1" x14ac:dyDescent="0.3">
      <c r="A120" s="613" t="s">
        <v>4427</v>
      </c>
      <c r="B120" s="614" t="s">
        <v>4428</v>
      </c>
      <c r="C120" s="614" t="s">
        <v>3146</v>
      </c>
      <c r="D120" s="614" t="s">
        <v>4537</v>
      </c>
      <c r="E120" s="614" t="s">
        <v>4538</v>
      </c>
      <c r="F120" s="617">
        <v>183</v>
      </c>
      <c r="G120" s="617">
        <v>2745</v>
      </c>
      <c r="H120" s="617">
        <v>1</v>
      </c>
      <c r="I120" s="617">
        <v>15</v>
      </c>
      <c r="J120" s="617">
        <v>147</v>
      </c>
      <c r="K120" s="617">
        <v>2205</v>
      </c>
      <c r="L120" s="617">
        <v>0.80327868852459017</v>
      </c>
      <c r="M120" s="617">
        <v>15</v>
      </c>
      <c r="N120" s="617">
        <v>198</v>
      </c>
      <c r="O120" s="617">
        <v>2970</v>
      </c>
      <c r="P120" s="638">
        <v>1.0819672131147542</v>
      </c>
      <c r="Q120" s="618">
        <v>15</v>
      </c>
    </row>
    <row r="121" spans="1:17" ht="14.4" customHeight="1" x14ac:dyDescent="0.3">
      <c r="A121" s="613" t="s">
        <v>4427</v>
      </c>
      <c r="B121" s="614" t="s">
        <v>4428</v>
      </c>
      <c r="C121" s="614" t="s">
        <v>3146</v>
      </c>
      <c r="D121" s="614" t="s">
        <v>4539</v>
      </c>
      <c r="E121" s="614" t="s">
        <v>4540</v>
      </c>
      <c r="F121" s="617">
        <v>113</v>
      </c>
      <c r="G121" s="617">
        <v>2599</v>
      </c>
      <c r="H121" s="617">
        <v>1</v>
      </c>
      <c r="I121" s="617">
        <v>23</v>
      </c>
      <c r="J121" s="617">
        <v>95</v>
      </c>
      <c r="K121" s="617">
        <v>2185</v>
      </c>
      <c r="L121" s="617">
        <v>0.84070796460176989</v>
      </c>
      <c r="M121" s="617">
        <v>23</v>
      </c>
      <c r="N121" s="617">
        <v>105</v>
      </c>
      <c r="O121" s="617">
        <v>2415</v>
      </c>
      <c r="P121" s="638">
        <v>0.92920353982300885</v>
      </c>
      <c r="Q121" s="618">
        <v>23</v>
      </c>
    </row>
    <row r="122" spans="1:17" ht="14.4" customHeight="1" x14ac:dyDescent="0.3">
      <c r="A122" s="613" t="s">
        <v>4427</v>
      </c>
      <c r="B122" s="614" t="s">
        <v>4428</v>
      </c>
      <c r="C122" s="614" t="s">
        <v>3146</v>
      </c>
      <c r="D122" s="614" t="s">
        <v>4541</v>
      </c>
      <c r="E122" s="614" t="s">
        <v>4542</v>
      </c>
      <c r="F122" s="617">
        <v>315</v>
      </c>
      <c r="G122" s="617">
        <v>11655</v>
      </c>
      <c r="H122" s="617">
        <v>1</v>
      </c>
      <c r="I122" s="617">
        <v>37</v>
      </c>
      <c r="J122" s="617">
        <v>463</v>
      </c>
      <c r="K122" s="617">
        <v>17131</v>
      </c>
      <c r="L122" s="617">
        <v>1.4698412698412699</v>
      </c>
      <c r="M122" s="617">
        <v>37</v>
      </c>
      <c r="N122" s="617">
        <v>436</v>
      </c>
      <c r="O122" s="617">
        <v>16132</v>
      </c>
      <c r="P122" s="638">
        <v>1.3841269841269841</v>
      </c>
      <c r="Q122" s="618">
        <v>37</v>
      </c>
    </row>
    <row r="123" spans="1:17" ht="14.4" customHeight="1" x14ac:dyDescent="0.3">
      <c r="A123" s="613" t="s">
        <v>4427</v>
      </c>
      <c r="B123" s="614" t="s">
        <v>4428</v>
      </c>
      <c r="C123" s="614" t="s">
        <v>3146</v>
      </c>
      <c r="D123" s="614" t="s">
        <v>4543</v>
      </c>
      <c r="E123" s="614" t="s">
        <v>4544</v>
      </c>
      <c r="F123" s="617">
        <v>669</v>
      </c>
      <c r="G123" s="617">
        <v>15387</v>
      </c>
      <c r="H123" s="617">
        <v>1</v>
      </c>
      <c r="I123" s="617">
        <v>23</v>
      </c>
      <c r="J123" s="617">
        <v>814</v>
      </c>
      <c r="K123" s="617">
        <v>18722</v>
      </c>
      <c r="L123" s="617">
        <v>1.2167414050822123</v>
      </c>
      <c r="M123" s="617">
        <v>23</v>
      </c>
      <c r="N123" s="617">
        <v>3207</v>
      </c>
      <c r="O123" s="617">
        <v>73761</v>
      </c>
      <c r="P123" s="638">
        <v>4.7937219730941703</v>
      </c>
      <c r="Q123" s="618">
        <v>23</v>
      </c>
    </row>
    <row r="124" spans="1:17" ht="14.4" customHeight="1" x14ac:dyDescent="0.3">
      <c r="A124" s="613" t="s">
        <v>4427</v>
      </c>
      <c r="B124" s="614" t="s">
        <v>4428</v>
      </c>
      <c r="C124" s="614" t="s">
        <v>3146</v>
      </c>
      <c r="D124" s="614" t="s">
        <v>4545</v>
      </c>
      <c r="E124" s="614" t="s">
        <v>4546</v>
      </c>
      <c r="F124" s="617">
        <v>5</v>
      </c>
      <c r="G124" s="617">
        <v>845</v>
      </c>
      <c r="H124" s="617">
        <v>1</v>
      </c>
      <c r="I124" s="617">
        <v>169</v>
      </c>
      <c r="J124" s="617">
        <v>3</v>
      </c>
      <c r="K124" s="617">
        <v>507</v>
      </c>
      <c r="L124" s="617">
        <v>0.6</v>
      </c>
      <c r="M124" s="617">
        <v>169</v>
      </c>
      <c r="N124" s="617"/>
      <c r="O124" s="617"/>
      <c r="P124" s="638"/>
      <c r="Q124" s="618"/>
    </row>
    <row r="125" spans="1:17" ht="14.4" customHeight="1" x14ac:dyDescent="0.3">
      <c r="A125" s="613" t="s">
        <v>4427</v>
      </c>
      <c r="B125" s="614" t="s">
        <v>4428</v>
      </c>
      <c r="C125" s="614" t="s">
        <v>3146</v>
      </c>
      <c r="D125" s="614" t="s">
        <v>4547</v>
      </c>
      <c r="E125" s="614" t="s">
        <v>4548</v>
      </c>
      <c r="F125" s="617">
        <v>2</v>
      </c>
      <c r="G125" s="617">
        <v>662</v>
      </c>
      <c r="H125" s="617">
        <v>1</v>
      </c>
      <c r="I125" s="617">
        <v>331</v>
      </c>
      <c r="J125" s="617"/>
      <c r="K125" s="617"/>
      <c r="L125" s="617"/>
      <c r="M125" s="617"/>
      <c r="N125" s="617"/>
      <c r="O125" s="617"/>
      <c r="P125" s="638"/>
      <c r="Q125" s="618"/>
    </row>
    <row r="126" spans="1:17" ht="14.4" customHeight="1" x14ac:dyDescent="0.3">
      <c r="A126" s="613" t="s">
        <v>4427</v>
      </c>
      <c r="B126" s="614" t="s">
        <v>4428</v>
      </c>
      <c r="C126" s="614" t="s">
        <v>3146</v>
      </c>
      <c r="D126" s="614" t="s">
        <v>4549</v>
      </c>
      <c r="E126" s="614" t="s">
        <v>4550</v>
      </c>
      <c r="F126" s="617">
        <v>276</v>
      </c>
      <c r="G126" s="617">
        <v>8004</v>
      </c>
      <c r="H126" s="617">
        <v>1</v>
      </c>
      <c r="I126" s="617">
        <v>29</v>
      </c>
      <c r="J126" s="617">
        <v>248</v>
      </c>
      <c r="K126" s="617">
        <v>7192</v>
      </c>
      <c r="L126" s="617">
        <v>0.89855072463768115</v>
      </c>
      <c r="M126" s="617">
        <v>29</v>
      </c>
      <c r="N126" s="617">
        <v>195</v>
      </c>
      <c r="O126" s="617">
        <v>5655</v>
      </c>
      <c r="P126" s="638">
        <v>0.70652173913043481</v>
      </c>
      <c r="Q126" s="618">
        <v>29</v>
      </c>
    </row>
    <row r="127" spans="1:17" ht="14.4" customHeight="1" x14ac:dyDescent="0.3">
      <c r="A127" s="613" t="s">
        <v>4427</v>
      </c>
      <c r="B127" s="614" t="s">
        <v>4428</v>
      </c>
      <c r="C127" s="614" t="s">
        <v>3146</v>
      </c>
      <c r="D127" s="614" t="s">
        <v>4551</v>
      </c>
      <c r="E127" s="614" t="s">
        <v>4552</v>
      </c>
      <c r="F127" s="617">
        <v>88</v>
      </c>
      <c r="G127" s="617">
        <v>15488</v>
      </c>
      <c r="H127" s="617">
        <v>1</v>
      </c>
      <c r="I127" s="617">
        <v>176</v>
      </c>
      <c r="J127" s="617">
        <v>475</v>
      </c>
      <c r="K127" s="617">
        <v>83600</v>
      </c>
      <c r="L127" s="617">
        <v>5.3977272727272725</v>
      </c>
      <c r="M127" s="617">
        <v>176</v>
      </c>
      <c r="N127" s="617">
        <v>724</v>
      </c>
      <c r="O127" s="617">
        <v>127972</v>
      </c>
      <c r="P127" s="638">
        <v>8.2626549586776861</v>
      </c>
      <c r="Q127" s="618">
        <v>176.75690607734808</v>
      </c>
    </row>
    <row r="128" spans="1:17" ht="14.4" customHeight="1" x14ac:dyDescent="0.3">
      <c r="A128" s="613" t="s">
        <v>4427</v>
      </c>
      <c r="B128" s="614" t="s">
        <v>4428</v>
      </c>
      <c r="C128" s="614" t="s">
        <v>3146</v>
      </c>
      <c r="D128" s="614" t="s">
        <v>4553</v>
      </c>
      <c r="E128" s="614" t="s">
        <v>4554</v>
      </c>
      <c r="F128" s="617">
        <v>6</v>
      </c>
      <c r="G128" s="617">
        <v>90</v>
      </c>
      <c r="H128" s="617">
        <v>1</v>
      </c>
      <c r="I128" s="617">
        <v>15</v>
      </c>
      <c r="J128" s="617">
        <v>3</v>
      </c>
      <c r="K128" s="617">
        <v>45</v>
      </c>
      <c r="L128" s="617">
        <v>0.5</v>
      </c>
      <c r="M128" s="617">
        <v>15</v>
      </c>
      <c r="N128" s="617">
        <v>2</v>
      </c>
      <c r="O128" s="617">
        <v>30</v>
      </c>
      <c r="P128" s="638">
        <v>0.33333333333333331</v>
      </c>
      <c r="Q128" s="618">
        <v>15</v>
      </c>
    </row>
    <row r="129" spans="1:17" ht="14.4" customHeight="1" x14ac:dyDescent="0.3">
      <c r="A129" s="613" t="s">
        <v>4427</v>
      </c>
      <c r="B129" s="614" t="s">
        <v>4428</v>
      </c>
      <c r="C129" s="614" t="s">
        <v>3146</v>
      </c>
      <c r="D129" s="614" t="s">
        <v>4555</v>
      </c>
      <c r="E129" s="614" t="s">
        <v>4556</v>
      </c>
      <c r="F129" s="617">
        <v>399</v>
      </c>
      <c r="G129" s="617">
        <v>7581</v>
      </c>
      <c r="H129" s="617">
        <v>1</v>
      </c>
      <c r="I129" s="617">
        <v>19</v>
      </c>
      <c r="J129" s="617">
        <v>395</v>
      </c>
      <c r="K129" s="617">
        <v>7505</v>
      </c>
      <c r="L129" s="617">
        <v>0.9899749373433584</v>
      </c>
      <c r="M129" s="617">
        <v>19</v>
      </c>
      <c r="N129" s="617">
        <v>425</v>
      </c>
      <c r="O129" s="617">
        <v>8075</v>
      </c>
      <c r="P129" s="638">
        <v>1.0651629072681705</v>
      </c>
      <c r="Q129" s="618">
        <v>19</v>
      </c>
    </row>
    <row r="130" spans="1:17" ht="14.4" customHeight="1" x14ac:dyDescent="0.3">
      <c r="A130" s="613" t="s">
        <v>4427</v>
      </c>
      <c r="B130" s="614" t="s">
        <v>4428</v>
      </c>
      <c r="C130" s="614" t="s">
        <v>3146</v>
      </c>
      <c r="D130" s="614" t="s">
        <v>4557</v>
      </c>
      <c r="E130" s="614" t="s">
        <v>4558</v>
      </c>
      <c r="F130" s="617">
        <v>1127</v>
      </c>
      <c r="G130" s="617">
        <v>22540</v>
      </c>
      <c r="H130" s="617">
        <v>1</v>
      </c>
      <c r="I130" s="617">
        <v>20</v>
      </c>
      <c r="J130" s="617">
        <v>1093</v>
      </c>
      <c r="K130" s="617">
        <v>21860</v>
      </c>
      <c r="L130" s="617">
        <v>0.96983141082519964</v>
      </c>
      <c r="M130" s="617">
        <v>20</v>
      </c>
      <c r="N130" s="617">
        <v>970</v>
      </c>
      <c r="O130" s="617">
        <v>19400</v>
      </c>
      <c r="P130" s="638">
        <v>0.86069210292812781</v>
      </c>
      <c r="Q130" s="618">
        <v>20</v>
      </c>
    </row>
    <row r="131" spans="1:17" ht="14.4" customHeight="1" x14ac:dyDescent="0.3">
      <c r="A131" s="613" t="s">
        <v>4427</v>
      </c>
      <c r="B131" s="614" t="s">
        <v>4428</v>
      </c>
      <c r="C131" s="614" t="s">
        <v>3146</v>
      </c>
      <c r="D131" s="614" t="s">
        <v>4559</v>
      </c>
      <c r="E131" s="614" t="s">
        <v>4560</v>
      </c>
      <c r="F131" s="617">
        <v>1</v>
      </c>
      <c r="G131" s="617">
        <v>160</v>
      </c>
      <c r="H131" s="617">
        <v>1</v>
      </c>
      <c r="I131" s="617">
        <v>160</v>
      </c>
      <c r="J131" s="617"/>
      <c r="K131" s="617"/>
      <c r="L131" s="617"/>
      <c r="M131" s="617"/>
      <c r="N131" s="617"/>
      <c r="O131" s="617"/>
      <c r="P131" s="638"/>
      <c r="Q131" s="618"/>
    </row>
    <row r="132" spans="1:17" ht="14.4" customHeight="1" x14ac:dyDescent="0.3">
      <c r="A132" s="613" t="s">
        <v>4427</v>
      </c>
      <c r="B132" s="614" t="s">
        <v>4428</v>
      </c>
      <c r="C132" s="614" t="s">
        <v>3146</v>
      </c>
      <c r="D132" s="614" t="s">
        <v>4561</v>
      </c>
      <c r="E132" s="614" t="s">
        <v>4562</v>
      </c>
      <c r="F132" s="617">
        <v>5</v>
      </c>
      <c r="G132" s="617">
        <v>860</v>
      </c>
      <c r="H132" s="617">
        <v>1</v>
      </c>
      <c r="I132" s="617">
        <v>172</v>
      </c>
      <c r="J132" s="617">
        <v>3</v>
      </c>
      <c r="K132" s="617">
        <v>516</v>
      </c>
      <c r="L132" s="617">
        <v>0.6</v>
      </c>
      <c r="M132" s="617">
        <v>172</v>
      </c>
      <c r="N132" s="617"/>
      <c r="O132" s="617"/>
      <c r="P132" s="638"/>
      <c r="Q132" s="618"/>
    </row>
    <row r="133" spans="1:17" ht="14.4" customHeight="1" x14ac:dyDescent="0.3">
      <c r="A133" s="613" t="s">
        <v>4427</v>
      </c>
      <c r="B133" s="614" t="s">
        <v>4428</v>
      </c>
      <c r="C133" s="614" t="s">
        <v>3146</v>
      </c>
      <c r="D133" s="614" t="s">
        <v>4563</v>
      </c>
      <c r="E133" s="614" t="s">
        <v>4564</v>
      </c>
      <c r="F133" s="617">
        <v>173</v>
      </c>
      <c r="G133" s="617">
        <v>14532</v>
      </c>
      <c r="H133" s="617">
        <v>1</v>
      </c>
      <c r="I133" s="617">
        <v>84</v>
      </c>
      <c r="J133" s="617">
        <v>133</v>
      </c>
      <c r="K133" s="617">
        <v>11172</v>
      </c>
      <c r="L133" s="617">
        <v>0.76878612716763006</v>
      </c>
      <c r="M133" s="617">
        <v>84</v>
      </c>
      <c r="N133" s="617">
        <v>148</v>
      </c>
      <c r="O133" s="617">
        <v>12432</v>
      </c>
      <c r="P133" s="638">
        <v>0.8554913294797688</v>
      </c>
      <c r="Q133" s="618">
        <v>84</v>
      </c>
    </row>
    <row r="134" spans="1:17" ht="14.4" customHeight="1" x14ac:dyDescent="0.3">
      <c r="A134" s="613" t="s">
        <v>4427</v>
      </c>
      <c r="B134" s="614" t="s">
        <v>4428</v>
      </c>
      <c r="C134" s="614" t="s">
        <v>3146</v>
      </c>
      <c r="D134" s="614" t="s">
        <v>4565</v>
      </c>
      <c r="E134" s="614" t="s">
        <v>4566</v>
      </c>
      <c r="F134" s="617">
        <v>1</v>
      </c>
      <c r="G134" s="617">
        <v>643</v>
      </c>
      <c r="H134" s="617">
        <v>1</v>
      </c>
      <c r="I134" s="617">
        <v>643</v>
      </c>
      <c r="J134" s="617">
        <v>7</v>
      </c>
      <c r="K134" s="617">
        <v>4508</v>
      </c>
      <c r="L134" s="617">
        <v>7.0108864696734061</v>
      </c>
      <c r="M134" s="617">
        <v>644</v>
      </c>
      <c r="N134" s="617">
        <v>4</v>
      </c>
      <c r="O134" s="617">
        <v>2584</v>
      </c>
      <c r="P134" s="638">
        <v>4.0186625194401246</v>
      </c>
      <c r="Q134" s="618">
        <v>646</v>
      </c>
    </row>
    <row r="135" spans="1:17" ht="14.4" customHeight="1" x14ac:dyDescent="0.3">
      <c r="A135" s="613" t="s">
        <v>4427</v>
      </c>
      <c r="B135" s="614" t="s">
        <v>4428</v>
      </c>
      <c r="C135" s="614" t="s">
        <v>3146</v>
      </c>
      <c r="D135" s="614" t="s">
        <v>4567</v>
      </c>
      <c r="E135" s="614" t="s">
        <v>4568</v>
      </c>
      <c r="F135" s="617">
        <v>2</v>
      </c>
      <c r="G135" s="617">
        <v>596</v>
      </c>
      <c r="H135" s="617">
        <v>1</v>
      </c>
      <c r="I135" s="617">
        <v>298</v>
      </c>
      <c r="J135" s="617">
        <v>2</v>
      </c>
      <c r="K135" s="617">
        <v>596</v>
      </c>
      <c r="L135" s="617">
        <v>1</v>
      </c>
      <c r="M135" s="617">
        <v>298</v>
      </c>
      <c r="N135" s="617">
        <v>2</v>
      </c>
      <c r="O135" s="617">
        <v>600</v>
      </c>
      <c r="P135" s="638">
        <v>1.0067114093959733</v>
      </c>
      <c r="Q135" s="618">
        <v>300</v>
      </c>
    </row>
    <row r="136" spans="1:17" ht="14.4" customHeight="1" x14ac:dyDescent="0.3">
      <c r="A136" s="613" t="s">
        <v>4427</v>
      </c>
      <c r="B136" s="614" t="s">
        <v>4428</v>
      </c>
      <c r="C136" s="614" t="s">
        <v>3146</v>
      </c>
      <c r="D136" s="614" t="s">
        <v>4569</v>
      </c>
      <c r="E136" s="614" t="s">
        <v>4570</v>
      </c>
      <c r="F136" s="617"/>
      <c r="G136" s="617"/>
      <c r="H136" s="617"/>
      <c r="I136" s="617"/>
      <c r="J136" s="617">
        <v>1</v>
      </c>
      <c r="K136" s="617">
        <v>21</v>
      </c>
      <c r="L136" s="617"/>
      <c r="M136" s="617">
        <v>21</v>
      </c>
      <c r="N136" s="617">
        <v>1</v>
      </c>
      <c r="O136" s="617">
        <v>21</v>
      </c>
      <c r="P136" s="638"/>
      <c r="Q136" s="618">
        <v>21</v>
      </c>
    </row>
    <row r="137" spans="1:17" ht="14.4" customHeight="1" x14ac:dyDescent="0.3">
      <c r="A137" s="613" t="s">
        <v>4427</v>
      </c>
      <c r="B137" s="614" t="s">
        <v>4428</v>
      </c>
      <c r="C137" s="614" t="s">
        <v>3146</v>
      </c>
      <c r="D137" s="614" t="s">
        <v>4571</v>
      </c>
      <c r="E137" s="614" t="s">
        <v>4572</v>
      </c>
      <c r="F137" s="617">
        <v>109</v>
      </c>
      <c r="G137" s="617">
        <v>2398</v>
      </c>
      <c r="H137" s="617">
        <v>1</v>
      </c>
      <c r="I137" s="617">
        <v>22</v>
      </c>
      <c r="J137" s="617">
        <v>82</v>
      </c>
      <c r="K137" s="617">
        <v>1804</v>
      </c>
      <c r="L137" s="617">
        <v>0.75229357798165142</v>
      </c>
      <c r="M137" s="617">
        <v>22</v>
      </c>
      <c r="N137" s="617">
        <v>104</v>
      </c>
      <c r="O137" s="617">
        <v>2288</v>
      </c>
      <c r="P137" s="638">
        <v>0.95412844036697253</v>
      </c>
      <c r="Q137" s="618">
        <v>22</v>
      </c>
    </row>
    <row r="138" spans="1:17" ht="14.4" customHeight="1" x14ac:dyDescent="0.3">
      <c r="A138" s="613" t="s">
        <v>4427</v>
      </c>
      <c r="B138" s="614" t="s">
        <v>4428</v>
      </c>
      <c r="C138" s="614" t="s">
        <v>3146</v>
      </c>
      <c r="D138" s="614" t="s">
        <v>4573</v>
      </c>
      <c r="E138" s="614" t="s">
        <v>4574</v>
      </c>
      <c r="F138" s="617">
        <v>6</v>
      </c>
      <c r="G138" s="617">
        <v>2970</v>
      </c>
      <c r="H138" s="617">
        <v>1</v>
      </c>
      <c r="I138" s="617">
        <v>495</v>
      </c>
      <c r="J138" s="617"/>
      <c r="K138" s="617"/>
      <c r="L138" s="617"/>
      <c r="M138" s="617"/>
      <c r="N138" s="617"/>
      <c r="O138" s="617"/>
      <c r="P138" s="638"/>
      <c r="Q138" s="618"/>
    </row>
    <row r="139" spans="1:17" ht="14.4" customHeight="1" x14ac:dyDescent="0.3">
      <c r="A139" s="613" t="s">
        <v>4427</v>
      </c>
      <c r="B139" s="614" t="s">
        <v>4428</v>
      </c>
      <c r="C139" s="614" t="s">
        <v>3146</v>
      </c>
      <c r="D139" s="614" t="s">
        <v>4575</v>
      </c>
      <c r="E139" s="614" t="s">
        <v>4576</v>
      </c>
      <c r="F139" s="617"/>
      <c r="G139" s="617"/>
      <c r="H139" s="617"/>
      <c r="I139" s="617"/>
      <c r="J139" s="617">
        <v>1</v>
      </c>
      <c r="K139" s="617">
        <v>564</v>
      </c>
      <c r="L139" s="617"/>
      <c r="M139" s="617">
        <v>564</v>
      </c>
      <c r="N139" s="617"/>
      <c r="O139" s="617"/>
      <c r="P139" s="638"/>
      <c r="Q139" s="618"/>
    </row>
    <row r="140" spans="1:17" ht="14.4" customHeight="1" x14ac:dyDescent="0.3">
      <c r="A140" s="613" t="s">
        <v>4427</v>
      </c>
      <c r="B140" s="614" t="s">
        <v>4428</v>
      </c>
      <c r="C140" s="614" t="s">
        <v>3146</v>
      </c>
      <c r="D140" s="614" t="s">
        <v>4577</v>
      </c>
      <c r="E140" s="614" t="s">
        <v>4578</v>
      </c>
      <c r="F140" s="617"/>
      <c r="G140" s="617"/>
      <c r="H140" s="617"/>
      <c r="I140" s="617"/>
      <c r="J140" s="617">
        <v>1</v>
      </c>
      <c r="K140" s="617">
        <v>1002</v>
      </c>
      <c r="L140" s="617"/>
      <c r="M140" s="617">
        <v>1002</v>
      </c>
      <c r="N140" s="617"/>
      <c r="O140" s="617"/>
      <c r="P140" s="638"/>
      <c r="Q140" s="618"/>
    </row>
    <row r="141" spans="1:17" ht="14.4" customHeight="1" x14ac:dyDescent="0.3">
      <c r="A141" s="613" t="s">
        <v>4427</v>
      </c>
      <c r="B141" s="614" t="s">
        <v>4428</v>
      </c>
      <c r="C141" s="614" t="s">
        <v>3146</v>
      </c>
      <c r="D141" s="614" t="s">
        <v>4579</v>
      </c>
      <c r="E141" s="614" t="s">
        <v>4580</v>
      </c>
      <c r="F141" s="617">
        <v>4</v>
      </c>
      <c r="G141" s="617">
        <v>664</v>
      </c>
      <c r="H141" s="617">
        <v>1</v>
      </c>
      <c r="I141" s="617">
        <v>166</v>
      </c>
      <c r="J141" s="617">
        <v>2</v>
      </c>
      <c r="K141" s="617">
        <v>332</v>
      </c>
      <c r="L141" s="617">
        <v>0.5</v>
      </c>
      <c r="M141" s="617">
        <v>166</v>
      </c>
      <c r="N141" s="617"/>
      <c r="O141" s="617"/>
      <c r="P141" s="638"/>
      <c r="Q141" s="618"/>
    </row>
    <row r="142" spans="1:17" ht="14.4" customHeight="1" x14ac:dyDescent="0.3">
      <c r="A142" s="613" t="s">
        <v>4427</v>
      </c>
      <c r="B142" s="614" t="s">
        <v>4428</v>
      </c>
      <c r="C142" s="614" t="s">
        <v>3146</v>
      </c>
      <c r="D142" s="614" t="s">
        <v>4581</v>
      </c>
      <c r="E142" s="614" t="s">
        <v>4582</v>
      </c>
      <c r="F142" s="617"/>
      <c r="G142" s="617"/>
      <c r="H142" s="617"/>
      <c r="I142" s="617"/>
      <c r="J142" s="617">
        <v>1</v>
      </c>
      <c r="K142" s="617">
        <v>127</v>
      </c>
      <c r="L142" s="617"/>
      <c r="M142" s="617">
        <v>127</v>
      </c>
      <c r="N142" s="617"/>
      <c r="O142" s="617"/>
      <c r="P142" s="638"/>
      <c r="Q142" s="618"/>
    </row>
    <row r="143" spans="1:17" ht="14.4" customHeight="1" x14ac:dyDescent="0.3">
      <c r="A143" s="613" t="s">
        <v>4427</v>
      </c>
      <c r="B143" s="614" t="s">
        <v>4428</v>
      </c>
      <c r="C143" s="614" t="s">
        <v>3146</v>
      </c>
      <c r="D143" s="614" t="s">
        <v>4583</v>
      </c>
      <c r="E143" s="614" t="s">
        <v>4584</v>
      </c>
      <c r="F143" s="617"/>
      <c r="G143" s="617"/>
      <c r="H143" s="617"/>
      <c r="I143" s="617"/>
      <c r="J143" s="617"/>
      <c r="K143" s="617"/>
      <c r="L143" s="617"/>
      <c r="M143" s="617"/>
      <c r="N143" s="617">
        <v>2</v>
      </c>
      <c r="O143" s="617">
        <v>620</v>
      </c>
      <c r="P143" s="638"/>
      <c r="Q143" s="618">
        <v>310</v>
      </c>
    </row>
    <row r="144" spans="1:17" ht="14.4" customHeight="1" x14ac:dyDescent="0.3">
      <c r="A144" s="613" t="s">
        <v>4427</v>
      </c>
      <c r="B144" s="614" t="s">
        <v>4428</v>
      </c>
      <c r="C144" s="614" t="s">
        <v>3146</v>
      </c>
      <c r="D144" s="614" t="s">
        <v>4585</v>
      </c>
      <c r="E144" s="614" t="s">
        <v>4586</v>
      </c>
      <c r="F144" s="617">
        <v>5</v>
      </c>
      <c r="G144" s="617">
        <v>115</v>
      </c>
      <c r="H144" s="617">
        <v>1</v>
      </c>
      <c r="I144" s="617">
        <v>23</v>
      </c>
      <c r="J144" s="617">
        <v>7</v>
      </c>
      <c r="K144" s="617">
        <v>161</v>
      </c>
      <c r="L144" s="617">
        <v>1.4</v>
      </c>
      <c r="M144" s="617">
        <v>23</v>
      </c>
      <c r="N144" s="617">
        <v>8</v>
      </c>
      <c r="O144" s="617">
        <v>184</v>
      </c>
      <c r="P144" s="638">
        <v>1.6</v>
      </c>
      <c r="Q144" s="618">
        <v>23</v>
      </c>
    </row>
    <row r="145" spans="1:17" ht="14.4" customHeight="1" x14ac:dyDescent="0.3">
      <c r="A145" s="613" t="s">
        <v>4427</v>
      </c>
      <c r="B145" s="614" t="s">
        <v>4428</v>
      </c>
      <c r="C145" s="614" t="s">
        <v>3146</v>
      </c>
      <c r="D145" s="614" t="s">
        <v>4587</v>
      </c>
      <c r="E145" s="614" t="s">
        <v>4588</v>
      </c>
      <c r="F145" s="617"/>
      <c r="G145" s="617"/>
      <c r="H145" s="617"/>
      <c r="I145" s="617"/>
      <c r="J145" s="617">
        <v>1</v>
      </c>
      <c r="K145" s="617">
        <v>17</v>
      </c>
      <c r="L145" s="617"/>
      <c r="M145" s="617">
        <v>17</v>
      </c>
      <c r="N145" s="617">
        <v>1</v>
      </c>
      <c r="O145" s="617">
        <v>17</v>
      </c>
      <c r="P145" s="638"/>
      <c r="Q145" s="618">
        <v>17</v>
      </c>
    </row>
    <row r="146" spans="1:17" ht="14.4" customHeight="1" x14ac:dyDescent="0.3">
      <c r="A146" s="613" t="s">
        <v>4427</v>
      </c>
      <c r="B146" s="614" t="s">
        <v>4428</v>
      </c>
      <c r="C146" s="614" t="s">
        <v>3146</v>
      </c>
      <c r="D146" s="614" t="s">
        <v>4589</v>
      </c>
      <c r="E146" s="614" t="s">
        <v>4590</v>
      </c>
      <c r="F146" s="617"/>
      <c r="G146" s="617"/>
      <c r="H146" s="617"/>
      <c r="I146" s="617"/>
      <c r="J146" s="617">
        <v>1</v>
      </c>
      <c r="K146" s="617">
        <v>131</v>
      </c>
      <c r="L146" s="617"/>
      <c r="M146" s="617">
        <v>131</v>
      </c>
      <c r="N146" s="617">
        <v>1</v>
      </c>
      <c r="O146" s="617">
        <v>132</v>
      </c>
      <c r="P146" s="638"/>
      <c r="Q146" s="618">
        <v>132</v>
      </c>
    </row>
    <row r="147" spans="1:17" ht="14.4" customHeight="1" x14ac:dyDescent="0.3">
      <c r="A147" s="613" t="s">
        <v>4427</v>
      </c>
      <c r="B147" s="614" t="s">
        <v>4428</v>
      </c>
      <c r="C147" s="614" t="s">
        <v>3146</v>
      </c>
      <c r="D147" s="614" t="s">
        <v>4591</v>
      </c>
      <c r="E147" s="614" t="s">
        <v>4592</v>
      </c>
      <c r="F147" s="617">
        <v>50</v>
      </c>
      <c r="G147" s="617">
        <v>14550</v>
      </c>
      <c r="H147" s="617">
        <v>1</v>
      </c>
      <c r="I147" s="617">
        <v>291</v>
      </c>
      <c r="J147" s="617">
        <v>88</v>
      </c>
      <c r="K147" s="617">
        <v>25608</v>
      </c>
      <c r="L147" s="617">
        <v>1.76</v>
      </c>
      <c r="M147" s="617">
        <v>291</v>
      </c>
      <c r="N147" s="617">
        <v>84</v>
      </c>
      <c r="O147" s="617">
        <v>24505</v>
      </c>
      <c r="P147" s="638">
        <v>1.684192439862543</v>
      </c>
      <c r="Q147" s="618">
        <v>291.72619047619048</v>
      </c>
    </row>
    <row r="148" spans="1:17" ht="14.4" customHeight="1" x14ac:dyDescent="0.3">
      <c r="A148" s="613" t="s">
        <v>4427</v>
      </c>
      <c r="B148" s="614" t="s">
        <v>4428</v>
      </c>
      <c r="C148" s="614" t="s">
        <v>3146</v>
      </c>
      <c r="D148" s="614" t="s">
        <v>4593</v>
      </c>
      <c r="E148" s="614" t="s">
        <v>4594</v>
      </c>
      <c r="F148" s="617">
        <v>2</v>
      </c>
      <c r="G148" s="617">
        <v>90</v>
      </c>
      <c r="H148" s="617">
        <v>1</v>
      </c>
      <c r="I148" s="617">
        <v>45</v>
      </c>
      <c r="J148" s="617">
        <v>5</v>
      </c>
      <c r="K148" s="617">
        <v>225</v>
      </c>
      <c r="L148" s="617">
        <v>2.5</v>
      </c>
      <c r="M148" s="617">
        <v>45</v>
      </c>
      <c r="N148" s="617">
        <v>6</v>
      </c>
      <c r="O148" s="617">
        <v>270</v>
      </c>
      <c r="P148" s="638">
        <v>3</v>
      </c>
      <c r="Q148" s="618">
        <v>45</v>
      </c>
    </row>
    <row r="149" spans="1:17" ht="14.4" customHeight="1" x14ac:dyDescent="0.3">
      <c r="A149" s="613" t="s">
        <v>4427</v>
      </c>
      <c r="B149" s="614" t="s">
        <v>4428</v>
      </c>
      <c r="C149" s="614" t="s">
        <v>3146</v>
      </c>
      <c r="D149" s="614" t="s">
        <v>4595</v>
      </c>
      <c r="E149" s="614" t="s">
        <v>4596</v>
      </c>
      <c r="F149" s="617"/>
      <c r="G149" s="617"/>
      <c r="H149" s="617"/>
      <c r="I149" s="617"/>
      <c r="J149" s="617">
        <v>1</v>
      </c>
      <c r="K149" s="617">
        <v>589</v>
      </c>
      <c r="L149" s="617"/>
      <c r="M149" s="617">
        <v>589</v>
      </c>
      <c r="N149" s="617"/>
      <c r="O149" s="617"/>
      <c r="P149" s="638"/>
      <c r="Q149" s="618"/>
    </row>
    <row r="150" spans="1:17" ht="14.4" customHeight="1" x14ac:dyDescent="0.3">
      <c r="A150" s="613" t="s">
        <v>4427</v>
      </c>
      <c r="B150" s="614" t="s">
        <v>4428</v>
      </c>
      <c r="C150" s="614" t="s">
        <v>3146</v>
      </c>
      <c r="D150" s="614" t="s">
        <v>4597</v>
      </c>
      <c r="E150" s="614" t="s">
        <v>4598</v>
      </c>
      <c r="F150" s="617"/>
      <c r="G150" s="617"/>
      <c r="H150" s="617"/>
      <c r="I150" s="617"/>
      <c r="J150" s="617"/>
      <c r="K150" s="617"/>
      <c r="L150" s="617"/>
      <c r="M150" s="617"/>
      <c r="N150" s="617">
        <v>16</v>
      </c>
      <c r="O150" s="617">
        <v>736</v>
      </c>
      <c r="P150" s="638"/>
      <c r="Q150" s="618">
        <v>46</v>
      </c>
    </row>
    <row r="151" spans="1:17" ht="14.4" customHeight="1" x14ac:dyDescent="0.3">
      <c r="A151" s="613" t="s">
        <v>4427</v>
      </c>
      <c r="B151" s="614" t="s">
        <v>4428</v>
      </c>
      <c r="C151" s="614" t="s">
        <v>3146</v>
      </c>
      <c r="D151" s="614" t="s">
        <v>4599</v>
      </c>
      <c r="E151" s="614" t="s">
        <v>4600</v>
      </c>
      <c r="F151" s="617"/>
      <c r="G151" s="617"/>
      <c r="H151" s="617"/>
      <c r="I151" s="617"/>
      <c r="J151" s="617"/>
      <c r="K151" s="617"/>
      <c r="L151" s="617"/>
      <c r="M151" s="617"/>
      <c r="N151" s="617">
        <v>1</v>
      </c>
      <c r="O151" s="617">
        <v>308</v>
      </c>
      <c r="P151" s="638"/>
      <c r="Q151" s="618">
        <v>308</v>
      </c>
    </row>
    <row r="152" spans="1:17" ht="14.4" customHeight="1" x14ac:dyDescent="0.3">
      <c r="A152" s="613" t="s">
        <v>4427</v>
      </c>
      <c r="B152" s="614" t="s">
        <v>4428</v>
      </c>
      <c r="C152" s="614" t="s">
        <v>3146</v>
      </c>
      <c r="D152" s="614" t="s">
        <v>4601</v>
      </c>
      <c r="E152" s="614" t="s">
        <v>4602</v>
      </c>
      <c r="F152" s="617">
        <v>1</v>
      </c>
      <c r="G152" s="617">
        <v>26</v>
      </c>
      <c r="H152" s="617">
        <v>1</v>
      </c>
      <c r="I152" s="617">
        <v>26</v>
      </c>
      <c r="J152" s="617">
        <v>2</v>
      </c>
      <c r="K152" s="617">
        <v>52</v>
      </c>
      <c r="L152" s="617">
        <v>2</v>
      </c>
      <c r="M152" s="617">
        <v>26</v>
      </c>
      <c r="N152" s="617">
        <v>1</v>
      </c>
      <c r="O152" s="617">
        <v>26</v>
      </c>
      <c r="P152" s="638">
        <v>1</v>
      </c>
      <c r="Q152" s="618">
        <v>26</v>
      </c>
    </row>
    <row r="153" spans="1:17" ht="14.4" customHeight="1" x14ac:dyDescent="0.3">
      <c r="A153" s="613" t="s">
        <v>4427</v>
      </c>
      <c r="B153" s="614" t="s">
        <v>4428</v>
      </c>
      <c r="C153" s="614" t="s">
        <v>3146</v>
      </c>
      <c r="D153" s="614" t="s">
        <v>4603</v>
      </c>
      <c r="E153" s="614" t="s">
        <v>4604</v>
      </c>
      <c r="F153" s="617"/>
      <c r="G153" s="617"/>
      <c r="H153" s="617"/>
      <c r="I153" s="617"/>
      <c r="J153" s="617">
        <v>1</v>
      </c>
      <c r="K153" s="617">
        <v>441</v>
      </c>
      <c r="L153" s="617"/>
      <c r="M153" s="617">
        <v>441</v>
      </c>
      <c r="N153" s="617"/>
      <c r="O153" s="617"/>
      <c r="P153" s="638"/>
      <c r="Q153" s="618"/>
    </row>
    <row r="154" spans="1:17" ht="14.4" customHeight="1" x14ac:dyDescent="0.3">
      <c r="A154" s="613" t="s">
        <v>4427</v>
      </c>
      <c r="B154" s="614" t="s">
        <v>4605</v>
      </c>
      <c r="C154" s="614" t="s">
        <v>3146</v>
      </c>
      <c r="D154" s="614" t="s">
        <v>4606</v>
      </c>
      <c r="E154" s="614" t="s">
        <v>4607</v>
      </c>
      <c r="F154" s="617">
        <v>7</v>
      </c>
      <c r="G154" s="617">
        <v>7245</v>
      </c>
      <c r="H154" s="617">
        <v>1</v>
      </c>
      <c r="I154" s="617">
        <v>1035</v>
      </c>
      <c r="J154" s="617">
        <v>18</v>
      </c>
      <c r="K154" s="617">
        <v>18630</v>
      </c>
      <c r="L154" s="617">
        <v>2.5714285714285716</v>
      </c>
      <c r="M154" s="617">
        <v>1035</v>
      </c>
      <c r="N154" s="617">
        <v>6</v>
      </c>
      <c r="O154" s="617">
        <v>6220</v>
      </c>
      <c r="P154" s="638">
        <v>0.85852311939268466</v>
      </c>
      <c r="Q154" s="618">
        <v>1036.6666666666667</v>
      </c>
    </row>
    <row r="155" spans="1:17" ht="14.4" customHeight="1" x14ac:dyDescent="0.3">
      <c r="A155" s="613" t="s">
        <v>4427</v>
      </c>
      <c r="B155" s="614" t="s">
        <v>4605</v>
      </c>
      <c r="C155" s="614" t="s">
        <v>3146</v>
      </c>
      <c r="D155" s="614" t="s">
        <v>4358</v>
      </c>
      <c r="E155" s="614" t="s">
        <v>4359</v>
      </c>
      <c r="F155" s="617"/>
      <c r="G155" s="617"/>
      <c r="H155" s="617"/>
      <c r="I155" s="617"/>
      <c r="J155" s="617">
        <v>1</v>
      </c>
      <c r="K155" s="617">
        <v>1245</v>
      </c>
      <c r="L155" s="617"/>
      <c r="M155" s="617">
        <v>1245</v>
      </c>
      <c r="N155" s="617"/>
      <c r="O155" s="617"/>
      <c r="P155" s="638"/>
      <c r="Q155" s="618"/>
    </row>
    <row r="156" spans="1:17" ht="14.4" customHeight="1" x14ac:dyDescent="0.3">
      <c r="A156" s="613" t="s">
        <v>4608</v>
      </c>
      <c r="B156" s="614" t="s">
        <v>4124</v>
      </c>
      <c r="C156" s="614" t="s">
        <v>3569</v>
      </c>
      <c r="D156" s="614" t="s">
        <v>4609</v>
      </c>
      <c r="E156" s="614" t="s">
        <v>4610</v>
      </c>
      <c r="F156" s="617"/>
      <c r="G156" s="617"/>
      <c r="H156" s="617"/>
      <c r="I156" s="617"/>
      <c r="J156" s="617">
        <v>5.67</v>
      </c>
      <c r="K156" s="617">
        <v>15061.91</v>
      </c>
      <c r="L156" s="617"/>
      <c r="M156" s="617">
        <v>2656.42151675485</v>
      </c>
      <c r="N156" s="617">
        <v>0.66</v>
      </c>
      <c r="O156" s="617">
        <v>1763.16</v>
      </c>
      <c r="P156" s="638"/>
      <c r="Q156" s="618">
        <v>2671.4545454545455</v>
      </c>
    </row>
    <row r="157" spans="1:17" ht="14.4" customHeight="1" x14ac:dyDescent="0.3">
      <c r="A157" s="613" t="s">
        <v>4608</v>
      </c>
      <c r="B157" s="614" t="s">
        <v>4124</v>
      </c>
      <c r="C157" s="614" t="s">
        <v>3569</v>
      </c>
      <c r="D157" s="614" t="s">
        <v>4611</v>
      </c>
      <c r="E157" s="614" t="s">
        <v>4610</v>
      </c>
      <c r="F157" s="617"/>
      <c r="G157" s="617"/>
      <c r="H157" s="617"/>
      <c r="I157" s="617"/>
      <c r="J157" s="617">
        <v>0.2</v>
      </c>
      <c r="K157" s="617">
        <v>1335.72</v>
      </c>
      <c r="L157" s="617"/>
      <c r="M157" s="617">
        <v>6678.5999999999995</v>
      </c>
      <c r="N157" s="617"/>
      <c r="O157" s="617"/>
      <c r="P157" s="638"/>
      <c r="Q157" s="618"/>
    </row>
    <row r="158" spans="1:17" ht="14.4" customHeight="1" x14ac:dyDescent="0.3">
      <c r="A158" s="613" t="s">
        <v>4608</v>
      </c>
      <c r="B158" s="614" t="s">
        <v>4124</v>
      </c>
      <c r="C158" s="614" t="s">
        <v>3569</v>
      </c>
      <c r="D158" s="614" t="s">
        <v>4612</v>
      </c>
      <c r="E158" s="614" t="s">
        <v>3595</v>
      </c>
      <c r="F158" s="617"/>
      <c r="G158" s="617"/>
      <c r="H158" s="617"/>
      <c r="I158" s="617"/>
      <c r="J158" s="617"/>
      <c r="K158" s="617"/>
      <c r="L158" s="617"/>
      <c r="M158" s="617"/>
      <c r="N158" s="617">
        <v>0.16</v>
      </c>
      <c r="O158" s="617">
        <v>826.98</v>
      </c>
      <c r="P158" s="638"/>
      <c r="Q158" s="618">
        <v>5168.625</v>
      </c>
    </row>
    <row r="159" spans="1:17" ht="14.4" customHeight="1" x14ac:dyDescent="0.3">
      <c r="A159" s="613" t="s">
        <v>4608</v>
      </c>
      <c r="B159" s="614" t="s">
        <v>4124</v>
      </c>
      <c r="C159" s="614" t="s">
        <v>3569</v>
      </c>
      <c r="D159" s="614" t="s">
        <v>4613</v>
      </c>
      <c r="E159" s="614" t="s">
        <v>4614</v>
      </c>
      <c r="F159" s="617">
        <v>8.5</v>
      </c>
      <c r="G159" s="617">
        <v>10383.460000000001</v>
      </c>
      <c r="H159" s="617">
        <v>1</v>
      </c>
      <c r="I159" s="617">
        <v>1221.5835294117649</v>
      </c>
      <c r="J159" s="617">
        <v>21.939999999999998</v>
      </c>
      <c r="K159" s="617">
        <v>21596.920000000006</v>
      </c>
      <c r="L159" s="617">
        <v>2.0799348194147234</v>
      </c>
      <c r="M159" s="617">
        <v>984.36280765724734</v>
      </c>
      <c r="N159" s="617">
        <v>24.17</v>
      </c>
      <c r="O159" s="617">
        <v>23904.79</v>
      </c>
      <c r="P159" s="638">
        <v>2.3021988816829841</v>
      </c>
      <c r="Q159" s="618">
        <v>989.027306578403</v>
      </c>
    </row>
    <row r="160" spans="1:17" ht="14.4" customHeight="1" x14ac:dyDescent="0.3">
      <c r="A160" s="613" t="s">
        <v>4608</v>
      </c>
      <c r="B160" s="614" t="s">
        <v>4124</v>
      </c>
      <c r="C160" s="614" t="s">
        <v>3569</v>
      </c>
      <c r="D160" s="614" t="s">
        <v>4615</v>
      </c>
      <c r="E160" s="614" t="s">
        <v>3595</v>
      </c>
      <c r="F160" s="617">
        <v>4.5299999999999994</v>
      </c>
      <c r="G160" s="617">
        <v>58436.409999999996</v>
      </c>
      <c r="H160" s="617">
        <v>1</v>
      </c>
      <c r="I160" s="617">
        <v>12899.869757174394</v>
      </c>
      <c r="J160" s="617">
        <v>5.379999999999999</v>
      </c>
      <c r="K160" s="617">
        <v>56665.3</v>
      </c>
      <c r="L160" s="617">
        <v>0.96969166997082823</v>
      </c>
      <c r="M160" s="617">
        <v>10532.58364312268</v>
      </c>
      <c r="N160" s="617">
        <v>6.1400000000000006</v>
      </c>
      <c r="O160" s="617">
        <v>63367.959999999992</v>
      </c>
      <c r="P160" s="638">
        <v>1.0843917345367382</v>
      </c>
      <c r="Q160" s="618">
        <v>10320.514657980453</v>
      </c>
    </row>
    <row r="161" spans="1:17" ht="14.4" customHeight="1" x14ac:dyDescent="0.3">
      <c r="A161" s="613" t="s">
        <v>4608</v>
      </c>
      <c r="B161" s="614" t="s">
        <v>4124</v>
      </c>
      <c r="C161" s="614" t="s">
        <v>3569</v>
      </c>
      <c r="D161" s="614" t="s">
        <v>3592</v>
      </c>
      <c r="E161" s="614" t="s">
        <v>3593</v>
      </c>
      <c r="F161" s="617">
        <v>0.2</v>
      </c>
      <c r="G161" s="617">
        <v>1052.9100000000001</v>
      </c>
      <c r="H161" s="617">
        <v>1</v>
      </c>
      <c r="I161" s="617">
        <v>5264.55</v>
      </c>
      <c r="J161" s="617"/>
      <c r="K161" s="617"/>
      <c r="L161" s="617"/>
      <c r="M161" s="617"/>
      <c r="N161" s="617"/>
      <c r="O161" s="617"/>
      <c r="P161" s="638"/>
      <c r="Q161" s="618"/>
    </row>
    <row r="162" spans="1:17" ht="14.4" customHeight="1" x14ac:dyDescent="0.3">
      <c r="A162" s="613" t="s">
        <v>4608</v>
      </c>
      <c r="B162" s="614" t="s">
        <v>4124</v>
      </c>
      <c r="C162" s="614" t="s">
        <v>3569</v>
      </c>
      <c r="D162" s="614" t="s">
        <v>3594</v>
      </c>
      <c r="E162" s="614" t="s">
        <v>3595</v>
      </c>
      <c r="F162" s="617">
        <v>0.74</v>
      </c>
      <c r="G162" s="617">
        <v>4772.95</v>
      </c>
      <c r="H162" s="617">
        <v>1</v>
      </c>
      <c r="I162" s="617">
        <v>6449.9324324324325</v>
      </c>
      <c r="J162" s="617">
        <v>0.12</v>
      </c>
      <c r="K162" s="617">
        <v>780.78</v>
      </c>
      <c r="L162" s="617">
        <v>0.16358436606291707</v>
      </c>
      <c r="M162" s="617">
        <v>6506.5</v>
      </c>
      <c r="N162" s="617">
        <v>0.5</v>
      </c>
      <c r="O162" s="617">
        <v>2985.68</v>
      </c>
      <c r="P162" s="638">
        <v>0.62554185566578324</v>
      </c>
      <c r="Q162" s="618">
        <v>5971.36</v>
      </c>
    </row>
    <row r="163" spans="1:17" ht="14.4" customHeight="1" x14ac:dyDescent="0.3">
      <c r="A163" s="613" t="s">
        <v>4608</v>
      </c>
      <c r="B163" s="614" t="s">
        <v>4124</v>
      </c>
      <c r="C163" s="614" t="s">
        <v>3569</v>
      </c>
      <c r="D163" s="614" t="s">
        <v>4616</v>
      </c>
      <c r="E163" s="614" t="s">
        <v>4617</v>
      </c>
      <c r="F163" s="617"/>
      <c r="G163" s="617"/>
      <c r="H163" s="617"/>
      <c r="I163" s="617"/>
      <c r="J163" s="617"/>
      <c r="K163" s="617"/>
      <c r="L163" s="617"/>
      <c r="M163" s="617"/>
      <c r="N163" s="617">
        <v>1</v>
      </c>
      <c r="O163" s="617">
        <v>416.3</v>
      </c>
      <c r="P163" s="638"/>
      <c r="Q163" s="618">
        <v>416.3</v>
      </c>
    </row>
    <row r="164" spans="1:17" ht="14.4" customHeight="1" x14ac:dyDescent="0.3">
      <c r="A164" s="613" t="s">
        <v>4608</v>
      </c>
      <c r="B164" s="614" t="s">
        <v>4124</v>
      </c>
      <c r="C164" s="614" t="s">
        <v>3569</v>
      </c>
      <c r="D164" s="614" t="s">
        <v>4618</v>
      </c>
      <c r="E164" s="614" t="s">
        <v>4619</v>
      </c>
      <c r="F164" s="617"/>
      <c r="G164" s="617"/>
      <c r="H164" s="617"/>
      <c r="I164" s="617"/>
      <c r="J164" s="617">
        <v>0.25</v>
      </c>
      <c r="K164" s="617">
        <v>66.569999999999993</v>
      </c>
      <c r="L164" s="617"/>
      <c r="M164" s="617">
        <v>266.27999999999997</v>
      </c>
      <c r="N164" s="617"/>
      <c r="O164" s="617"/>
      <c r="P164" s="638"/>
      <c r="Q164" s="618"/>
    </row>
    <row r="165" spans="1:17" ht="14.4" customHeight="1" x14ac:dyDescent="0.3">
      <c r="A165" s="613" t="s">
        <v>4608</v>
      </c>
      <c r="B165" s="614" t="s">
        <v>4124</v>
      </c>
      <c r="C165" s="614" t="s">
        <v>3569</v>
      </c>
      <c r="D165" s="614" t="s">
        <v>4620</v>
      </c>
      <c r="E165" s="614" t="s">
        <v>4621</v>
      </c>
      <c r="F165" s="617">
        <v>1</v>
      </c>
      <c r="G165" s="617">
        <v>966.74</v>
      </c>
      <c r="H165" s="617">
        <v>1</v>
      </c>
      <c r="I165" s="617">
        <v>966.74</v>
      </c>
      <c r="J165" s="617"/>
      <c r="K165" s="617"/>
      <c r="L165" s="617"/>
      <c r="M165" s="617"/>
      <c r="N165" s="617"/>
      <c r="O165" s="617"/>
      <c r="P165" s="638"/>
      <c r="Q165" s="618"/>
    </row>
    <row r="166" spans="1:17" ht="14.4" customHeight="1" x14ac:dyDescent="0.3">
      <c r="A166" s="613" t="s">
        <v>4608</v>
      </c>
      <c r="B166" s="614" t="s">
        <v>4124</v>
      </c>
      <c r="C166" s="614" t="s">
        <v>3569</v>
      </c>
      <c r="D166" s="614" t="s">
        <v>4622</v>
      </c>
      <c r="E166" s="614" t="s">
        <v>4623</v>
      </c>
      <c r="F166" s="617">
        <v>0.25</v>
      </c>
      <c r="G166" s="617">
        <v>1211.94</v>
      </c>
      <c r="H166" s="617">
        <v>1</v>
      </c>
      <c r="I166" s="617">
        <v>4847.76</v>
      </c>
      <c r="J166" s="617"/>
      <c r="K166" s="617"/>
      <c r="L166" s="617"/>
      <c r="M166" s="617"/>
      <c r="N166" s="617"/>
      <c r="O166" s="617"/>
      <c r="P166" s="638"/>
      <c r="Q166" s="618"/>
    </row>
    <row r="167" spans="1:17" ht="14.4" customHeight="1" x14ac:dyDescent="0.3">
      <c r="A167" s="613" t="s">
        <v>4608</v>
      </c>
      <c r="B167" s="614" t="s">
        <v>4124</v>
      </c>
      <c r="C167" s="614" t="s">
        <v>3569</v>
      </c>
      <c r="D167" s="614" t="s">
        <v>4624</v>
      </c>
      <c r="E167" s="614" t="s">
        <v>4623</v>
      </c>
      <c r="F167" s="617">
        <v>0.08</v>
      </c>
      <c r="G167" s="617">
        <v>775.64</v>
      </c>
      <c r="H167" s="617">
        <v>1</v>
      </c>
      <c r="I167" s="617">
        <v>9695.5</v>
      </c>
      <c r="J167" s="617"/>
      <c r="K167" s="617"/>
      <c r="L167" s="617"/>
      <c r="M167" s="617"/>
      <c r="N167" s="617"/>
      <c r="O167" s="617"/>
      <c r="P167" s="638"/>
      <c r="Q167" s="618"/>
    </row>
    <row r="168" spans="1:17" ht="14.4" customHeight="1" x14ac:dyDescent="0.3">
      <c r="A168" s="613" t="s">
        <v>4608</v>
      </c>
      <c r="B168" s="614" t="s">
        <v>4124</v>
      </c>
      <c r="C168" s="614" t="s">
        <v>3569</v>
      </c>
      <c r="D168" s="614" t="s">
        <v>4019</v>
      </c>
      <c r="E168" s="614" t="s">
        <v>4020</v>
      </c>
      <c r="F168" s="617">
        <v>2.7199999999999998</v>
      </c>
      <c r="G168" s="617">
        <v>14724.16</v>
      </c>
      <c r="H168" s="617">
        <v>1</v>
      </c>
      <c r="I168" s="617">
        <v>5413.2941176470595</v>
      </c>
      <c r="J168" s="617">
        <v>2.89</v>
      </c>
      <c r="K168" s="617">
        <v>15725.149999999998</v>
      </c>
      <c r="L168" s="617">
        <v>1.0679828255058352</v>
      </c>
      <c r="M168" s="617">
        <v>5441.2283737024209</v>
      </c>
      <c r="N168" s="617">
        <v>2.58</v>
      </c>
      <c r="O168" s="617">
        <v>14061.539999999999</v>
      </c>
      <c r="P168" s="638">
        <v>0.95499777236867833</v>
      </c>
      <c r="Q168" s="618">
        <v>5450.2093023255811</v>
      </c>
    </row>
    <row r="169" spans="1:17" ht="14.4" customHeight="1" x14ac:dyDescent="0.3">
      <c r="A169" s="613" t="s">
        <v>4608</v>
      </c>
      <c r="B169" s="614" t="s">
        <v>4124</v>
      </c>
      <c r="C169" s="614" t="s">
        <v>3569</v>
      </c>
      <c r="D169" s="614" t="s">
        <v>4625</v>
      </c>
      <c r="E169" s="614" t="s">
        <v>4020</v>
      </c>
      <c r="F169" s="617">
        <v>4.3699999999999992</v>
      </c>
      <c r="G169" s="617">
        <v>47251.210000000006</v>
      </c>
      <c r="H169" s="617">
        <v>1</v>
      </c>
      <c r="I169" s="617">
        <v>10812.633867276891</v>
      </c>
      <c r="J169" s="617">
        <v>6.46</v>
      </c>
      <c r="K169" s="617">
        <v>70251.680000000008</v>
      </c>
      <c r="L169" s="617">
        <v>1.4867699684304381</v>
      </c>
      <c r="M169" s="617">
        <v>10874.873065015481</v>
      </c>
      <c r="N169" s="617">
        <v>3.67</v>
      </c>
      <c r="O169" s="617">
        <v>40082.120000000003</v>
      </c>
      <c r="P169" s="638">
        <v>0.84827711290356367</v>
      </c>
      <c r="Q169" s="618">
        <v>10921.558583106267</v>
      </c>
    </row>
    <row r="170" spans="1:17" ht="14.4" customHeight="1" x14ac:dyDescent="0.3">
      <c r="A170" s="613" t="s">
        <v>4608</v>
      </c>
      <c r="B170" s="614" t="s">
        <v>4124</v>
      </c>
      <c r="C170" s="614" t="s">
        <v>3569</v>
      </c>
      <c r="D170" s="614" t="s">
        <v>4626</v>
      </c>
      <c r="E170" s="614" t="s">
        <v>4623</v>
      </c>
      <c r="F170" s="617">
        <v>2.2999999999999998</v>
      </c>
      <c r="G170" s="617">
        <v>4459.9399999999996</v>
      </c>
      <c r="H170" s="617">
        <v>1</v>
      </c>
      <c r="I170" s="617">
        <v>1939.104347826087</v>
      </c>
      <c r="J170" s="617">
        <v>5.6</v>
      </c>
      <c r="K170" s="617">
        <v>10899.8</v>
      </c>
      <c r="L170" s="617">
        <v>2.4439342233303587</v>
      </c>
      <c r="M170" s="617">
        <v>1946.3928571428571</v>
      </c>
      <c r="N170" s="617">
        <v>2.9</v>
      </c>
      <c r="O170" s="617">
        <v>5729.95</v>
      </c>
      <c r="P170" s="638">
        <v>1.2847594362255996</v>
      </c>
      <c r="Q170" s="618">
        <v>1975.844827586207</v>
      </c>
    </row>
    <row r="171" spans="1:17" ht="14.4" customHeight="1" x14ac:dyDescent="0.3">
      <c r="A171" s="613" t="s">
        <v>4608</v>
      </c>
      <c r="B171" s="614" t="s">
        <v>4124</v>
      </c>
      <c r="C171" s="614" t="s">
        <v>3569</v>
      </c>
      <c r="D171" s="614" t="s">
        <v>4338</v>
      </c>
      <c r="E171" s="614" t="s">
        <v>4020</v>
      </c>
      <c r="F171" s="617"/>
      <c r="G171" s="617"/>
      <c r="H171" s="617"/>
      <c r="I171" s="617"/>
      <c r="J171" s="617"/>
      <c r="K171" s="617"/>
      <c r="L171" s="617"/>
      <c r="M171" s="617"/>
      <c r="N171" s="617">
        <v>13.98</v>
      </c>
      <c r="O171" s="617">
        <v>30536.65</v>
      </c>
      <c r="P171" s="638"/>
      <c r="Q171" s="618">
        <v>2184.3097281831188</v>
      </c>
    </row>
    <row r="172" spans="1:17" ht="14.4" customHeight="1" x14ac:dyDescent="0.3">
      <c r="A172" s="613" t="s">
        <v>4608</v>
      </c>
      <c r="B172" s="614" t="s">
        <v>4124</v>
      </c>
      <c r="C172" s="614" t="s">
        <v>3569</v>
      </c>
      <c r="D172" s="614" t="s">
        <v>4627</v>
      </c>
      <c r="E172" s="614" t="s">
        <v>4628</v>
      </c>
      <c r="F172" s="617">
        <v>0.8</v>
      </c>
      <c r="G172" s="617">
        <v>300.81</v>
      </c>
      <c r="H172" s="617">
        <v>1</v>
      </c>
      <c r="I172" s="617">
        <v>376.01249999999999</v>
      </c>
      <c r="J172" s="617">
        <v>1</v>
      </c>
      <c r="K172" s="617">
        <v>377.99</v>
      </c>
      <c r="L172" s="617">
        <v>1.2565739170905224</v>
      </c>
      <c r="M172" s="617">
        <v>377.99</v>
      </c>
      <c r="N172" s="617">
        <v>1.2000000000000002</v>
      </c>
      <c r="O172" s="617">
        <v>455.18</v>
      </c>
      <c r="P172" s="638">
        <v>1.5131810777567236</v>
      </c>
      <c r="Q172" s="618">
        <v>379.31666666666661</v>
      </c>
    </row>
    <row r="173" spans="1:17" ht="14.4" customHeight="1" x14ac:dyDescent="0.3">
      <c r="A173" s="613" t="s">
        <v>4608</v>
      </c>
      <c r="B173" s="614" t="s">
        <v>4124</v>
      </c>
      <c r="C173" s="614" t="s">
        <v>3569</v>
      </c>
      <c r="D173" s="614" t="s">
        <v>4629</v>
      </c>
      <c r="E173" s="614" t="s">
        <v>4630</v>
      </c>
      <c r="F173" s="617">
        <v>0.08</v>
      </c>
      <c r="G173" s="617">
        <v>74.92</v>
      </c>
      <c r="H173" s="617">
        <v>1</v>
      </c>
      <c r="I173" s="617">
        <v>936.5</v>
      </c>
      <c r="J173" s="617"/>
      <c r="K173" s="617"/>
      <c r="L173" s="617"/>
      <c r="M173" s="617"/>
      <c r="N173" s="617">
        <v>0.15</v>
      </c>
      <c r="O173" s="617">
        <v>141.72</v>
      </c>
      <c r="P173" s="638">
        <v>1.8916177255739455</v>
      </c>
      <c r="Q173" s="618">
        <v>944.80000000000007</v>
      </c>
    </row>
    <row r="174" spans="1:17" ht="14.4" customHeight="1" x14ac:dyDescent="0.3">
      <c r="A174" s="613" t="s">
        <v>4608</v>
      </c>
      <c r="B174" s="614" t="s">
        <v>4124</v>
      </c>
      <c r="C174" s="614" t="s">
        <v>3569</v>
      </c>
      <c r="D174" s="614" t="s">
        <v>4631</v>
      </c>
      <c r="E174" s="614" t="s">
        <v>4020</v>
      </c>
      <c r="F174" s="617"/>
      <c r="G174" s="617"/>
      <c r="H174" s="617"/>
      <c r="I174" s="617"/>
      <c r="J174" s="617"/>
      <c r="K174" s="617"/>
      <c r="L174" s="617"/>
      <c r="M174" s="617"/>
      <c r="N174" s="617">
        <v>0.04</v>
      </c>
      <c r="O174" s="617">
        <v>1572.7</v>
      </c>
      <c r="P174" s="638"/>
      <c r="Q174" s="618">
        <v>39317.5</v>
      </c>
    </row>
    <row r="175" spans="1:17" ht="14.4" customHeight="1" x14ac:dyDescent="0.3">
      <c r="A175" s="613" t="s">
        <v>4608</v>
      </c>
      <c r="B175" s="614" t="s">
        <v>4124</v>
      </c>
      <c r="C175" s="614" t="s">
        <v>3673</v>
      </c>
      <c r="D175" s="614" t="s">
        <v>4632</v>
      </c>
      <c r="E175" s="614" t="s">
        <v>4633</v>
      </c>
      <c r="F175" s="617">
        <v>3</v>
      </c>
      <c r="G175" s="617">
        <v>1748.08</v>
      </c>
      <c r="H175" s="617">
        <v>1</v>
      </c>
      <c r="I175" s="617">
        <v>582.69333333333327</v>
      </c>
      <c r="J175" s="617">
        <v>1</v>
      </c>
      <c r="K175" s="617">
        <v>589.59</v>
      </c>
      <c r="L175" s="617">
        <v>0.33727861425106404</v>
      </c>
      <c r="M175" s="617">
        <v>589.59</v>
      </c>
      <c r="N175" s="617">
        <v>5</v>
      </c>
      <c r="O175" s="617">
        <v>2947.9500000000003</v>
      </c>
      <c r="P175" s="638">
        <v>1.6863930712553203</v>
      </c>
      <c r="Q175" s="618">
        <v>589.59</v>
      </c>
    </row>
    <row r="176" spans="1:17" ht="14.4" customHeight="1" x14ac:dyDescent="0.3">
      <c r="A176" s="613" t="s">
        <v>4608</v>
      </c>
      <c r="B176" s="614" t="s">
        <v>4124</v>
      </c>
      <c r="C176" s="614" t="s">
        <v>3673</v>
      </c>
      <c r="D176" s="614" t="s">
        <v>4634</v>
      </c>
      <c r="E176" s="614" t="s">
        <v>4635</v>
      </c>
      <c r="F176" s="617"/>
      <c r="G176" s="617"/>
      <c r="H176" s="617"/>
      <c r="I176" s="617"/>
      <c r="J176" s="617">
        <v>1</v>
      </c>
      <c r="K176" s="617">
        <v>1707.1</v>
      </c>
      <c r="L176" s="617"/>
      <c r="M176" s="617">
        <v>1707.1</v>
      </c>
      <c r="N176" s="617"/>
      <c r="O176" s="617"/>
      <c r="P176" s="638"/>
      <c r="Q176" s="618"/>
    </row>
    <row r="177" spans="1:17" ht="14.4" customHeight="1" x14ac:dyDescent="0.3">
      <c r="A177" s="613" t="s">
        <v>4608</v>
      </c>
      <c r="B177" s="614" t="s">
        <v>4124</v>
      </c>
      <c r="C177" s="614" t="s">
        <v>3673</v>
      </c>
      <c r="D177" s="614" t="s">
        <v>4636</v>
      </c>
      <c r="E177" s="614" t="s">
        <v>4637</v>
      </c>
      <c r="F177" s="617">
        <v>1</v>
      </c>
      <c r="G177" s="617">
        <v>1447.28</v>
      </c>
      <c r="H177" s="617">
        <v>1</v>
      </c>
      <c r="I177" s="617">
        <v>1447.28</v>
      </c>
      <c r="J177" s="617"/>
      <c r="K177" s="617"/>
      <c r="L177" s="617"/>
      <c r="M177" s="617"/>
      <c r="N177" s="617"/>
      <c r="O177" s="617"/>
      <c r="P177" s="638"/>
      <c r="Q177" s="618"/>
    </row>
    <row r="178" spans="1:17" ht="14.4" customHeight="1" x14ac:dyDescent="0.3">
      <c r="A178" s="613" t="s">
        <v>4608</v>
      </c>
      <c r="B178" s="614" t="s">
        <v>4124</v>
      </c>
      <c r="C178" s="614" t="s">
        <v>3673</v>
      </c>
      <c r="D178" s="614" t="s">
        <v>4638</v>
      </c>
      <c r="E178" s="614" t="s">
        <v>3732</v>
      </c>
      <c r="F178" s="617">
        <v>5</v>
      </c>
      <c r="G178" s="617">
        <v>4861.6000000000004</v>
      </c>
      <c r="H178" s="617">
        <v>1</v>
      </c>
      <c r="I178" s="617">
        <v>972.32</v>
      </c>
      <c r="J178" s="617">
        <v>7</v>
      </c>
      <c r="K178" s="617">
        <v>6806.24</v>
      </c>
      <c r="L178" s="617">
        <v>1.4</v>
      </c>
      <c r="M178" s="617">
        <v>972.31999999999994</v>
      </c>
      <c r="N178" s="617">
        <v>4</v>
      </c>
      <c r="O178" s="617">
        <v>3889.28</v>
      </c>
      <c r="P178" s="638">
        <v>0.79999999999999993</v>
      </c>
      <c r="Q178" s="618">
        <v>972.32</v>
      </c>
    </row>
    <row r="179" spans="1:17" ht="14.4" customHeight="1" x14ac:dyDescent="0.3">
      <c r="A179" s="613" t="s">
        <v>4608</v>
      </c>
      <c r="B179" s="614" t="s">
        <v>4124</v>
      </c>
      <c r="C179" s="614" t="s">
        <v>3673</v>
      </c>
      <c r="D179" s="614" t="s">
        <v>4639</v>
      </c>
      <c r="E179" s="614" t="s">
        <v>3732</v>
      </c>
      <c r="F179" s="617"/>
      <c r="G179" s="617"/>
      <c r="H179" s="617"/>
      <c r="I179" s="617"/>
      <c r="J179" s="617">
        <v>1</v>
      </c>
      <c r="K179" s="617">
        <v>1408.42</v>
      </c>
      <c r="L179" s="617"/>
      <c r="M179" s="617">
        <v>1408.42</v>
      </c>
      <c r="N179" s="617">
        <v>2</v>
      </c>
      <c r="O179" s="617">
        <v>2816.84</v>
      </c>
      <c r="P179" s="638"/>
      <c r="Q179" s="618">
        <v>1408.42</v>
      </c>
    </row>
    <row r="180" spans="1:17" ht="14.4" customHeight="1" x14ac:dyDescent="0.3">
      <c r="A180" s="613" t="s">
        <v>4608</v>
      </c>
      <c r="B180" s="614" t="s">
        <v>4124</v>
      </c>
      <c r="C180" s="614" t="s">
        <v>3673</v>
      </c>
      <c r="D180" s="614" t="s">
        <v>3731</v>
      </c>
      <c r="E180" s="614" t="s">
        <v>3732</v>
      </c>
      <c r="F180" s="617">
        <v>14</v>
      </c>
      <c r="G180" s="617">
        <v>23722.61</v>
      </c>
      <c r="H180" s="617">
        <v>1</v>
      </c>
      <c r="I180" s="617">
        <v>1694.4721428571429</v>
      </c>
      <c r="J180" s="617">
        <v>19</v>
      </c>
      <c r="K180" s="617">
        <v>32438.89</v>
      </c>
      <c r="L180" s="617">
        <v>1.3674250008746929</v>
      </c>
      <c r="M180" s="617">
        <v>1707.31</v>
      </c>
      <c r="N180" s="617">
        <v>30</v>
      </c>
      <c r="O180" s="617">
        <v>51219.299999999996</v>
      </c>
      <c r="P180" s="638">
        <v>2.1590921066442519</v>
      </c>
      <c r="Q180" s="618">
        <v>1707.31</v>
      </c>
    </row>
    <row r="181" spans="1:17" ht="14.4" customHeight="1" x14ac:dyDescent="0.3">
      <c r="A181" s="613" t="s">
        <v>4608</v>
      </c>
      <c r="B181" s="614" t="s">
        <v>4124</v>
      </c>
      <c r="C181" s="614" t="s">
        <v>3673</v>
      </c>
      <c r="D181" s="614" t="s">
        <v>4640</v>
      </c>
      <c r="E181" s="614" t="s">
        <v>3732</v>
      </c>
      <c r="F181" s="617">
        <v>5</v>
      </c>
      <c r="G181" s="617">
        <v>10186.5</v>
      </c>
      <c r="H181" s="617">
        <v>1</v>
      </c>
      <c r="I181" s="617">
        <v>2037.3</v>
      </c>
      <c r="J181" s="617">
        <v>6</v>
      </c>
      <c r="K181" s="617">
        <v>12397.800000000001</v>
      </c>
      <c r="L181" s="617">
        <v>1.2170814313061407</v>
      </c>
      <c r="M181" s="617">
        <v>2066.3000000000002</v>
      </c>
      <c r="N181" s="617">
        <v>9</v>
      </c>
      <c r="O181" s="617">
        <v>18596.7</v>
      </c>
      <c r="P181" s="638">
        <v>1.8256221469592109</v>
      </c>
      <c r="Q181" s="618">
        <v>2066.3000000000002</v>
      </c>
    </row>
    <row r="182" spans="1:17" ht="14.4" customHeight="1" x14ac:dyDescent="0.3">
      <c r="A182" s="613" t="s">
        <v>4608</v>
      </c>
      <c r="B182" s="614" t="s">
        <v>4124</v>
      </c>
      <c r="C182" s="614" t="s">
        <v>3673</v>
      </c>
      <c r="D182" s="614" t="s">
        <v>4641</v>
      </c>
      <c r="E182" s="614" t="s">
        <v>4642</v>
      </c>
      <c r="F182" s="617">
        <v>7</v>
      </c>
      <c r="G182" s="617">
        <v>13321.26</v>
      </c>
      <c r="H182" s="617">
        <v>1</v>
      </c>
      <c r="I182" s="617">
        <v>1903.037142857143</v>
      </c>
      <c r="J182" s="617">
        <v>3</v>
      </c>
      <c r="K182" s="617">
        <v>5796.2699999999995</v>
      </c>
      <c r="L182" s="617">
        <v>0.43511424594970743</v>
      </c>
      <c r="M182" s="617">
        <v>1932.09</v>
      </c>
      <c r="N182" s="617"/>
      <c r="O182" s="617"/>
      <c r="P182" s="638"/>
      <c r="Q182" s="618"/>
    </row>
    <row r="183" spans="1:17" ht="14.4" customHeight="1" x14ac:dyDescent="0.3">
      <c r="A183" s="613" t="s">
        <v>4608</v>
      </c>
      <c r="B183" s="614" t="s">
        <v>4124</v>
      </c>
      <c r="C183" s="614" t="s">
        <v>3673</v>
      </c>
      <c r="D183" s="614" t="s">
        <v>4643</v>
      </c>
      <c r="E183" s="614" t="s">
        <v>4644</v>
      </c>
      <c r="F183" s="617">
        <v>16</v>
      </c>
      <c r="G183" s="617">
        <v>16263.86</v>
      </c>
      <c r="H183" s="617">
        <v>1</v>
      </c>
      <c r="I183" s="617">
        <v>1016.49125</v>
      </c>
      <c r="J183" s="617">
        <v>14</v>
      </c>
      <c r="K183" s="617">
        <v>14388.640000000001</v>
      </c>
      <c r="L183" s="617">
        <v>0.88470018802424522</v>
      </c>
      <c r="M183" s="617">
        <v>1027.76</v>
      </c>
      <c r="N183" s="617">
        <v>30</v>
      </c>
      <c r="O183" s="617">
        <v>30832.799999999999</v>
      </c>
      <c r="P183" s="638">
        <v>1.8957861171948109</v>
      </c>
      <c r="Q183" s="618">
        <v>1027.76</v>
      </c>
    </row>
    <row r="184" spans="1:17" ht="14.4" customHeight="1" x14ac:dyDescent="0.3">
      <c r="A184" s="613" t="s">
        <v>4608</v>
      </c>
      <c r="B184" s="614" t="s">
        <v>4124</v>
      </c>
      <c r="C184" s="614" t="s">
        <v>3673</v>
      </c>
      <c r="D184" s="614" t="s">
        <v>4645</v>
      </c>
      <c r="E184" s="614" t="s">
        <v>4644</v>
      </c>
      <c r="F184" s="617">
        <v>8</v>
      </c>
      <c r="G184" s="617">
        <v>17059.649999999998</v>
      </c>
      <c r="H184" s="617">
        <v>1</v>
      </c>
      <c r="I184" s="617">
        <v>2132.4562499999997</v>
      </c>
      <c r="J184" s="617">
        <v>6</v>
      </c>
      <c r="K184" s="617">
        <v>12851.099999999999</v>
      </c>
      <c r="L184" s="617">
        <v>0.75330384855492349</v>
      </c>
      <c r="M184" s="617">
        <v>2141.85</v>
      </c>
      <c r="N184" s="617">
        <v>8</v>
      </c>
      <c r="O184" s="617">
        <v>17134.8</v>
      </c>
      <c r="P184" s="638">
        <v>1.0044051314065647</v>
      </c>
      <c r="Q184" s="618">
        <v>2141.85</v>
      </c>
    </row>
    <row r="185" spans="1:17" ht="14.4" customHeight="1" x14ac:dyDescent="0.3">
      <c r="A185" s="613" t="s">
        <v>4608</v>
      </c>
      <c r="B185" s="614" t="s">
        <v>4124</v>
      </c>
      <c r="C185" s="614" t="s">
        <v>3673</v>
      </c>
      <c r="D185" s="614" t="s">
        <v>4646</v>
      </c>
      <c r="E185" s="614" t="s">
        <v>4647</v>
      </c>
      <c r="F185" s="617">
        <v>1</v>
      </c>
      <c r="G185" s="617">
        <v>20587</v>
      </c>
      <c r="H185" s="617">
        <v>1</v>
      </c>
      <c r="I185" s="617">
        <v>20587</v>
      </c>
      <c r="J185" s="617"/>
      <c r="K185" s="617"/>
      <c r="L185" s="617"/>
      <c r="M185" s="617"/>
      <c r="N185" s="617"/>
      <c r="O185" s="617"/>
      <c r="P185" s="638"/>
      <c r="Q185" s="618"/>
    </row>
    <row r="186" spans="1:17" ht="14.4" customHeight="1" x14ac:dyDescent="0.3">
      <c r="A186" s="613" t="s">
        <v>4608</v>
      </c>
      <c r="B186" s="614" t="s">
        <v>4124</v>
      </c>
      <c r="C186" s="614" t="s">
        <v>3673</v>
      </c>
      <c r="D186" s="614" t="s">
        <v>4648</v>
      </c>
      <c r="E186" s="614" t="s">
        <v>4649</v>
      </c>
      <c r="F186" s="617"/>
      <c r="G186" s="617"/>
      <c r="H186" s="617"/>
      <c r="I186" s="617"/>
      <c r="J186" s="617"/>
      <c r="K186" s="617"/>
      <c r="L186" s="617"/>
      <c r="M186" s="617"/>
      <c r="N186" s="617">
        <v>1</v>
      </c>
      <c r="O186" s="617">
        <v>466.78</v>
      </c>
      <c r="P186" s="638"/>
      <c r="Q186" s="618">
        <v>466.78</v>
      </c>
    </row>
    <row r="187" spans="1:17" ht="14.4" customHeight="1" x14ac:dyDescent="0.3">
      <c r="A187" s="613" t="s">
        <v>4608</v>
      </c>
      <c r="B187" s="614" t="s">
        <v>4124</v>
      </c>
      <c r="C187" s="614" t="s">
        <v>3673</v>
      </c>
      <c r="D187" s="614" t="s">
        <v>4650</v>
      </c>
      <c r="E187" s="614" t="s">
        <v>4651</v>
      </c>
      <c r="F187" s="617"/>
      <c r="G187" s="617"/>
      <c r="H187" s="617"/>
      <c r="I187" s="617"/>
      <c r="J187" s="617">
        <v>1</v>
      </c>
      <c r="K187" s="617">
        <v>55397.2</v>
      </c>
      <c r="L187" s="617"/>
      <c r="M187" s="617">
        <v>55397.2</v>
      </c>
      <c r="N187" s="617"/>
      <c r="O187" s="617"/>
      <c r="P187" s="638"/>
      <c r="Q187" s="618"/>
    </row>
    <row r="188" spans="1:17" ht="14.4" customHeight="1" x14ac:dyDescent="0.3">
      <c r="A188" s="613" t="s">
        <v>4608</v>
      </c>
      <c r="B188" s="614" t="s">
        <v>4124</v>
      </c>
      <c r="C188" s="614" t="s">
        <v>3673</v>
      </c>
      <c r="D188" s="614" t="s">
        <v>4652</v>
      </c>
      <c r="E188" s="614" t="s">
        <v>4653</v>
      </c>
      <c r="F188" s="617">
        <v>1</v>
      </c>
      <c r="G188" s="617">
        <v>2583</v>
      </c>
      <c r="H188" s="617">
        <v>1</v>
      </c>
      <c r="I188" s="617">
        <v>2583</v>
      </c>
      <c r="J188" s="617"/>
      <c r="K188" s="617"/>
      <c r="L188" s="617"/>
      <c r="M188" s="617"/>
      <c r="N188" s="617">
        <v>2</v>
      </c>
      <c r="O188" s="617">
        <v>5166</v>
      </c>
      <c r="P188" s="638">
        <v>2</v>
      </c>
      <c r="Q188" s="618">
        <v>2583</v>
      </c>
    </row>
    <row r="189" spans="1:17" ht="14.4" customHeight="1" x14ac:dyDescent="0.3">
      <c r="A189" s="613" t="s">
        <v>4608</v>
      </c>
      <c r="B189" s="614" t="s">
        <v>4124</v>
      </c>
      <c r="C189" s="614" t="s">
        <v>3673</v>
      </c>
      <c r="D189" s="614" t="s">
        <v>4654</v>
      </c>
      <c r="E189" s="614" t="s">
        <v>4655</v>
      </c>
      <c r="F189" s="617">
        <v>2</v>
      </c>
      <c r="G189" s="617">
        <v>5901.38</v>
      </c>
      <c r="H189" s="617">
        <v>1</v>
      </c>
      <c r="I189" s="617">
        <v>2950.69</v>
      </c>
      <c r="J189" s="617">
        <v>2</v>
      </c>
      <c r="K189" s="617">
        <v>6006.76</v>
      </c>
      <c r="L189" s="617">
        <v>1.0178568402644805</v>
      </c>
      <c r="M189" s="617">
        <v>3003.38</v>
      </c>
      <c r="N189" s="617">
        <v>5</v>
      </c>
      <c r="O189" s="617">
        <v>15016.9</v>
      </c>
      <c r="P189" s="638">
        <v>2.5446421006612012</v>
      </c>
      <c r="Q189" s="618">
        <v>3003.38</v>
      </c>
    </row>
    <row r="190" spans="1:17" ht="14.4" customHeight="1" x14ac:dyDescent="0.3">
      <c r="A190" s="613" t="s">
        <v>4608</v>
      </c>
      <c r="B190" s="614" t="s">
        <v>4124</v>
      </c>
      <c r="C190" s="614" t="s">
        <v>3673</v>
      </c>
      <c r="D190" s="614" t="s">
        <v>4656</v>
      </c>
      <c r="E190" s="614" t="s">
        <v>4657</v>
      </c>
      <c r="F190" s="617"/>
      <c r="G190" s="617"/>
      <c r="H190" s="617"/>
      <c r="I190" s="617"/>
      <c r="J190" s="617"/>
      <c r="K190" s="617"/>
      <c r="L190" s="617"/>
      <c r="M190" s="617"/>
      <c r="N190" s="617">
        <v>1</v>
      </c>
      <c r="O190" s="617">
        <v>2236.5</v>
      </c>
      <c r="P190" s="638"/>
      <c r="Q190" s="618">
        <v>2236.5</v>
      </c>
    </row>
    <row r="191" spans="1:17" ht="14.4" customHeight="1" x14ac:dyDescent="0.3">
      <c r="A191" s="613" t="s">
        <v>4608</v>
      </c>
      <c r="B191" s="614" t="s">
        <v>4124</v>
      </c>
      <c r="C191" s="614" t="s">
        <v>3673</v>
      </c>
      <c r="D191" s="614" t="s">
        <v>4658</v>
      </c>
      <c r="E191" s="614" t="s">
        <v>4659</v>
      </c>
      <c r="F191" s="617">
        <v>1</v>
      </c>
      <c r="G191" s="617">
        <v>166546.75</v>
      </c>
      <c r="H191" s="617">
        <v>1</v>
      </c>
      <c r="I191" s="617">
        <v>166546.75</v>
      </c>
      <c r="J191" s="617"/>
      <c r="K191" s="617"/>
      <c r="L191" s="617"/>
      <c r="M191" s="617"/>
      <c r="N191" s="617"/>
      <c r="O191" s="617"/>
      <c r="P191" s="638"/>
      <c r="Q191" s="618"/>
    </row>
    <row r="192" spans="1:17" ht="14.4" customHeight="1" x14ac:dyDescent="0.3">
      <c r="A192" s="613" t="s">
        <v>4608</v>
      </c>
      <c r="B192" s="614" t="s">
        <v>4124</v>
      </c>
      <c r="C192" s="614" t="s">
        <v>3673</v>
      </c>
      <c r="D192" s="614" t="s">
        <v>4660</v>
      </c>
      <c r="E192" s="614" t="s">
        <v>4661</v>
      </c>
      <c r="F192" s="617">
        <v>1</v>
      </c>
      <c r="G192" s="617">
        <v>28526.95</v>
      </c>
      <c r="H192" s="617">
        <v>1</v>
      </c>
      <c r="I192" s="617">
        <v>28526.95</v>
      </c>
      <c r="J192" s="617"/>
      <c r="K192" s="617"/>
      <c r="L192" s="617"/>
      <c r="M192" s="617"/>
      <c r="N192" s="617"/>
      <c r="O192" s="617"/>
      <c r="P192" s="638"/>
      <c r="Q192" s="618"/>
    </row>
    <row r="193" spans="1:17" ht="14.4" customHeight="1" x14ac:dyDescent="0.3">
      <c r="A193" s="613" t="s">
        <v>4608</v>
      </c>
      <c r="B193" s="614" t="s">
        <v>4124</v>
      </c>
      <c r="C193" s="614" t="s">
        <v>3673</v>
      </c>
      <c r="D193" s="614" t="s">
        <v>4662</v>
      </c>
      <c r="E193" s="614" t="s">
        <v>4663</v>
      </c>
      <c r="F193" s="617">
        <v>1</v>
      </c>
      <c r="G193" s="617">
        <v>29018.18</v>
      </c>
      <c r="H193" s="617">
        <v>1</v>
      </c>
      <c r="I193" s="617">
        <v>29018.18</v>
      </c>
      <c r="J193" s="617"/>
      <c r="K193" s="617"/>
      <c r="L193" s="617"/>
      <c r="M193" s="617"/>
      <c r="N193" s="617"/>
      <c r="O193" s="617"/>
      <c r="P193" s="638"/>
      <c r="Q193" s="618"/>
    </row>
    <row r="194" spans="1:17" ht="14.4" customHeight="1" x14ac:dyDescent="0.3">
      <c r="A194" s="613" t="s">
        <v>4608</v>
      </c>
      <c r="B194" s="614" t="s">
        <v>4124</v>
      </c>
      <c r="C194" s="614" t="s">
        <v>3673</v>
      </c>
      <c r="D194" s="614" t="s">
        <v>4664</v>
      </c>
      <c r="E194" s="614" t="s">
        <v>4665</v>
      </c>
      <c r="F194" s="617">
        <v>10</v>
      </c>
      <c r="G194" s="617">
        <v>68907.8</v>
      </c>
      <c r="H194" s="617">
        <v>1</v>
      </c>
      <c r="I194" s="617">
        <v>6890.7800000000007</v>
      </c>
      <c r="J194" s="617">
        <v>18</v>
      </c>
      <c r="K194" s="617">
        <v>124034.04000000001</v>
      </c>
      <c r="L194" s="617">
        <v>1.8</v>
      </c>
      <c r="M194" s="617">
        <v>6890.7800000000007</v>
      </c>
      <c r="N194" s="617">
        <v>30</v>
      </c>
      <c r="O194" s="617">
        <v>206723.4</v>
      </c>
      <c r="P194" s="638">
        <v>3</v>
      </c>
      <c r="Q194" s="618">
        <v>6890.78</v>
      </c>
    </row>
    <row r="195" spans="1:17" ht="14.4" customHeight="1" x14ac:dyDescent="0.3">
      <c r="A195" s="613" t="s">
        <v>4608</v>
      </c>
      <c r="B195" s="614" t="s">
        <v>4124</v>
      </c>
      <c r="C195" s="614" t="s">
        <v>3673</v>
      </c>
      <c r="D195" s="614" t="s">
        <v>4666</v>
      </c>
      <c r="E195" s="614" t="s">
        <v>4667</v>
      </c>
      <c r="F195" s="617">
        <v>1</v>
      </c>
      <c r="G195" s="617">
        <v>2298.9699999999998</v>
      </c>
      <c r="H195" s="617">
        <v>1</v>
      </c>
      <c r="I195" s="617">
        <v>2298.9699999999998</v>
      </c>
      <c r="J195" s="617"/>
      <c r="K195" s="617"/>
      <c r="L195" s="617"/>
      <c r="M195" s="617"/>
      <c r="N195" s="617"/>
      <c r="O195" s="617"/>
      <c r="P195" s="638"/>
      <c r="Q195" s="618"/>
    </row>
    <row r="196" spans="1:17" ht="14.4" customHeight="1" x14ac:dyDescent="0.3">
      <c r="A196" s="613" t="s">
        <v>4608</v>
      </c>
      <c r="B196" s="614" t="s">
        <v>4124</v>
      </c>
      <c r="C196" s="614" t="s">
        <v>3673</v>
      </c>
      <c r="D196" s="614" t="s">
        <v>4668</v>
      </c>
      <c r="E196" s="614" t="s">
        <v>4669</v>
      </c>
      <c r="F196" s="617">
        <v>2</v>
      </c>
      <c r="G196" s="617">
        <v>8130.59</v>
      </c>
      <c r="H196" s="617">
        <v>1</v>
      </c>
      <c r="I196" s="617">
        <v>4065.2950000000001</v>
      </c>
      <c r="J196" s="617">
        <v>2</v>
      </c>
      <c r="K196" s="617">
        <v>8275.7800000000007</v>
      </c>
      <c r="L196" s="617">
        <v>1.0178572526717005</v>
      </c>
      <c r="M196" s="617">
        <v>4137.8900000000003</v>
      </c>
      <c r="N196" s="617">
        <v>5</v>
      </c>
      <c r="O196" s="617">
        <v>20689.450000000004</v>
      </c>
      <c r="P196" s="638">
        <v>2.5446431316792513</v>
      </c>
      <c r="Q196" s="618">
        <v>4137.8900000000012</v>
      </c>
    </row>
    <row r="197" spans="1:17" ht="14.4" customHeight="1" x14ac:dyDescent="0.3">
      <c r="A197" s="613" t="s">
        <v>4608</v>
      </c>
      <c r="B197" s="614" t="s">
        <v>4124</v>
      </c>
      <c r="C197" s="614" t="s">
        <v>3673</v>
      </c>
      <c r="D197" s="614" t="s">
        <v>4670</v>
      </c>
      <c r="E197" s="614" t="s">
        <v>4671</v>
      </c>
      <c r="F197" s="617"/>
      <c r="G197" s="617"/>
      <c r="H197" s="617"/>
      <c r="I197" s="617"/>
      <c r="J197" s="617"/>
      <c r="K197" s="617"/>
      <c r="L197" s="617"/>
      <c r="M197" s="617"/>
      <c r="N197" s="617">
        <v>1</v>
      </c>
      <c r="O197" s="617">
        <v>1123.73</v>
      </c>
      <c r="P197" s="638"/>
      <c r="Q197" s="618">
        <v>1123.73</v>
      </c>
    </row>
    <row r="198" spans="1:17" ht="14.4" customHeight="1" x14ac:dyDescent="0.3">
      <c r="A198" s="613" t="s">
        <v>4608</v>
      </c>
      <c r="B198" s="614" t="s">
        <v>4124</v>
      </c>
      <c r="C198" s="614" t="s">
        <v>3673</v>
      </c>
      <c r="D198" s="614" t="s">
        <v>4672</v>
      </c>
      <c r="E198" s="614" t="s">
        <v>4673</v>
      </c>
      <c r="F198" s="617">
        <v>1</v>
      </c>
      <c r="G198" s="617">
        <v>16474</v>
      </c>
      <c r="H198" s="617">
        <v>1</v>
      </c>
      <c r="I198" s="617">
        <v>16474</v>
      </c>
      <c r="J198" s="617"/>
      <c r="K198" s="617"/>
      <c r="L198" s="617"/>
      <c r="M198" s="617"/>
      <c r="N198" s="617">
        <v>4</v>
      </c>
      <c r="O198" s="617">
        <v>68292.2</v>
      </c>
      <c r="P198" s="638">
        <v>4.1454534417870583</v>
      </c>
      <c r="Q198" s="618">
        <v>17073.05</v>
      </c>
    </row>
    <row r="199" spans="1:17" ht="14.4" customHeight="1" x14ac:dyDescent="0.3">
      <c r="A199" s="613" t="s">
        <v>4608</v>
      </c>
      <c r="B199" s="614" t="s">
        <v>4124</v>
      </c>
      <c r="C199" s="614" t="s">
        <v>3673</v>
      </c>
      <c r="D199" s="614" t="s">
        <v>4674</v>
      </c>
      <c r="E199" s="614" t="s">
        <v>4675</v>
      </c>
      <c r="F199" s="617">
        <v>1</v>
      </c>
      <c r="G199" s="617">
        <v>11561.67</v>
      </c>
      <c r="H199" s="617">
        <v>1</v>
      </c>
      <c r="I199" s="617">
        <v>11561.67</v>
      </c>
      <c r="J199" s="617"/>
      <c r="K199" s="617"/>
      <c r="L199" s="617"/>
      <c r="M199" s="617"/>
      <c r="N199" s="617"/>
      <c r="O199" s="617"/>
      <c r="P199" s="638"/>
      <c r="Q199" s="618"/>
    </row>
    <row r="200" spans="1:17" ht="14.4" customHeight="1" x14ac:dyDescent="0.3">
      <c r="A200" s="613" t="s">
        <v>4608</v>
      </c>
      <c r="B200" s="614" t="s">
        <v>4124</v>
      </c>
      <c r="C200" s="614" t="s">
        <v>3673</v>
      </c>
      <c r="D200" s="614" t="s">
        <v>4676</v>
      </c>
      <c r="E200" s="614" t="s">
        <v>4677</v>
      </c>
      <c r="F200" s="617">
        <v>9</v>
      </c>
      <c r="G200" s="617">
        <v>9025.1999999999989</v>
      </c>
      <c r="H200" s="617">
        <v>1</v>
      </c>
      <c r="I200" s="617">
        <v>1002.7999999999998</v>
      </c>
      <c r="J200" s="617">
        <v>7</v>
      </c>
      <c r="K200" s="617">
        <v>7019.6</v>
      </c>
      <c r="L200" s="617">
        <v>0.7777777777777779</v>
      </c>
      <c r="M200" s="617">
        <v>1002.8000000000001</v>
      </c>
      <c r="N200" s="617">
        <v>10</v>
      </c>
      <c r="O200" s="617">
        <v>10027.999999999998</v>
      </c>
      <c r="P200" s="638">
        <v>1.1111111111111109</v>
      </c>
      <c r="Q200" s="618">
        <v>1002.7999999999998</v>
      </c>
    </row>
    <row r="201" spans="1:17" ht="14.4" customHeight="1" x14ac:dyDescent="0.3">
      <c r="A201" s="613" t="s">
        <v>4608</v>
      </c>
      <c r="B201" s="614" t="s">
        <v>4124</v>
      </c>
      <c r="C201" s="614" t="s">
        <v>3673</v>
      </c>
      <c r="D201" s="614" t="s">
        <v>4678</v>
      </c>
      <c r="E201" s="614" t="s">
        <v>4679</v>
      </c>
      <c r="F201" s="617">
        <v>1</v>
      </c>
      <c r="G201" s="617">
        <v>7650</v>
      </c>
      <c r="H201" s="617">
        <v>1</v>
      </c>
      <c r="I201" s="617">
        <v>7650</v>
      </c>
      <c r="J201" s="617">
        <v>6</v>
      </c>
      <c r="K201" s="617">
        <v>45900</v>
      </c>
      <c r="L201" s="617">
        <v>6</v>
      </c>
      <c r="M201" s="617">
        <v>7650</v>
      </c>
      <c r="N201" s="617">
        <v>9</v>
      </c>
      <c r="O201" s="617">
        <v>68850</v>
      </c>
      <c r="P201" s="638">
        <v>9</v>
      </c>
      <c r="Q201" s="618">
        <v>7650</v>
      </c>
    </row>
    <row r="202" spans="1:17" ht="14.4" customHeight="1" x14ac:dyDescent="0.3">
      <c r="A202" s="613" t="s">
        <v>4608</v>
      </c>
      <c r="B202" s="614" t="s">
        <v>4124</v>
      </c>
      <c r="C202" s="614" t="s">
        <v>3673</v>
      </c>
      <c r="D202" s="614" t="s">
        <v>4680</v>
      </c>
      <c r="E202" s="614" t="s">
        <v>4681</v>
      </c>
      <c r="F202" s="617">
        <v>3</v>
      </c>
      <c r="G202" s="617">
        <v>28111.17</v>
      </c>
      <c r="H202" s="617">
        <v>1</v>
      </c>
      <c r="I202" s="617">
        <v>9370.39</v>
      </c>
      <c r="J202" s="617"/>
      <c r="K202" s="617"/>
      <c r="L202" s="617"/>
      <c r="M202" s="617"/>
      <c r="N202" s="617"/>
      <c r="O202" s="617"/>
      <c r="P202" s="638"/>
      <c r="Q202" s="618"/>
    </row>
    <row r="203" spans="1:17" ht="14.4" customHeight="1" x14ac:dyDescent="0.3">
      <c r="A203" s="613" t="s">
        <v>4608</v>
      </c>
      <c r="B203" s="614" t="s">
        <v>4124</v>
      </c>
      <c r="C203" s="614" t="s">
        <v>3673</v>
      </c>
      <c r="D203" s="614" t="s">
        <v>4682</v>
      </c>
      <c r="E203" s="614" t="s">
        <v>4683</v>
      </c>
      <c r="F203" s="617"/>
      <c r="G203" s="617"/>
      <c r="H203" s="617"/>
      <c r="I203" s="617"/>
      <c r="J203" s="617">
        <v>1</v>
      </c>
      <c r="K203" s="617">
        <v>13284.52</v>
      </c>
      <c r="L203" s="617"/>
      <c r="M203" s="617">
        <v>13284.52</v>
      </c>
      <c r="N203" s="617">
        <v>3</v>
      </c>
      <c r="O203" s="617">
        <v>39853.56</v>
      </c>
      <c r="P203" s="638"/>
      <c r="Q203" s="618">
        <v>13284.519999999999</v>
      </c>
    </row>
    <row r="204" spans="1:17" ht="14.4" customHeight="1" x14ac:dyDescent="0.3">
      <c r="A204" s="613" t="s">
        <v>4608</v>
      </c>
      <c r="B204" s="614" t="s">
        <v>4124</v>
      </c>
      <c r="C204" s="614" t="s">
        <v>3673</v>
      </c>
      <c r="D204" s="614" t="s">
        <v>4684</v>
      </c>
      <c r="E204" s="614" t="s">
        <v>4685</v>
      </c>
      <c r="F204" s="617">
        <v>2</v>
      </c>
      <c r="G204" s="617">
        <v>4265.7700000000004</v>
      </c>
      <c r="H204" s="617">
        <v>1</v>
      </c>
      <c r="I204" s="617">
        <v>2132.8850000000002</v>
      </c>
      <c r="J204" s="617">
        <v>1</v>
      </c>
      <c r="K204" s="617">
        <v>2170.9699999999998</v>
      </c>
      <c r="L204" s="617">
        <v>0.50892804816012105</v>
      </c>
      <c r="M204" s="617">
        <v>2170.9699999999998</v>
      </c>
      <c r="N204" s="617">
        <v>5</v>
      </c>
      <c r="O204" s="617">
        <v>10854.849999999999</v>
      </c>
      <c r="P204" s="638">
        <v>2.544640240800605</v>
      </c>
      <c r="Q204" s="618">
        <v>2170.9699999999998</v>
      </c>
    </row>
    <row r="205" spans="1:17" ht="14.4" customHeight="1" x14ac:dyDescent="0.3">
      <c r="A205" s="613" t="s">
        <v>4608</v>
      </c>
      <c r="B205" s="614" t="s">
        <v>4124</v>
      </c>
      <c r="C205" s="614" t="s">
        <v>3673</v>
      </c>
      <c r="D205" s="614" t="s">
        <v>4686</v>
      </c>
      <c r="E205" s="614" t="s">
        <v>4687</v>
      </c>
      <c r="F205" s="617">
        <v>2</v>
      </c>
      <c r="G205" s="617">
        <v>1594</v>
      </c>
      <c r="H205" s="617">
        <v>1</v>
      </c>
      <c r="I205" s="617">
        <v>797</v>
      </c>
      <c r="J205" s="617">
        <v>2</v>
      </c>
      <c r="K205" s="617">
        <v>1594</v>
      </c>
      <c r="L205" s="617">
        <v>1</v>
      </c>
      <c r="M205" s="617">
        <v>797</v>
      </c>
      <c r="N205" s="617">
        <v>6</v>
      </c>
      <c r="O205" s="617">
        <v>4782</v>
      </c>
      <c r="P205" s="638">
        <v>3</v>
      </c>
      <c r="Q205" s="618">
        <v>797</v>
      </c>
    </row>
    <row r="206" spans="1:17" ht="14.4" customHeight="1" x14ac:dyDescent="0.3">
      <c r="A206" s="613" t="s">
        <v>4608</v>
      </c>
      <c r="B206" s="614" t="s">
        <v>4124</v>
      </c>
      <c r="C206" s="614" t="s">
        <v>3673</v>
      </c>
      <c r="D206" s="614" t="s">
        <v>4688</v>
      </c>
      <c r="E206" s="614" t="s">
        <v>4689</v>
      </c>
      <c r="F206" s="617"/>
      <c r="G206" s="617"/>
      <c r="H206" s="617"/>
      <c r="I206" s="617"/>
      <c r="J206" s="617">
        <v>1</v>
      </c>
      <c r="K206" s="617">
        <v>10072.94</v>
      </c>
      <c r="L206" s="617"/>
      <c r="M206" s="617">
        <v>10072.94</v>
      </c>
      <c r="N206" s="617">
        <v>2</v>
      </c>
      <c r="O206" s="617">
        <v>20145.88</v>
      </c>
      <c r="P206" s="638"/>
      <c r="Q206" s="618">
        <v>10072.94</v>
      </c>
    </row>
    <row r="207" spans="1:17" ht="14.4" customHeight="1" x14ac:dyDescent="0.3">
      <c r="A207" s="613" t="s">
        <v>4608</v>
      </c>
      <c r="B207" s="614" t="s">
        <v>4124</v>
      </c>
      <c r="C207" s="614" t="s">
        <v>3673</v>
      </c>
      <c r="D207" s="614" t="s">
        <v>4690</v>
      </c>
      <c r="E207" s="614" t="s">
        <v>4691</v>
      </c>
      <c r="F207" s="617">
        <v>3</v>
      </c>
      <c r="G207" s="617">
        <v>8923.08</v>
      </c>
      <c r="H207" s="617">
        <v>1</v>
      </c>
      <c r="I207" s="617">
        <v>2974.36</v>
      </c>
      <c r="J207" s="617">
        <v>1</v>
      </c>
      <c r="K207" s="617">
        <v>2974.36</v>
      </c>
      <c r="L207" s="617">
        <v>0.33333333333333337</v>
      </c>
      <c r="M207" s="617">
        <v>2974.36</v>
      </c>
      <c r="N207" s="617">
        <v>3</v>
      </c>
      <c r="O207" s="617">
        <v>8923.08</v>
      </c>
      <c r="P207" s="638">
        <v>1</v>
      </c>
      <c r="Q207" s="618">
        <v>2974.36</v>
      </c>
    </row>
    <row r="208" spans="1:17" ht="14.4" customHeight="1" x14ac:dyDescent="0.3">
      <c r="A208" s="613" t="s">
        <v>4608</v>
      </c>
      <c r="B208" s="614" t="s">
        <v>4124</v>
      </c>
      <c r="C208" s="614" t="s">
        <v>3673</v>
      </c>
      <c r="D208" s="614" t="s">
        <v>4692</v>
      </c>
      <c r="E208" s="614" t="s">
        <v>4693</v>
      </c>
      <c r="F208" s="617">
        <v>5</v>
      </c>
      <c r="G208" s="617">
        <v>26296.149999999998</v>
      </c>
      <c r="H208" s="617">
        <v>1</v>
      </c>
      <c r="I208" s="617">
        <v>5259.23</v>
      </c>
      <c r="J208" s="617">
        <v>7</v>
      </c>
      <c r="K208" s="617">
        <v>36814.61</v>
      </c>
      <c r="L208" s="617">
        <v>1.4000000000000001</v>
      </c>
      <c r="M208" s="617">
        <v>5259.2300000000005</v>
      </c>
      <c r="N208" s="617">
        <v>4</v>
      </c>
      <c r="O208" s="617">
        <v>21036.92</v>
      </c>
      <c r="P208" s="638">
        <v>0.8</v>
      </c>
      <c r="Q208" s="618">
        <v>5259.23</v>
      </c>
    </row>
    <row r="209" spans="1:17" ht="14.4" customHeight="1" x14ac:dyDescent="0.3">
      <c r="A209" s="613" t="s">
        <v>4608</v>
      </c>
      <c r="B209" s="614" t="s">
        <v>4124</v>
      </c>
      <c r="C209" s="614" t="s">
        <v>3673</v>
      </c>
      <c r="D209" s="614" t="s">
        <v>4694</v>
      </c>
      <c r="E209" s="614" t="s">
        <v>4695</v>
      </c>
      <c r="F209" s="617">
        <v>2</v>
      </c>
      <c r="G209" s="617">
        <v>2994.88</v>
      </c>
      <c r="H209" s="617">
        <v>1</v>
      </c>
      <c r="I209" s="617">
        <v>1497.44</v>
      </c>
      <c r="J209" s="617"/>
      <c r="K209" s="617"/>
      <c r="L209" s="617"/>
      <c r="M209" s="617"/>
      <c r="N209" s="617"/>
      <c r="O209" s="617"/>
      <c r="P209" s="638"/>
      <c r="Q209" s="618"/>
    </row>
    <row r="210" spans="1:17" ht="14.4" customHeight="1" x14ac:dyDescent="0.3">
      <c r="A210" s="613" t="s">
        <v>4608</v>
      </c>
      <c r="B210" s="614" t="s">
        <v>4124</v>
      </c>
      <c r="C210" s="614" t="s">
        <v>3673</v>
      </c>
      <c r="D210" s="614" t="s">
        <v>4696</v>
      </c>
      <c r="E210" s="614" t="s">
        <v>4697</v>
      </c>
      <c r="F210" s="617">
        <v>1</v>
      </c>
      <c r="G210" s="617">
        <v>34900</v>
      </c>
      <c r="H210" s="617">
        <v>1</v>
      </c>
      <c r="I210" s="617">
        <v>34900</v>
      </c>
      <c r="J210" s="617"/>
      <c r="K210" s="617"/>
      <c r="L210" s="617"/>
      <c r="M210" s="617"/>
      <c r="N210" s="617"/>
      <c r="O210" s="617"/>
      <c r="P210" s="638"/>
      <c r="Q210" s="618"/>
    </row>
    <row r="211" spans="1:17" ht="14.4" customHeight="1" x14ac:dyDescent="0.3">
      <c r="A211" s="613" t="s">
        <v>4608</v>
      </c>
      <c r="B211" s="614" t="s">
        <v>4124</v>
      </c>
      <c r="C211" s="614" t="s">
        <v>3673</v>
      </c>
      <c r="D211" s="614" t="s">
        <v>4698</v>
      </c>
      <c r="E211" s="614" t="s">
        <v>4699</v>
      </c>
      <c r="F211" s="617">
        <v>3</v>
      </c>
      <c r="G211" s="617">
        <v>1795.7</v>
      </c>
      <c r="H211" s="617">
        <v>1</v>
      </c>
      <c r="I211" s="617">
        <v>598.56666666666672</v>
      </c>
      <c r="J211" s="617">
        <v>2</v>
      </c>
      <c r="K211" s="617">
        <v>1211.3</v>
      </c>
      <c r="L211" s="617">
        <v>0.67455588349947093</v>
      </c>
      <c r="M211" s="617">
        <v>605.65</v>
      </c>
      <c r="N211" s="617">
        <v>1</v>
      </c>
      <c r="O211" s="617">
        <v>605.65</v>
      </c>
      <c r="P211" s="638">
        <v>0.33727794174973547</v>
      </c>
      <c r="Q211" s="618">
        <v>605.65</v>
      </c>
    </row>
    <row r="212" spans="1:17" ht="14.4" customHeight="1" x14ac:dyDescent="0.3">
      <c r="A212" s="613" t="s">
        <v>4608</v>
      </c>
      <c r="B212" s="614" t="s">
        <v>4124</v>
      </c>
      <c r="C212" s="614" t="s">
        <v>3673</v>
      </c>
      <c r="D212" s="614" t="s">
        <v>4700</v>
      </c>
      <c r="E212" s="614" t="s">
        <v>4701</v>
      </c>
      <c r="F212" s="617">
        <v>2</v>
      </c>
      <c r="G212" s="617">
        <v>34763.980000000003</v>
      </c>
      <c r="H212" s="617">
        <v>1</v>
      </c>
      <c r="I212" s="617">
        <v>17381.990000000002</v>
      </c>
      <c r="J212" s="617">
        <v>2</v>
      </c>
      <c r="K212" s="617">
        <v>34763.980000000003</v>
      </c>
      <c r="L212" s="617">
        <v>1</v>
      </c>
      <c r="M212" s="617">
        <v>17381.990000000002</v>
      </c>
      <c r="N212" s="617">
        <v>2</v>
      </c>
      <c r="O212" s="617">
        <v>34763.980000000003</v>
      </c>
      <c r="P212" s="638">
        <v>1</v>
      </c>
      <c r="Q212" s="618">
        <v>17381.990000000002</v>
      </c>
    </row>
    <row r="213" spans="1:17" ht="14.4" customHeight="1" x14ac:dyDescent="0.3">
      <c r="A213" s="613" t="s">
        <v>4608</v>
      </c>
      <c r="B213" s="614" t="s">
        <v>4124</v>
      </c>
      <c r="C213" s="614" t="s">
        <v>3673</v>
      </c>
      <c r="D213" s="614" t="s">
        <v>4702</v>
      </c>
      <c r="E213" s="614" t="s">
        <v>4703</v>
      </c>
      <c r="F213" s="617">
        <v>4</v>
      </c>
      <c r="G213" s="617">
        <v>3295.48</v>
      </c>
      <c r="H213" s="617">
        <v>1</v>
      </c>
      <c r="I213" s="617">
        <v>823.87</v>
      </c>
      <c r="J213" s="617">
        <v>4</v>
      </c>
      <c r="K213" s="617">
        <v>3324.64</v>
      </c>
      <c r="L213" s="617">
        <v>1.0088484833772318</v>
      </c>
      <c r="M213" s="617">
        <v>831.16</v>
      </c>
      <c r="N213" s="617">
        <v>4</v>
      </c>
      <c r="O213" s="617">
        <v>3324.64</v>
      </c>
      <c r="P213" s="638">
        <v>1.0088484833772318</v>
      </c>
      <c r="Q213" s="618">
        <v>831.16</v>
      </c>
    </row>
    <row r="214" spans="1:17" ht="14.4" customHeight="1" x14ac:dyDescent="0.3">
      <c r="A214" s="613" t="s">
        <v>4608</v>
      </c>
      <c r="B214" s="614" t="s">
        <v>4124</v>
      </c>
      <c r="C214" s="614" t="s">
        <v>3673</v>
      </c>
      <c r="D214" s="614" t="s">
        <v>4704</v>
      </c>
      <c r="E214" s="614" t="s">
        <v>4703</v>
      </c>
      <c r="F214" s="617">
        <v>8</v>
      </c>
      <c r="G214" s="617">
        <v>7104.48</v>
      </c>
      <c r="H214" s="617">
        <v>1</v>
      </c>
      <c r="I214" s="617">
        <v>888.06</v>
      </c>
      <c r="J214" s="617">
        <v>15</v>
      </c>
      <c r="K214" s="617">
        <v>13320.899999999998</v>
      </c>
      <c r="L214" s="617">
        <v>1.8749999999999998</v>
      </c>
      <c r="M214" s="617">
        <v>888.05999999999983</v>
      </c>
      <c r="N214" s="617">
        <v>11</v>
      </c>
      <c r="O214" s="617">
        <v>9768.66</v>
      </c>
      <c r="P214" s="638">
        <v>1.375</v>
      </c>
      <c r="Q214" s="618">
        <v>888.06</v>
      </c>
    </row>
    <row r="215" spans="1:17" ht="14.4" customHeight="1" x14ac:dyDescent="0.3">
      <c r="A215" s="613" t="s">
        <v>4608</v>
      </c>
      <c r="B215" s="614" t="s">
        <v>4124</v>
      </c>
      <c r="C215" s="614" t="s">
        <v>3673</v>
      </c>
      <c r="D215" s="614" t="s">
        <v>4705</v>
      </c>
      <c r="E215" s="614" t="s">
        <v>4706</v>
      </c>
      <c r="F215" s="617">
        <v>4</v>
      </c>
      <c r="G215" s="617">
        <v>3552.24</v>
      </c>
      <c r="H215" s="617">
        <v>1</v>
      </c>
      <c r="I215" s="617">
        <v>888.06</v>
      </c>
      <c r="J215" s="617">
        <v>3</v>
      </c>
      <c r="K215" s="617">
        <v>2664.18</v>
      </c>
      <c r="L215" s="617">
        <v>0.75</v>
      </c>
      <c r="M215" s="617">
        <v>888.06</v>
      </c>
      <c r="N215" s="617">
        <v>8</v>
      </c>
      <c r="O215" s="617">
        <v>7104.48</v>
      </c>
      <c r="P215" s="638">
        <v>2</v>
      </c>
      <c r="Q215" s="618">
        <v>888.06</v>
      </c>
    </row>
    <row r="216" spans="1:17" ht="14.4" customHeight="1" x14ac:dyDescent="0.3">
      <c r="A216" s="613" t="s">
        <v>4608</v>
      </c>
      <c r="B216" s="614" t="s">
        <v>4124</v>
      </c>
      <c r="C216" s="614" t="s">
        <v>3673</v>
      </c>
      <c r="D216" s="614" t="s">
        <v>4707</v>
      </c>
      <c r="E216" s="614" t="s">
        <v>4708</v>
      </c>
      <c r="F216" s="617">
        <v>2</v>
      </c>
      <c r="G216" s="617">
        <v>1662.32</v>
      </c>
      <c r="H216" s="617">
        <v>1</v>
      </c>
      <c r="I216" s="617">
        <v>831.16</v>
      </c>
      <c r="J216" s="617">
        <v>1</v>
      </c>
      <c r="K216" s="617">
        <v>831.16</v>
      </c>
      <c r="L216" s="617">
        <v>0.5</v>
      </c>
      <c r="M216" s="617">
        <v>831.16</v>
      </c>
      <c r="N216" s="617">
        <v>2</v>
      </c>
      <c r="O216" s="617">
        <v>1662.32</v>
      </c>
      <c r="P216" s="638">
        <v>1</v>
      </c>
      <c r="Q216" s="618">
        <v>831.16</v>
      </c>
    </row>
    <row r="217" spans="1:17" ht="14.4" customHeight="1" x14ac:dyDescent="0.3">
      <c r="A217" s="613" t="s">
        <v>4608</v>
      </c>
      <c r="B217" s="614" t="s">
        <v>4124</v>
      </c>
      <c r="C217" s="614" t="s">
        <v>3673</v>
      </c>
      <c r="D217" s="614" t="s">
        <v>4709</v>
      </c>
      <c r="E217" s="614" t="s">
        <v>4710</v>
      </c>
      <c r="F217" s="617">
        <v>24</v>
      </c>
      <c r="G217" s="617">
        <v>93571.199999999983</v>
      </c>
      <c r="H217" s="617">
        <v>1</v>
      </c>
      <c r="I217" s="617">
        <v>3898.7999999999993</v>
      </c>
      <c r="J217" s="617">
        <v>4</v>
      </c>
      <c r="K217" s="617">
        <v>15595.2</v>
      </c>
      <c r="L217" s="617">
        <v>0.16666666666666671</v>
      </c>
      <c r="M217" s="617">
        <v>3898.8</v>
      </c>
      <c r="N217" s="617">
        <v>6</v>
      </c>
      <c r="O217" s="617">
        <v>23392.799999999999</v>
      </c>
      <c r="P217" s="638">
        <v>0.25000000000000006</v>
      </c>
      <c r="Q217" s="618">
        <v>3898.7999999999997</v>
      </c>
    </row>
    <row r="218" spans="1:17" ht="14.4" customHeight="1" x14ac:dyDescent="0.3">
      <c r="A218" s="613" t="s">
        <v>4608</v>
      </c>
      <c r="B218" s="614" t="s">
        <v>4124</v>
      </c>
      <c r="C218" s="614" t="s">
        <v>3673</v>
      </c>
      <c r="D218" s="614" t="s">
        <v>4711</v>
      </c>
      <c r="E218" s="614" t="s">
        <v>4712</v>
      </c>
      <c r="F218" s="617">
        <v>12</v>
      </c>
      <c r="G218" s="617">
        <v>17519.52</v>
      </c>
      <c r="H218" s="617">
        <v>1</v>
      </c>
      <c r="I218" s="617">
        <v>1459.96</v>
      </c>
      <c r="J218" s="617">
        <v>4</v>
      </c>
      <c r="K218" s="617">
        <v>5891.52</v>
      </c>
      <c r="L218" s="617">
        <v>0.33628318584070799</v>
      </c>
      <c r="M218" s="617">
        <v>1472.88</v>
      </c>
      <c r="N218" s="617">
        <v>4</v>
      </c>
      <c r="O218" s="617">
        <v>5891.52</v>
      </c>
      <c r="P218" s="638">
        <v>0.33628318584070799</v>
      </c>
      <c r="Q218" s="618">
        <v>1472.88</v>
      </c>
    </row>
    <row r="219" spans="1:17" ht="14.4" customHeight="1" x14ac:dyDescent="0.3">
      <c r="A219" s="613" t="s">
        <v>4608</v>
      </c>
      <c r="B219" s="614" t="s">
        <v>4124</v>
      </c>
      <c r="C219" s="614" t="s">
        <v>3673</v>
      </c>
      <c r="D219" s="614" t="s">
        <v>4713</v>
      </c>
      <c r="E219" s="614" t="s">
        <v>4714</v>
      </c>
      <c r="F219" s="617"/>
      <c r="G219" s="617"/>
      <c r="H219" s="617"/>
      <c r="I219" s="617"/>
      <c r="J219" s="617"/>
      <c r="K219" s="617"/>
      <c r="L219" s="617"/>
      <c r="M219" s="617"/>
      <c r="N219" s="617">
        <v>8</v>
      </c>
      <c r="O219" s="617">
        <v>10497.119999999999</v>
      </c>
      <c r="P219" s="638"/>
      <c r="Q219" s="618">
        <v>1312.1399999999999</v>
      </c>
    </row>
    <row r="220" spans="1:17" ht="14.4" customHeight="1" x14ac:dyDescent="0.3">
      <c r="A220" s="613" t="s">
        <v>4608</v>
      </c>
      <c r="B220" s="614" t="s">
        <v>4124</v>
      </c>
      <c r="C220" s="614" t="s">
        <v>3673</v>
      </c>
      <c r="D220" s="614" t="s">
        <v>4715</v>
      </c>
      <c r="E220" s="614" t="s">
        <v>4716</v>
      </c>
      <c r="F220" s="617">
        <v>4</v>
      </c>
      <c r="G220" s="617">
        <v>289810.91000000003</v>
      </c>
      <c r="H220" s="617">
        <v>1</v>
      </c>
      <c r="I220" s="617">
        <v>72452.727500000008</v>
      </c>
      <c r="J220" s="617"/>
      <c r="K220" s="617"/>
      <c r="L220" s="617"/>
      <c r="M220" s="617"/>
      <c r="N220" s="617"/>
      <c r="O220" s="617"/>
      <c r="P220" s="638"/>
      <c r="Q220" s="618"/>
    </row>
    <row r="221" spans="1:17" ht="14.4" customHeight="1" x14ac:dyDescent="0.3">
      <c r="A221" s="613" t="s">
        <v>4608</v>
      </c>
      <c r="B221" s="614" t="s">
        <v>4124</v>
      </c>
      <c r="C221" s="614" t="s">
        <v>3673</v>
      </c>
      <c r="D221" s="614" t="s">
        <v>4717</v>
      </c>
      <c r="E221" s="614" t="s">
        <v>4718</v>
      </c>
      <c r="F221" s="617"/>
      <c r="G221" s="617"/>
      <c r="H221" s="617"/>
      <c r="I221" s="617"/>
      <c r="J221" s="617">
        <v>16</v>
      </c>
      <c r="K221" s="617">
        <v>58313.279999999999</v>
      </c>
      <c r="L221" s="617"/>
      <c r="M221" s="617">
        <v>3644.58</v>
      </c>
      <c r="N221" s="617">
        <v>26</v>
      </c>
      <c r="O221" s="617">
        <v>94759.079999999987</v>
      </c>
      <c r="P221" s="638"/>
      <c r="Q221" s="618">
        <v>3644.5799999999995</v>
      </c>
    </row>
    <row r="222" spans="1:17" ht="14.4" customHeight="1" x14ac:dyDescent="0.3">
      <c r="A222" s="613" t="s">
        <v>4608</v>
      </c>
      <c r="B222" s="614" t="s">
        <v>4124</v>
      </c>
      <c r="C222" s="614" t="s">
        <v>3673</v>
      </c>
      <c r="D222" s="614" t="s">
        <v>4719</v>
      </c>
      <c r="E222" s="614" t="s">
        <v>4720</v>
      </c>
      <c r="F222" s="617">
        <v>1</v>
      </c>
      <c r="G222" s="617">
        <v>9719.6</v>
      </c>
      <c r="H222" s="617">
        <v>1</v>
      </c>
      <c r="I222" s="617">
        <v>9719.6</v>
      </c>
      <c r="J222" s="617"/>
      <c r="K222" s="617"/>
      <c r="L222" s="617"/>
      <c r="M222" s="617"/>
      <c r="N222" s="617"/>
      <c r="O222" s="617"/>
      <c r="P222" s="638"/>
      <c r="Q222" s="618"/>
    </row>
    <row r="223" spans="1:17" ht="14.4" customHeight="1" x14ac:dyDescent="0.3">
      <c r="A223" s="613" t="s">
        <v>4608</v>
      </c>
      <c r="B223" s="614" t="s">
        <v>4124</v>
      </c>
      <c r="C223" s="614" t="s">
        <v>3673</v>
      </c>
      <c r="D223" s="614" t="s">
        <v>4721</v>
      </c>
      <c r="E223" s="614" t="s">
        <v>4722</v>
      </c>
      <c r="F223" s="617"/>
      <c r="G223" s="617"/>
      <c r="H223" s="617"/>
      <c r="I223" s="617"/>
      <c r="J223" s="617"/>
      <c r="K223" s="617"/>
      <c r="L223" s="617"/>
      <c r="M223" s="617"/>
      <c r="N223" s="617">
        <v>1</v>
      </c>
      <c r="O223" s="617">
        <v>81091.31</v>
      </c>
      <c r="P223" s="638"/>
      <c r="Q223" s="618">
        <v>81091.31</v>
      </c>
    </row>
    <row r="224" spans="1:17" ht="14.4" customHeight="1" x14ac:dyDescent="0.3">
      <c r="A224" s="613" t="s">
        <v>4608</v>
      </c>
      <c r="B224" s="614" t="s">
        <v>4124</v>
      </c>
      <c r="C224" s="614" t="s">
        <v>3673</v>
      </c>
      <c r="D224" s="614" t="s">
        <v>4723</v>
      </c>
      <c r="E224" s="614" t="s">
        <v>4724</v>
      </c>
      <c r="F224" s="617">
        <v>12</v>
      </c>
      <c r="G224" s="617">
        <v>15669.84</v>
      </c>
      <c r="H224" s="617">
        <v>1</v>
      </c>
      <c r="I224" s="617">
        <v>1305.82</v>
      </c>
      <c r="J224" s="617">
        <v>17</v>
      </c>
      <c r="K224" s="617">
        <v>22198.94</v>
      </c>
      <c r="L224" s="617">
        <v>1.4166666666666665</v>
      </c>
      <c r="M224" s="617">
        <v>1305.82</v>
      </c>
      <c r="N224" s="617">
        <v>29</v>
      </c>
      <c r="O224" s="617">
        <v>35316.94</v>
      </c>
      <c r="P224" s="638">
        <v>2.2538162482833264</v>
      </c>
      <c r="Q224" s="618">
        <v>1217.8255172413794</v>
      </c>
    </row>
    <row r="225" spans="1:17" ht="14.4" customHeight="1" x14ac:dyDescent="0.3">
      <c r="A225" s="613" t="s">
        <v>4608</v>
      </c>
      <c r="B225" s="614" t="s">
        <v>4124</v>
      </c>
      <c r="C225" s="614" t="s">
        <v>3673</v>
      </c>
      <c r="D225" s="614" t="s">
        <v>4725</v>
      </c>
      <c r="E225" s="614" t="s">
        <v>4726</v>
      </c>
      <c r="F225" s="617"/>
      <c r="G225" s="617"/>
      <c r="H225" s="617"/>
      <c r="I225" s="617"/>
      <c r="J225" s="617">
        <v>1</v>
      </c>
      <c r="K225" s="617">
        <v>80000</v>
      </c>
      <c r="L225" s="617"/>
      <c r="M225" s="617">
        <v>80000</v>
      </c>
      <c r="N225" s="617">
        <v>2</v>
      </c>
      <c r="O225" s="617">
        <v>160000</v>
      </c>
      <c r="P225" s="638"/>
      <c r="Q225" s="618">
        <v>80000</v>
      </c>
    </row>
    <row r="226" spans="1:17" ht="14.4" customHeight="1" x14ac:dyDescent="0.3">
      <c r="A226" s="613" t="s">
        <v>4608</v>
      </c>
      <c r="B226" s="614" t="s">
        <v>4124</v>
      </c>
      <c r="C226" s="614" t="s">
        <v>3673</v>
      </c>
      <c r="D226" s="614" t="s">
        <v>4727</v>
      </c>
      <c r="E226" s="614" t="s">
        <v>4728</v>
      </c>
      <c r="F226" s="617">
        <v>13</v>
      </c>
      <c r="G226" s="617">
        <v>4668.2999999999993</v>
      </c>
      <c r="H226" s="617">
        <v>1</v>
      </c>
      <c r="I226" s="617">
        <v>359.09999999999997</v>
      </c>
      <c r="J226" s="617">
        <v>14</v>
      </c>
      <c r="K226" s="617">
        <v>5027.3999999999996</v>
      </c>
      <c r="L226" s="617">
        <v>1.0769230769230771</v>
      </c>
      <c r="M226" s="617">
        <v>359.09999999999997</v>
      </c>
      <c r="N226" s="617">
        <v>14</v>
      </c>
      <c r="O226" s="617">
        <v>5027.3999999999996</v>
      </c>
      <c r="P226" s="638">
        <v>1.0769230769230771</v>
      </c>
      <c r="Q226" s="618">
        <v>359.09999999999997</v>
      </c>
    </row>
    <row r="227" spans="1:17" ht="14.4" customHeight="1" x14ac:dyDescent="0.3">
      <c r="A227" s="613" t="s">
        <v>4608</v>
      </c>
      <c r="B227" s="614" t="s">
        <v>4124</v>
      </c>
      <c r="C227" s="614" t="s">
        <v>3673</v>
      </c>
      <c r="D227" s="614" t="s">
        <v>4729</v>
      </c>
      <c r="E227" s="614" t="s">
        <v>4730</v>
      </c>
      <c r="F227" s="617">
        <v>1</v>
      </c>
      <c r="G227" s="617">
        <v>565.85</v>
      </c>
      <c r="H227" s="617">
        <v>1</v>
      </c>
      <c r="I227" s="617">
        <v>565.85</v>
      </c>
      <c r="J227" s="617"/>
      <c r="K227" s="617"/>
      <c r="L227" s="617"/>
      <c r="M227" s="617"/>
      <c r="N227" s="617"/>
      <c r="O227" s="617"/>
      <c r="P227" s="638"/>
      <c r="Q227" s="618"/>
    </row>
    <row r="228" spans="1:17" ht="14.4" customHeight="1" x14ac:dyDescent="0.3">
      <c r="A228" s="613" t="s">
        <v>4608</v>
      </c>
      <c r="B228" s="614" t="s">
        <v>4124</v>
      </c>
      <c r="C228" s="614" t="s">
        <v>3673</v>
      </c>
      <c r="D228" s="614" t="s">
        <v>4731</v>
      </c>
      <c r="E228" s="614" t="s">
        <v>4732</v>
      </c>
      <c r="F228" s="617">
        <v>1</v>
      </c>
      <c r="G228" s="617">
        <v>13078</v>
      </c>
      <c r="H228" s="617">
        <v>1</v>
      </c>
      <c r="I228" s="617">
        <v>13078</v>
      </c>
      <c r="J228" s="617"/>
      <c r="K228" s="617"/>
      <c r="L228" s="617"/>
      <c r="M228" s="617"/>
      <c r="N228" s="617"/>
      <c r="O228" s="617"/>
      <c r="P228" s="638"/>
      <c r="Q228" s="618"/>
    </row>
    <row r="229" spans="1:17" ht="14.4" customHeight="1" x14ac:dyDescent="0.3">
      <c r="A229" s="613" t="s">
        <v>4608</v>
      </c>
      <c r="B229" s="614" t="s">
        <v>4124</v>
      </c>
      <c r="C229" s="614" t="s">
        <v>3673</v>
      </c>
      <c r="D229" s="614" t="s">
        <v>4733</v>
      </c>
      <c r="E229" s="614" t="s">
        <v>4734</v>
      </c>
      <c r="F229" s="617">
        <v>1</v>
      </c>
      <c r="G229" s="617">
        <v>34960</v>
      </c>
      <c r="H229" s="617">
        <v>1</v>
      </c>
      <c r="I229" s="617">
        <v>34960</v>
      </c>
      <c r="J229" s="617"/>
      <c r="K229" s="617"/>
      <c r="L229" s="617"/>
      <c r="M229" s="617"/>
      <c r="N229" s="617"/>
      <c r="O229" s="617"/>
      <c r="P229" s="638"/>
      <c r="Q229" s="618"/>
    </row>
    <row r="230" spans="1:17" ht="14.4" customHeight="1" x14ac:dyDescent="0.3">
      <c r="A230" s="613" t="s">
        <v>4608</v>
      </c>
      <c r="B230" s="614" t="s">
        <v>4124</v>
      </c>
      <c r="C230" s="614" t="s">
        <v>3673</v>
      </c>
      <c r="D230" s="614" t="s">
        <v>4735</v>
      </c>
      <c r="E230" s="614" t="s">
        <v>4736</v>
      </c>
      <c r="F230" s="617">
        <v>3</v>
      </c>
      <c r="G230" s="617">
        <v>50495.069999999992</v>
      </c>
      <c r="H230" s="617">
        <v>1</v>
      </c>
      <c r="I230" s="617">
        <v>16831.689999999999</v>
      </c>
      <c r="J230" s="617">
        <v>7</v>
      </c>
      <c r="K230" s="617">
        <v>117821.82999999999</v>
      </c>
      <c r="L230" s="617">
        <v>2.3333333333333335</v>
      </c>
      <c r="M230" s="617">
        <v>16831.689999999999</v>
      </c>
      <c r="N230" s="617">
        <v>3</v>
      </c>
      <c r="O230" s="617">
        <v>50495.069999999992</v>
      </c>
      <c r="P230" s="638">
        <v>1</v>
      </c>
      <c r="Q230" s="618">
        <v>16831.689999999999</v>
      </c>
    </row>
    <row r="231" spans="1:17" ht="14.4" customHeight="1" x14ac:dyDescent="0.3">
      <c r="A231" s="613" t="s">
        <v>4608</v>
      </c>
      <c r="B231" s="614" t="s">
        <v>4124</v>
      </c>
      <c r="C231" s="614" t="s">
        <v>3673</v>
      </c>
      <c r="D231" s="614" t="s">
        <v>4737</v>
      </c>
      <c r="E231" s="614" t="s">
        <v>4738</v>
      </c>
      <c r="F231" s="617">
        <v>1</v>
      </c>
      <c r="G231" s="617">
        <v>10645.01</v>
      </c>
      <c r="H231" s="617">
        <v>1</v>
      </c>
      <c r="I231" s="617">
        <v>10645.01</v>
      </c>
      <c r="J231" s="617"/>
      <c r="K231" s="617"/>
      <c r="L231" s="617"/>
      <c r="M231" s="617"/>
      <c r="N231" s="617">
        <v>1</v>
      </c>
      <c r="O231" s="617">
        <v>10645.01</v>
      </c>
      <c r="P231" s="638">
        <v>1</v>
      </c>
      <c r="Q231" s="618">
        <v>10645.01</v>
      </c>
    </row>
    <row r="232" spans="1:17" ht="14.4" customHeight="1" x14ac:dyDescent="0.3">
      <c r="A232" s="613" t="s">
        <v>4608</v>
      </c>
      <c r="B232" s="614" t="s">
        <v>4124</v>
      </c>
      <c r="C232" s="614" t="s">
        <v>3673</v>
      </c>
      <c r="D232" s="614" t="s">
        <v>4739</v>
      </c>
      <c r="E232" s="614" t="s">
        <v>4740</v>
      </c>
      <c r="F232" s="617"/>
      <c r="G232" s="617"/>
      <c r="H232" s="617"/>
      <c r="I232" s="617"/>
      <c r="J232" s="617">
        <v>1</v>
      </c>
      <c r="K232" s="617">
        <v>5200.68</v>
      </c>
      <c r="L232" s="617"/>
      <c r="M232" s="617">
        <v>5200.68</v>
      </c>
      <c r="N232" s="617"/>
      <c r="O232" s="617"/>
      <c r="P232" s="638"/>
      <c r="Q232" s="618"/>
    </row>
    <row r="233" spans="1:17" ht="14.4" customHeight="1" x14ac:dyDescent="0.3">
      <c r="A233" s="613" t="s">
        <v>4608</v>
      </c>
      <c r="B233" s="614" t="s">
        <v>4124</v>
      </c>
      <c r="C233" s="614" t="s">
        <v>3673</v>
      </c>
      <c r="D233" s="614" t="s">
        <v>4741</v>
      </c>
      <c r="E233" s="614" t="s">
        <v>4742</v>
      </c>
      <c r="F233" s="617">
        <v>1</v>
      </c>
      <c r="G233" s="617">
        <v>32179.09</v>
      </c>
      <c r="H233" s="617">
        <v>1</v>
      </c>
      <c r="I233" s="617">
        <v>32179.09</v>
      </c>
      <c r="J233" s="617"/>
      <c r="K233" s="617"/>
      <c r="L233" s="617"/>
      <c r="M233" s="617"/>
      <c r="N233" s="617">
        <v>2</v>
      </c>
      <c r="O233" s="617">
        <v>64358.18</v>
      </c>
      <c r="P233" s="638">
        <v>2</v>
      </c>
      <c r="Q233" s="618">
        <v>32179.09</v>
      </c>
    </row>
    <row r="234" spans="1:17" ht="14.4" customHeight="1" x14ac:dyDescent="0.3">
      <c r="A234" s="613" t="s">
        <v>4608</v>
      </c>
      <c r="B234" s="614" t="s">
        <v>4124</v>
      </c>
      <c r="C234" s="614" t="s">
        <v>3673</v>
      </c>
      <c r="D234" s="614" t="s">
        <v>4743</v>
      </c>
      <c r="E234" s="614" t="s">
        <v>4744</v>
      </c>
      <c r="F234" s="617">
        <v>3</v>
      </c>
      <c r="G234" s="617">
        <v>19761.39</v>
      </c>
      <c r="H234" s="617">
        <v>1</v>
      </c>
      <c r="I234" s="617">
        <v>6587.13</v>
      </c>
      <c r="J234" s="617">
        <v>4</v>
      </c>
      <c r="K234" s="617">
        <v>26348.52</v>
      </c>
      <c r="L234" s="617">
        <v>1.3333333333333335</v>
      </c>
      <c r="M234" s="617">
        <v>6587.13</v>
      </c>
      <c r="N234" s="617">
        <v>12</v>
      </c>
      <c r="O234" s="617">
        <v>79045.56</v>
      </c>
      <c r="P234" s="638">
        <v>4</v>
      </c>
      <c r="Q234" s="618">
        <v>6587.13</v>
      </c>
    </row>
    <row r="235" spans="1:17" ht="14.4" customHeight="1" x14ac:dyDescent="0.3">
      <c r="A235" s="613" t="s">
        <v>4608</v>
      </c>
      <c r="B235" s="614" t="s">
        <v>4124</v>
      </c>
      <c r="C235" s="614" t="s">
        <v>3673</v>
      </c>
      <c r="D235" s="614" t="s">
        <v>4745</v>
      </c>
      <c r="E235" s="614" t="s">
        <v>4746</v>
      </c>
      <c r="F235" s="617">
        <v>3</v>
      </c>
      <c r="G235" s="617">
        <v>5524.86</v>
      </c>
      <c r="H235" s="617">
        <v>1</v>
      </c>
      <c r="I235" s="617">
        <v>1841.62</v>
      </c>
      <c r="J235" s="617">
        <v>1</v>
      </c>
      <c r="K235" s="617">
        <v>1841.62</v>
      </c>
      <c r="L235" s="617">
        <v>0.33333333333333331</v>
      </c>
      <c r="M235" s="617">
        <v>1841.62</v>
      </c>
      <c r="N235" s="617">
        <v>2</v>
      </c>
      <c r="O235" s="617">
        <v>3683.24</v>
      </c>
      <c r="P235" s="638">
        <v>0.66666666666666663</v>
      </c>
      <c r="Q235" s="618">
        <v>1841.62</v>
      </c>
    </row>
    <row r="236" spans="1:17" ht="14.4" customHeight="1" x14ac:dyDescent="0.3">
      <c r="A236" s="613" t="s">
        <v>4608</v>
      </c>
      <c r="B236" s="614" t="s">
        <v>4124</v>
      </c>
      <c r="C236" s="614" t="s">
        <v>3673</v>
      </c>
      <c r="D236" s="614" t="s">
        <v>4747</v>
      </c>
      <c r="E236" s="614" t="s">
        <v>4748</v>
      </c>
      <c r="F236" s="617">
        <v>2</v>
      </c>
      <c r="G236" s="617">
        <v>65202.62</v>
      </c>
      <c r="H236" s="617">
        <v>1</v>
      </c>
      <c r="I236" s="617">
        <v>32601.31</v>
      </c>
      <c r="J236" s="617">
        <v>1</v>
      </c>
      <c r="K236" s="617">
        <v>32601.31</v>
      </c>
      <c r="L236" s="617">
        <v>0.5</v>
      </c>
      <c r="M236" s="617">
        <v>32601.31</v>
      </c>
      <c r="N236" s="617"/>
      <c r="O236" s="617"/>
      <c r="P236" s="638"/>
      <c r="Q236" s="618"/>
    </row>
    <row r="237" spans="1:17" ht="14.4" customHeight="1" x14ac:dyDescent="0.3">
      <c r="A237" s="613" t="s">
        <v>4608</v>
      </c>
      <c r="B237" s="614" t="s">
        <v>4124</v>
      </c>
      <c r="C237" s="614" t="s">
        <v>3673</v>
      </c>
      <c r="D237" s="614" t="s">
        <v>4749</v>
      </c>
      <c r="E237" s="614" t="s">
        <v>4750</v>
      </c>
      <c r="F237" s="617"/>
      <c r="G237" s="617"/>
      <c r="H237" s="617"/>
      <c r="I237" s="617"/>
      <c r="J237" s="617"/>
      <c r="K237" s="617"/>
      <c r="L237" s="617"/>
      <c r="M237" s="617"/>
      <c r="N237" s="617">
        <v>1</v>
      </c>
      <c r="O237" s="617">
        <v>31629.82</v>
      </c>
      <c r="P237" s="638"/>
      <c r="Q237" s="618">
        <v>31629.82</v>
      </c>
    </row>
    <row r="238" spans="1:17" ht="14.4" customHeight="1" x14ac:dyDescent="0.3">
      <c r="A238" s="613" t="s">
        <v>4608</v>
      </c>
      <c r="B238" s="614" t="s">
        <v>4124</v>
      </c>
      <c r="C238" s="614" t="s">
        <v>3673</v>
      </c>
      <c r="D238" s="614" t="s">
        <v>4751</v>
      </c>
      <c r="E238" s="614" t="s">
        <v>4752</v>
      </c>
      <c r="F238" s="617"/>
      <c r="G238" s="617"/>
      <c r="H238" s="617"/>
      <c r="I238" s="617"/>
      <c r="J238" s="617"/>
      <c r="K238" s="617"/>
      <c r="L238" s="617"/>
      <c r="M238" s="617"/>
      <c r="N238" s="617">
        <v>1</v>
      </c>
      <c r="O238" s="617">
        <v>15954.82</v>
      </c>
      <c r="P238" s="638"/>
      <c r="Q238" s="618">
        <v>15954.82</v>
      </c>
    </row>
    <row r="239" spans="1:17" ht="14.4" customHeight="1" x14ac:dyDescent="0.3">
      <c r="A239" s="613" t="s">
        <v>4608</v>
      </c>
      <c r="B239" s="614" t="s">
        <v>4124</v>
      </c>
      <c r="C239" s="614" t="s">
        <v>3673</v>
      </c>
      <c r="D239" s="614" t="s">
        <v>4753</v>
      </c>
      <c r="E239" s="614" t="s">
        <v>4754</v>
      </c>
      <c r="F239" s="617"/>
      <c r="G239" s="617"/>
      <c r="H239" s="617"/>
      <c r="I239" s="617"/>
      <c r="J239" s="617"/>
      <c r="K239" s="617"/>
      <c r="L239" s="617"/>
      <c r="M239" s="617"/>
      <c r="N239" s="617">
        <v>1</v>
      </c>
      <c r="O239" s="617">
        <v>25375.88</v>
      </c>
      <c r="P239" s="638"/>
      <c r="Q239" s="618">
        <v>25375.88</v>
      </c>
    </row>
    <row r="240" spans="1:17" ht="14.4" customHeight="1" x14ac:dyDescent="0.3">
      <c r="A240" s="613" t="s">
        <v>4608</v>
      </c>
      <c r="B240" s="614" t="s">
        <v>4124</v>
      </c>
      <c r="C240" s="614" t="s">
        <v>3673</v>
      </c>
      <c r="D240" s="614" t="s">
        <v>4755</v>
      </c>
      <c r="E240" s="614" t="s">
        <v>4756</v>
      </c>
      <c r="F240" s="617"/>
      <c r="G240" s="617"/>
      <c r="H240" s="617"/>
      <c r="I240" s="617"/>
      <c r="J240" s="617">
        <v>2</v>
      </c>
      <c r="K240" s="617">
        <v>52999.64</v>
      </c>
      <c r="L240" s="617"/>
      <c r="M240" s="617">
        <v>26499.82</v>
      </c>
      <c r="N240" s="617">
        <v>2</v>
      </c>
      <c r="O240" s="617">
        <v>52999.64</v>
      </c>
      <c r="P240" s="638"/>
      <c r="Q240" s="618">
        <v>26499.82</v>
      </c>
    </row>
    <row r="241" spans="1:17" ht="14.4" customHeight="1" x14ac:dyDescent="0.3">
      <c r="A241" s="613" t="s">
        <v>4608</v>
      </c>
      <c r="B241" s="614" t="s">
        <v>4124</v>
      </c>
      <c r="C241" s="614" t="s">
        <v>3673</v>
      </c>
      <c r="D241" s="614" t="s">
        <v>4757</v>
      </c>
      <c r="E241" s="614" t="s">
        <v>4758</v>
      </c>
      <c r="F241" s="617"/>
      <c r="G241" s="617"/>
      <c r="H241" s="617"/>
      <c r="I241" s="617"/>
      <c r="J241" s="617">
        <v>3</v>
      </c>
      <c r="K241" s="617">
        <v>239594.31</v>
      </c>
      <c r="L241" s="617"/>
      <c r="M241" s="617">
        <v>79864.77</v>
      </c>
      <c r="N241" s="617">
        <v>1</v>
      </c>
      <c r="O241" s="617">
        <v>79864.77</v>
      </c>
      <c r="P241" s="638"/>
      <c r="Q241" s="618">
        <v>79864.77</v>
      </c>
    </row>
    <row r="242" spans="1:17" ht="14.4" customHeight="1" x14ac:dyDescent="0.3">
      <c r="A242" s="613" t="s">
        <v>4608</v>
      </c>
      <c r="B242" s="614" t="s">
        <v>4124</v>
      </c>
      <c r="C242" s="614" t="s">
        <v>3673</v>
      </c>
      <c r="D242" s="614" t="s">
        <v>4759</v>
      </c>
      <c r="E242" s="614" t="s">
        <v>4760</v>
      </c>
      <c r="F242" s="617">
        <v>1</v>
      </c>
      <c r="G242" s="617">
        <v>122627</v>
      </c>
      <c r="H242" s="617">
        <v>1</v>
      </c>
      <c r="I242" s="617">
        <v>122627</v>
      </c>
      <c r="J242" s="617">
        <v>1</v>
      </c>
      <c r="K242" s="617">
        <v>122627</v>
      </c>
      <c r="L242" s="617">
        <v>1</v>
      </c>
      <c r="M242" s="617">
        <v>122627</v>
      </c>
      <c r="N242" s="617">
        <v>2</v>
      </c>
      <c r="O242" s="617">
        <v>245254</v>
      </c>
      <c r="P242" s="638">
        <v>2</v>
      </c>
      <c r="Q242" s="618">
        <v>122627</v>
      </c>
    </row>
    <row r="243" spans="1:17" ht="14.4" customHeight="1" x14ac:dyDescent="0.3">
      <c r="A243" s="613" t="s">
        <v>4608</v>
      </c>
      <c r="B243" s="614" t="s">
        <v>4124</v>
      </c>
      <c r="C243" s="614" t="s">
        <v>3673</v>
      </c>
      <c r="D243" s="614" t="s">
        <v>4761</v>
      </c>
      <c r="E243" s="614" t="s">
        <v>4762</v>
      </c>
      <c r="F243" s="617"/>
      <c r="G243" s="617"/>
      <c r="H243" s="617"/>
      <c r="I243" s="617"/>
      <c r="J243" s="617"/>
      <c r="K243" s="617"/>
      <c r="L243" s="617"/>
      <c r="M243" s="617"/>
      <c r="N243" s="617">
        <v>4</v>
      </c>
      <c r="O243" s="617">
        <v>297644</v>
      </c>
      <c r="P243" s="638"/>
      <c r="Q243" s="618">
        <v>74411</v>
      </c>
    </row>
    <row r="244" spans="1:17" ht="14.4" customHeight="1" x14ac:dyDescent="0.3">
      <c r="A244" s="613" t="s">
        <v>4608</v>
      </c>
      <c r="B244" s="614" t="s">
        <v>4124</v>
      </c>
      <c r="C244" s="614" t="s">
        <v>3673</v>
      </c>
      <c r="D244" s="614" t="s">
        <v>4763</v>
      </c>
      <c r="E244" s="614" t="s">
        <v>4764</v>
      </c>
      <c r="F244" s="617">
        <v>1</v>
      </c>
      <c r="G244" s="617">
        <v>6045.01</v>
      </c>
      <c r="H244" s="617">
        <v>1</v>
      </c>
      <c r="I244" s="617">
        <v>6045.01</v>
      </c>
      <c r="J244" s="617"/>
      <c r="K244" s="617"/>
      <c r="L244" s="617"/>
      <c r="M244" s="617"/>
      <c r="N244" s="617"/>
      <c r="O244" s="617"/>
      <c r="P244" s="638"/>
      <c r="Q244" s="618"/>
    </row>
    <row r="245" spans="1:17" ht="14.4" customHeight="1" x14ac:dyDescent="0.3">
      <c r="A245" s="613" t="s">
        <v>4608</v>
      </c>
      <c r="B245" s="614" t="s">
        <v>4124</v>
      </c>
      <c r="C245" s="614" t="s">
        <v>3673</v>
      </c>
      <c r="D245" s="614" t="s">
        <v>4765</v>
      </c>
      <c r="E245" s="614" t="s">
        <v>4766</v>
      </c>
      <c r="F245" s="617"/>
      <c r="G245" s="617"/>
      <c r="H245" s="617"/>
      <c r="I245" s="617"/>
      <c r="J245" s="617">
        <v>4</v>
      </c>
      <c r="K245" s="617">
        <v>17440</v>
      </c>
      <c r="L245" s="617"/>
      <c r="M245" s="617">
        <v>4360</v>
      </c>
      <c r="N245" s="617">
        <v>2</v>
      </c>
      <c r="O245" s="617">
        <v>8720</v>
      </c>
      <c r="P245" s="638"/>
      <c r="Q245" s="618">
        <v>4360</v>
      </c>
    </row>
    <row r="246" spans="1:17" ht="14.4" customHeight="1" x14ac:dyDescent="0.3">
      <c r="A246" s="613" t="s">
        <v>4608</v>
      </c>
      <c r="B246" s="614" t="s">
        <v>4124</v>
      </c>
      <c r="C246" s="614" t="s">
        <v>3673</v>
      </c>
      <c r="D246" s="614" t="s">
        <v>4767</v>
      </c>
      <c r="E246" s="614" t="s">
        <v>4768</v>
      </c>
      <c r="F246" s="617"/>
      <c r="G246" s="617"/>
      <c r="H246" s="617"/>
      <c r="I246" s="617"/>
      <c r="J246" s="617"/>
      <c r="K246" s="617"/>
      <c r="L246" s="617"/>
      <c r="M246" s="617"/>
      <c r="N246" s="617">
        <v>4</v>
      </c>
      <c r="O246" s="617">
        <v>132501.04</v>
      </c>
      <c r="P246" s="638"/>
      <c r="Q246" s="618">
        <v>33125.26</v>
      </c>
    </row>
    <row r="247" spans="1:17" ht="14.4" customHeight="1" x14ac:dyDescent="0.3">
      <c r="A247" s="613" t="s">
        <v>4608</v>
      </c>
      <c r="B247" s="614" t="s">
        <v>4124</v>
      </c>
      <c r="C247" s="614" t="s">
        <v>3673</v>
      </c>
      <c r="D247" s="614" t="s">
        <v>4769</v>
      </c>
      <c r="E247" s="614" t="s">
        <v>4770</v>
      </c>
      <c r="F247" s="617"/>
      <c r="G247" s="617"/>
      <c r="H247" s="617"/>
      <c r="I247" s="617"/>
      <c r="J247" s="617"/>
      <c r="K247" s="617"/>
      <c r="L247" s="617"/>
      <c r="M247" s="617"/>
      <c r="N247" s="617">
        <v>1</v>
      </c>
      <c r="O247" s="617">
        <v>380.86</v>
      </c>
      <c r="P247" s="638"/>
      <c r="Q247" s="618">
        <v>380.86</v>
      </c>
    </row>
    <row r="248" spans="1:17" ht="14.4" customHeight="1" x14ac:dyDescent="0.3">
      <c r="A248" s="613" t="s">
        <v>4608</v>
      </c>
      <c r="B248" s="614" t="s">
        <v>4124</v>
      </c>
      <c r="C248" s="614" t="s">
        <v>3673</v>
      </c>
      <c r="D248" s="614" t="s">
        <v>4771</v>
      </c>
      <c r="E248" s="614" t="s">
        <v>4772</v>
      </c>
      <c r="F248" s="617"/>
      <c r="G248" s="617"/>
      <c r="H248" s="617"/>
      <c r="I248" s="617"/>
      <c r="J248" s="617"/>
      <c r="K248" s="617"/>
      <c r="L248" s="617"/>
      <c r="M248" s="617"/>
      <c r="N248" s="617">
        <v>1</v>
      </c>
      <c r="O248" s="617">
        <v>38086.36</v>
      </c>
      <c r="P248" s="638"/>
      <c r="Q248" s="618">
        <v>38086.36</v>
      </c>
    </row>
    <row r="249" spans="1:17" ht="14.4" customHeight="1" x14ac:dyDescent="0.3">
      <c r="A249" s="613" t="s">
        <v>4608</v>
      </c>
      <c r="B249" s="614" t="s">
        <v>4124</v>
      </c>
      <c r="C249" s="614" t="s">
        <v>3673</v>
      </c>
      <c r="D249" s="614" t="s">
        <v>4773</v>
      </c>
      <c r="E249" s="614" t="s">
        <v>4774</v>
      </c>
      <c r="F249" s="617"/>
      <c r="G249" s="617"/>
      <c r="H249" s="617"/>
      <c r="I249" s="617"/>
      <c r="J249" s="617">
        <v>1</v>
      </c>
      <c r="K249" s="617">
        <v>3178.63</v>
      </c>
      <c r="L249" s="617"/>
      <c r="M249" s="617">
        <v>3178.63</v>
      </c>
      <c r="N249" s="617">
        <v>3</v>
      </c>
      <c r="O249" s="617">
        <v>9535.89</v>
      </c>
      <c r="P249" s="638"/>
      <c r="Q249" s="618">
        <v>3178.6299999999997</v>
      </c>
    </row>
    <row r="250" spans="1:17" ht="14.4" customHeight="1" x14ac:dyDescent="0.3">
      <c r="A250" s="613" t="s">
        <v>4608</v>
      </c>
      <c r="B250" s="614" t="s">
        <v>4124</v>
      </c>
      <c r="C250" s="614" t="s">
        <v>3673</v>
      </c>
      <c r="D250" s="614" t="s">
        <v>4775</v>
      </c>
      <c r="E250" s="614" t="s">
        <v>4776</v>
      </c>
      <c r="F250" s="617">
        <v>2</v>
      </c>
      <c r="G250" s="617">
        <v>443249.62</v>
      </c>
      <c r="H250" s="617">
        <v>1</v>
      </c>
      <c r="I250" s="617">
        <v>221624.81</v>
      </c>
      <c r="J250" s="617"/>
      <c r="K250" s="617"/>
      <c r="L250" s="617"/>
      <c r="M250" s="617"/>
      <c r="N250" s="617"/>
      <c r="O250" s="617"/>
      <c r="P250" s="638"/>
      <c r="Q250" s="618"/>
    </row>
    <row r="251" spans="1:17" ht="14.4" customHeight="1" x14ac:dyDescent="0.3">
      <c r="A251" s="613" t="s">
        <v>4608</v>
      </c>
      <c r="B251" s="614" t="s">
        <v>4124</v>
      </c>
      <c r="C251" s="614" t="s">
        <v>3673</v>
      </c>
      <c r="D251" s="614" t="s">
        <v>4777</v>
      </c>
      <c r="E251" s="614" t="s">
        <v>4778</v>
      </c>
      <c r="F251" s="617">
        <v>1</v>
      </c>
      <c r="G251" s="617">
        <v>110246.9</v>
      </c>
      <c r="H251" s="617">
        <v>1</v>
      </c>
      <c r="I251" s="617">
        <v>110246.9</v>
      </c>
      <c r="J251" s="617"/>
      <c r="K251" s="617"/>
      <c r="L251" s="617"/>
      <c r="M251" s="617"/>
      <c r="N251" s="617"/>
      <c r="O251" s="617"/>
      <c r="P251" s="638"/>
      <c r="Q251" s="618"/>
    </row>
    <row r="252" spans="1:17" ht="14.4" customHeight="1" x14ac:dyDescent="0.3">
      <c r="A252" s="613" t="s">
        <v>4608</v>
      </c>
      <c r="B252" s="614" t="s">
        <v>4124</v>
      </c>
      <c r="C252" s="614" t="s">
        <v>3673</v>
      </c>
      <c r="D252" s="614" t="s">
        <v>4779</v>
      </c>
      <c r="E252" s="614" t="s">
        <v>4780</v>
      </c>
      <c r="F252" s="617">
        <v>1</v>
      </c>
      <c r="G252" s="617">
        <v>5424</v>
      </c>
      <c r="H252" s="617">
        <v>1</v>
      </c>
      <c r="I252" s="617">
        <v>5424</v>
      </c>
      <c r="J252" s="617"/>
      <c r="K252" s="617"/>
      <c r="L252" s="617"/>
      <c r="M252" s="617"/>
      <c r="N252" s="617"/>
      <c r="O252" s="617"/>
      <c r="P252" s="638"/>
      <c r="Q252" s="618"/>
    </row>
    <row r="253" spans="1:17" ht="14.4" customHeight="1" x14ac:dyDescent="0.3">
      <c r="A253" s="613" t="s">
        <v>4608</v>
      </c>
      <c r="B253" s="614" t="s">
        <v>4124</v>
      </c>
      <c r="C253" s="614" t="s">
        <v>3146</v>
      </c>
      <c r="D253" s="614" t="s">
        <v>4781</v>
      </c>
      <c r="E253" s="614" t="s">
        <v>4782</v>
      </c>
      <c r="F253" s="617">
        <v>1</v>
      </c>
      <c r="G253" s="617">
        <v>204</v>
      </c>
      <c r="H253" s="617">
        <v>1</v>
      </c>
      <c r="I253" s="617">
        <v>204</v>
      </c>
      <c r="J253" s="617"/>
      <c r="K253" s="617"/>
      <c r="L253" s="617"/>
      <c r="M253" s="617"/>
      <c r="N253" s="617"/>
      <c r="O253" s="617"/>
      <c r="P253" s="638"/>
      <c r="Q253" s="618"/>
    </row>
    <row r="254" spans="1:17" ht="14.4" customHeight="1" x14ac:dyDescent="0.3">
      <c r="A254" s="613" t="s">
        <v>4608</v>
      </c>
      <c r="B254" s="614" t="s">
        <v>4124</v>
      </c>
      <c r="C254" s="614" t="s">
        <v>3146</v>
      </c>
      <c r="D254" s="614" t="s">
        <v>4783</v>
      </c>
      <c r="E254" s="614" t="s">
        <v>4784</v>
      </c>
      <c r="F254" s="617">
        <v>1</v>
      </c>
      <c r="G254" s="617">
        <v>149</v>
      </c>
      <c r="H254" s="617">
        <v>1</v>
      </c>
      <c r="I254" s="617">
        <v>149</v>
      </c>
      <c r="J254" s="617">
        <v>1</v>
      </c>
      <c r="K254" s="617">
        <v>150</v>
      </c>
      <c r="L254" s="617">
        <v>1.0067114093959733</v>
      </c>
      <c r="M254" s="617">
        <v>150</v>
      </c>
      <c r="N254" s="617">
        <v>2</v>
      </c>
      <c r="O254" s="617">
        <v>302</v>
      </c>
      <c r="P254" s="638">
        <v>2.0268456375838926</v>
      </c>
      <c r="Q254" s="618">
        <v>151</v>
      </c>
    </row>
    <row r="255" spans="1:17" ht="14.4" customHeight="1" x14ac:dyDescent="0.3">
      <c r="A255" s="613" t="s">
        <v>4608</v>
      </c>
      <c r="B255" s="614" t="s">
        <v>4124</v>
      </c>
      <c r="C255" s="614" t="s">
        <v>3146</v>
      </c>
      <c r="D255" s="614" t="s">
        <v>4785</v>
      </c>
      <c r="E255" s="614" t="s">
        <v>4786</v>
      </c>
      <c r="F255" s="617"/>
      <c r="G255" s="617"/>
      <c r="H255" s="617"/>
      <c r="I255" s="617"/>
      <c r="J255" s="617">
        <v>3</v>
      </c>
      <c r="K255" s="617">
        <v>546</v>
      </c>
      <c r="L255" s="617"/>
      <c r="M255" s="617">
        <v>182</v>
      </c>
      <c r="N255" s="617">
        <v>2</v>
      </c>
      <c r="O255" s="617">
        <v>366</v>
      </c>
      <c r="P255" s="638"/>
      <c r="Q255" s="618">
        <v>183</v>
      </c>
    </row>
    <row r="256" spans="1:17" ht="14.4" customHeight="1" x14ac:dyDescent="0.3">
      <c r="A256" s="613" t="s">
        <v>4608</v>
      </c>
      <c r="B256" s="614" t="s">
        <v>4124</v>
      </c>
      <c r="C256" s="614" t="s">
        <v>3146</v>
      </c>
      <c r="D256" s="614" t="s">
        <v>4787</v>
      </c>
      <c r="E256" s="614" t="s">
        <v>4788</v>
      </c>
      <c r="F256" s="617">
        <v>13</v>
      </c>
      <c r="G256" s="617">
        <v>1612</v>
      </c>
      <c r="H256" s="617">
        <v>1</v>
      </c>
      <c r="I256" s="617">
        <v>124</v>
      </c>
      <c r="J256" s="617">
        <v>45</v>
      </c>
      <c r="K256" s="617">
        <v>5580</v>
      </c>
      <c r="L256" s="617">
        <v>3.4615384615384617</v>
      </c>
      <c r="M256" s="617">
        <v>124</v>
      </c>
      <c r="N256" s="617">
        <v>31</v>
      </c>
      <c r="O256" s="617">
        <v>3870</v>
      </c>
      <c r="P256" s="638">
        <v>2.4007444168734491</v>
      </c>
      <c r="Q256" s="618">
        <v>124.83870967741936</v>
      </c>
    </row>
    <row r="257" spans="1:17" ht="14.4" customHeight="1" x14ac:dyDescent="0.3">
      <c r="A257" s="613" t="s">
        <v>4608</v>
      </c>
      <c r="B257" s="614" t="s">
        <v>4124</v>
      </c>
      <c r="C257" s="614" t="s">
        <v>3146</v>
      </c>
      <c r="D257" s="614" t="s">
        <v>4789</v>
      </c>
      <c r="E257" s="614" t="s">
        <v>4790</v>
      </c>
      <c r="F257" s="617">
        <v>13</v>
      </c>
      <c r="G257" s="617">
        <v>2808</v>
      </c>
      <c r="H257" s="617">
        <v>1</v>
      </c>
      <c r="I257" s="617">
        <v>216</v>
      </c>
      <c r="J257" s="617">
        <v>69</v>
      </c>
      <c r="K257" s="617">
        <v>14973</v>
      </c>
      <c r="L257" s="617">
        <v>5.3322649572649574</v>
      </c>
      <c r="M257" s="617">
        <v>217</v>
      </c>
      <c r="N257" s="617">
        <v>65</v>
      </c>
      <c r="O257" s="617">
        <v>14148</v>
      </c>
      <c r="P257" s="638">
        <v>5.0384615384615383</v>
      </c>
      <c r="Q257" s="618">
        <v>217.66153846153847</v>
      </c>
    </row>
    <row r="258" spans="1:17" ht="14.4" customHeight="1" x14ac:dyDescent="0.3">
      <c r="A258" s="613" t="s">
        <v>4608</v>
      </c>
      <c r="B258" s="614" t="s">
        <v>4124</v>
      </c>
      <c r="C258" s="614" t="s">
        <v>3146</v>
      </c>
      <c r="D258" s="614" t="s">
        <v>4791</v>
      </c>
      <c r="E258" s="614" t="s">
        <v>4792</v>
      </c>
      <c r="F258" s="617"/>
      <c r="G258" s="617"/>
      <c r="H258" s="617"/>
      <c r="I258" s="617"/>
      <c r="J258" s="617">
        <v>1</v>
      </c>
      <c r="K258" s="617">
        <v>217</v>
      </c>
      <c r="L258" s="617"/>
      <c r="M258" s="617">
        <v>217</v>
      </c>
      <c r="N258" s="617"/>
      <c r="O258" s="617"/>
      <c r="P258" s="638"/>
      <c r="Q258" s="618"/>
    </row>
    <row r="259" spans="1:17" ht="14.4" customHeight="1" x14ac:dyDescent="0.3">
      <c r="A259" s="613" t="s">
        <v>4608</v>
      </c>
      <c r="B259" s="614" t="s">
        <v>4124</v>
      </c>
      <c r="C259" s="614" t="s">
        <v>3146</v>
      </c>
      <c r="D259" s="614" t="s">
        <v>4333</v>
      </c>
      <c r="E259" s="614" t="s">
        <v>4334</v>
      </c>
      <c r="F259" s="617">
        <v>40</v>
      </c>
      <c r="G259" s="617">
        <v>8720</v>
      </c>
      <c r="H259" s="617">
        <v>1</v>
      </c>
      <c r="I259" s="617">
        <v>218</v>
      </c>
      <c r="J259" s="617">
        <v>55</v>
      </c>
      <c r="K259" s="617">
        <v>12045</v>
      </c>
      <c r="L259" s="617">
        <v>1.3813073394495412</v>
      </c>
      <c r="M259" s="617">
        <v>219</v>
      </c>
      <c r="N259" s="617">
        <v>62</v>
      </c>
      <c r="O259" s="617">
        <v>13628</v>
      </c>
      <c r="P259" s="638">
        <v>1.5628440366972478</v>
      </c>
      <c r="Q259" s="618">
        <v>219.80645161290323</v>
      </c>
    </row>
    <row r="260" spans="1:17" ht="14.4" customHeight="1" x14ac:dyDescent="0.3">
      <c r="A260" s="613" t="s">
        <v>4608</v>
      </c>
      <c r="B260" s="614" t="s">
        <v>4124</v>
      </c>
      <c r="C260" s="614" t="s">
        <v>3146</v>
      </c>
      <c r="D260" s="614" t="s">
        <v>4793</v>
      </c>
      <c r="E260" s="614" t="s">
        <v>4794</v>
      </c>
      <c r="F260" s="617">
        <v>14</v>
      </c>
      <c r="G260" s="617">
        <v>8512</v>
      </c>
      <c r="H260" s="617">
        <v>1</v>
      </c>
      <c r="I260" s="617">
        <v>608</v>
      </c>
      <c r="J260" s="617">
        <v>15</v>
      </c>
      <c r="K260" s="617">
        <v>9135</v>
      </c>
      <c r="L260" s="617">
        <v>1.0731907894736843</v>
      </c>
      <c r="M260" s="617">
        <v>609</v>
      </c>
      <c r="N260" s="617">
        <v>19</v>
      </c>
      <c r="O260" s="617">
        <v>11625</v>
      </c>
      <c r="P260" s="638">
        <v>1.3657189849624061</v>
      </c>
      <c r="Q260" s="618">
        <v>611.84210526315792</v>
      </c>
    </row>
    <row r="261" spans="1:17" ht="14.4" customHeight="1" x14ac:dyDescent="0.3">
      <c r="A261" s="613" t="s">
        <v>4608</v>
      </c>
      <c r="B261" s="614" t="s">
        <v>4124</v>
      </c>
      <c r="C261" s="614" t="s">
        <v>3146</v>
      </c>
      <c r="D261" s="614" t="s">
        <v>4321</v>
      </c>
      <c r="E261" s="614" t="s">
        <v>4322</v>
      </c>
      <c r="F261" s="617"/>
      <c r="G261" s="617"/>
      <c r="H261" s="617"/>
      <c r="I261" s="617"/>
      <c r="J261" s="617">
        <v>3</v>
      </c>
      <c r="K261" s="617">
        <v>771</v>
      </c>
      <c r="L261" s="617"/>
      <c r="M261" s="617">
        <v>257</v>
      </c>
      <c r="N261" s="617"/>
      <c r="O261" s="617"/>
      <c r="P261" s="638"/>
      <c r="Q261" s="618"/>
    </row>
    <row r="262" spans="1:17" ht="14.4" customHeight="1" x14ac:dyDescent="0.3">
      <c r="A262" s="613" t="s">
        <v>4608</v>
      </c>
      <c r="B262" s="614" t="s">
        <v>4124</v>
      </c>
      <c r="C262" s="614" t="s">
        <v>3146</v>
      </c>
      <c r="D262" s="614" t="s">
        <v>4127</v>
      </c>
      <c r="E262" s="614" t="s">
        <v>4128</v>
      </c>
      <c r="F262" s="617">
        <v>4</v>
      </c>
      <c r="G262" s="617">
        <v>1300</v>
      </c>
      <c r="H262" s="617">
        <v>1</v>
      </c>
      <c r="I262" s="617">
        <v>325</v>
      </c>
      <c r="J262" s="617">
        <v>3</v>
      </c>
      <c r="K262" s="617">
        <v>978</v>
      </c>
      <c r="L262" s="617">
        <v>0.75230769230769234</v>
      </c>
      <c r="M262" s="617">
        <v>326</v>
      </c>
      <c r="N262" s="617">
        <v>3</v>
      </c>
      <c r="O262" s="617">
        <v>981</v>
      </c>
      <c r="P262" s="638">
        <v>0.75461538461538458</v>
      </c>
      <c r="Q262" s="618">
        <v>327</v>
      </c>
    </row>
    <row r="263" spans="1:17" ht="14.4" customHeight="1" x14ac:dyDescent="0.3">
      <c r="A263" s="613" t="s">
        <v>4608</v>
      </c>
      <c r="B263" s="614" t="s">
        <v>4124</v>
      </c>
      <c r="C263" s="614" t="s">
        <v>3146</v>
      </c>
      <c r="D263" s="614" t="s">
        <v>4795</v>
      </c>
      <c r="E263" s="614" t="s">
        <v>4796</v>
      </c>
      <c r="F263" s="617">
        <v>1</v>
      </c>
      <c r="G263" s="617">
        <v>13691</v>
      </c>
      <c r="H263" s="617">
        <v>1</v>
      </c>
      <c r="I263" s="617">
        <v>13691</v>
      </c>
      <c r="J263" s="617"/>
      <c r="K263" s="617"/>
      <c r="L263" s="617"/>
      <c r="M263" s="617"/>
      <c r="N263" s="617">
        <v>1</v>
      </c>
      <c r="O263" s="617">
        <v>13717</v>
      </c>
      <c r="P263" s="638">
        <v>1.0018990577751807</v>
      </c>
      <c r="Q263" s="618">
        <v>13717</v>
      </c>
    </row>
    <row r="264" spans="1:17" ht="14.4" customHeight="1" x14ac:dyDescent="0.3">
      <c r="A264" s="613" t="s">
        <v>4608</v>
      </c>
      <c r="B264" s="614" t="s">
        <v>4124</v>
      </c>
      <c r="C264" s="614" t="s">
        <v>3146</v>
      </c>
      <c r="D264" s="614" t="s">
        <v>4797</v>
      </c>
      <c r="E264" s="614" t="s">
        <v>4798</v>
      </c>
      <c r="F264" s="617">
        <v>7</v>
      </c>
      <c r="G264" s="617">
        <v>28854</v>
      </c>
      <c r="H264" s="617">
        <v>1</v>
      </c>
      <c r="I264" s="617">
        <v>4122</v>
      </c>
      <c r="J264" s="617">
        <v>8</v>
      </c>
      <c r="K264" s="617">
        <v>33016</v>
      </c>
      <c r="L264" s="617">
        <v>1.1442434324530395</v>
      </c>
      <c r="M264" s="617">
        <v>4127</v>
      </c>
      <c r="N264" s="617">
        <v>17</v>
      </c>
      <c r="O264" s="617">
        <v>70247</v>
      </c>
      <c r="P264" s="638">
        <v>2.4345671310736812</v>
      </c>
      <c r="Q264" s="618">
        <v>4132.1764705882351</v>
      </c>
    </row>
    <row r="265" spans="1:17" ht="14.4" customHeight="1" x14ac:dyDescent="0.3">
      <c r="A265" s="613" t="s">
        <v>4608</v>
      </c>
      <c r="B265" s="614" t="s">
        <v>4124</v>
      </c>
      <c r="C265" s="614" t="s">
        <v>3146</v>
      </c>
      <c r="D265" s="614" t="s">
        <v>4129</v>
      </c>
      <c r="E265" s="614" t="s">
        <v>4130</v>
      </c>
      <c r="F265" s="617">
        <v>5</v>
      </c>
      <c r="G265" s="617">
        <v>1385</v>
      </c>
      <c r="H265" s="617">
        <v>1</v>
      </c>
      <c r="I265" s="617">
        <v>277</v>
      </c>
      <c r="J265" s="617">
        <v>5</v>
      </c>
      <c r="K265" s="617">
        <v>1390</v>
      </c>
      <c r="L265" s="617">
        <v>1.0036101083032491</v>
      </c>
      <c r="M265" s="617">
        <v>278</v>
      </c>
      <c r="N265" s="617">
        <v>5</v>
      </c>
      <c r="O265" s="617">
        <v>1394</v>
      </c>
      <c r="P265" s="638">
        <v>1.0064981949458485</v>
      </c>
      <c r="Q265" s="618">
        <v>278.8</v>
      </c>
    </row>
    <row r="266" spans="1:17" ht="14.4" customHeight="1" x14ac:dyDescent="0.3">
      <c r="A266" s="613" t="s">
        <v>4608</v>
      </c>
      <c r="B266" s="614" t="s">
        <v>4124</v>
      </c>
      <c r="C266" s="614" t="s">
        <v>3146</v>
      </c>
      <c r="D266" s="614" t="s">
        <v>4799</v>
      </c>
      <c r="E266" s="614" t="s">
        <v>4800</v>
      </c>
      <c r="F266" s="617">
        <v>3</v>
      </c>
      <c r="G266" s="617">
        <v>18732</v>
      </c>
      <c r="H266" s="617">
        <v>1</v>
      </c>
      <c r="I266" s="617">
        <v>6244</v>
      </c>
      <c r="J266" s="617">
        <v>2</v>
      </c>
      <c r="K266" s="617">
        <v>12500</v>
      </c>
      <c r="L266" s="617">
        <v>0.66730728165705744</v>
      </c>
      <c r="M266" s="617">
        <v>6250</v>
      </c>
      <c r="N266" s="617">
        <v>6</v>
      </c>
      <c r="O266" s="617">
        <v>37550</v>
      </c>
      <c r="P266" s="638">
        <v>2.0045910740978004</v>
      </c>
      <c r="Q266" s="618">
        <v>6258.333333333333</v>
      </c>
    </row>
    <row r="267" spans="1:17" ht="14.4" customHeight="1" x14ac:dyDescent="0.3">
      <c r="A267" s="613" t="s">
        <v>4608</v>
      </c>
      <c r="B267" s="614" t="s">
        <v>4124</v>
      </c>
      <c r="C267" s="614" t="s">
        <v>3146</v>
      </c>
      <c r="D267" s="614" t="s">
        <v>4801</v>
      </c>
      <c r="E267" s="614" t="s">
        <v>4802</v>
      </c>
      <c r="F267" s="617">
        <v>1</v>
      </c>
      <c r="G267" s="617">
        <v>1510</v>
      </c>
      <c r="H267" s="617">
        <v>1</v>
      </c>
      <c r="I267" s="617">
        <v>1510</v>
      </c>
      <c r="J267" s="617">
        <v>1</v>
      </c>
      <c r="K267" s="617">
        <v>1515</v>
      </c>
      <c r="L267" s="617">
        <v>1.0033112582781456</v>
      </c>
      <c r="M267" s="617">
        <v>1515</v>
      </c>
      <c r="N267" s="617">
        <v>4</v>
      </c>
      <c r="O267" s="617">
        <v>6076</v>
      </c>
      <c r="P267" s="638">
        <v>4.023841059602649</v>
      </c>
      <c r="Q267" s="618">
        <v>1519</v>
      </c>
    </row>
    <row r="268" spans="1:17" ht="14.4" customHeight="1" x14ac:dyDescent="0.3">
      <c r="A268" s="613" t="s">
        <v>4608</v>
      </c>
      <c r="B268" s="614" t="s">
        <v>4124</v>
      </c>
      <c r="C268" s="614" t="s">
        <v>3146</v>
      </c>
      <c r="D268" s="614" t="s">
        <v>4803</v>
      </c>
      <c r="E268" s="614" t="s">
        <v>4804</v>
      </c>
      <c r="F268" s="617">
        <v>5</v>
      </c>
      <c r="G268" s="617">
        <v>75200</v>
      </c>
      <c r="H268" s="617">
        <v>1</v>
      </c>
      <c r="I268" s="617">
        <v>15040</v>
      </c>
      <c r="J268" s="617">
        <v>5</v>
      </c>
      <c r="K268" s="617">
        <v>75245</v>
      </c>
      <c r="L268" s="617">
        <v>1.0005984042553191</v>
      </c>
      <c r="M268" s="617">
        <v>15049</v>
      </c>
      <c r="N268" s="617">
        <v>7</v>
      </c>
      <c r="O268" s="617">
        <v>105407</v>
      </c>
      <c r="P268" s="638">
        <v>1.4016888297872341</v>
      </c>
      <c r="Q268" s="618">
        <v>15058.142857142857</v>
      </c>
    </row>
    <row r="269" spans="1:17" ht="14.4" customHeight="1" x14ac:dyDescent="0.3">
      <c r="A269" s="613" t="s">
        <v>4608</v>
      </c>
      <c r="B269" s="614" t="s">
        <v>4124</v>
      </c>
      <c r="C269" s="614" t="s">
        <v>3146</v>
      </c>
      <c r="D269" s="614" t="s">
        <v>4805</v>
      </c>
      <c r="E269" s="614" t="s">
        <v>4806</v>
      </c>
      <c r="F269" s="617">
        <v>42</v>
      </c>
      <c r="G269" s="617">
        <v>160062</v>
      </c>
      <c r="H269" s="617">
        <v>1</v>
      </c>
      <c r="I269" s="617">
        <v>3811</v>
      </c>
      <c r="J269" s="617">
        <v>57</v>
      </c>
      <c r="K269" s="617">
        <v>217455</v>
      </c>
      <c r="L269" s="617">
        <v>1.3585673051692468</v>
      </c>
      <c r="M269" s="617">
        <v>3815</v>
      </c>
      <c r="N269" s="617">
        <v>72</v>
      </c>
      <c r="O269" s="617">
        <v>274944</v>
      </c>
      <c r="P269" s="638">
        <v>1.7177343779285528</v>
      </c>
      <c r="Q269" s="618">
        <v>3818.6666666666665</v>
      </c>
    </row>
    <row r="270" spans="1:17" ht="14.4" customHeight="1" x14ac:dyDescent="0.3">
      <c r="A270" s="613" t="s">
        <v>4608</v>
      </c>
      <c r="B270" s="614" t="s">
        <v>4124</v>
      </c>
      <c r="C270" s="614" t="s">
        <v>3146</v>
      </c>
      <c r="D270" s="614" t="s">
        <v>4807</v>
      </c>
      <c r="E270" s="614" t="s">
        <v>4808</v>
      </c>
      <c r="F270" s="617">
        <v>2</v>
      </c>
      <c r="G270" s="617">
        <v>10290</v>
      </c>
      <c r="H270" s="617">
        <v>1</v>
      </c>
      <c r="I270" s="617">
        <v>5145</v>
      </c>
      <c r="J270" s="617">
        <v>1</v>
      </c>
      <c r="K270" s="617">
        <v>5150</v>
      </c>
      <c r="L270" s="617">
        <v>0.50048590864917397</v>
      </c>
      <c r="M270" s="617">
        <v>5150</v>
      </c>
      <c r="N270" s="617">
        <v>11</v>
      </c>
      <c r="O270" s="617">
        <v>56714</v>
      </c>
      <c r="P270" s="638">
        <v>5.5115646258503403</v>
      </c>
      <c r="Q270" s="618">
        <v>5155.818181818182</v>
      </c>
    </row>
    <row r="271" spans="1:17" ht="14.4" customHeight="1" x14ac:dyDescent="0.3">
      <c r="A271" s="613" t="s">
        <v>4608</v>
      </c>
      <c r="B271" s="614" t="s">
        <v>4124</v>
      </c>
      <c r="C271" s="614" t="s">
        <v>3146</v>
      </c>
      <c r="D271" s="614" t="s">
        <v>4809</v>
      </c>
      <c r="E271" s="614" t="s">
        <v>4810</v>
      </c>
      <c r="F271" s="617">
        <v>20</v>
      </c>
      <c r="G271" s="617">
        <v>156560</v>
      </c>
      <c r="H271" s="617">
        <v>1</v>
      </c>
      <c r="I271" s="617">
        <v>7828</v>
      </c>
      <c r="J271" s="617">
        <v>24</v>
      </c>
      <c r="K271" s="617">
        <v>188040</v>
      </c>
      <c r="L271" s="617">
        <v>1.2010730710270823</v>
      </c>
      <c r="M271" s="617">
        <v>7835</v>
      </c>
      <c r="N271" s="617">
        <v>45</v>
      </c>
      <c r="O271" s="617">
        <v>352952</v>
      </c>
      <c r="P271" s="638">
        <v>2.2544200306591722</v>
      </c>
      <c r="Q271" s="618">
        <v>7843.3777777777777</v>
      </c>
    </row>
    <row r="272" spans="1:17" ht="14.4" customHeight="1" x14ac:dyDescent="0.3">
      <c r="A272" s="613" t="s">
        <v>4608</v>
      </c>
      <c r="B272" s="614" t="s">
        <v>4124</v>
      </c>
      <c r="C272" s="614" t="s">
        <v>3146</v>
      </c>
      <c r="D272" s="614" t="s">
        <v>4811</v>
      </c>
      <c r="E272" s="614" t="s">
        <v>4812</v>
      </c>
      <c r="F272" s="617"/>
      <c r="G272" s="617"/>
      <c r="H272" s="617"/>
      <c r="I272" s="617"/>
      <c r="J272" s="617"/>
      <c r="K272" s="617"/>
      <c r="L272" s="617"/>
      <c r="M272" s="617"/>
      <c r="N272" s="617">
        <v>1</v>
      </c>
      <c r="O272" s="617">
        <v>918</v>
      </c>
      <c r="P272" s="638"/>
      <c r="Q272" s="618">
        <v>918</v>
      </c>
    </row>
    <row r="273" spans="1:17" ht="14.4" customHeight="1" x14ac:dyDescent="0.3">
      <c r="A273" s="613" t="s">
        <v>4608</v>
      </c>
      <c r="B273" s="614" t="s">
        <v>4124</v>
      </c>
      <c r="C273" s="614" t="s">
        <v>3146</v>
      </c>
      <c r="D273" s="614" t="s">
        <v>4813</v>
      </c>
      <c r="E273" s="614" t="s">
        <v>4814</v>
      </c>
      <c r="F273" s="617">
        <v>3</v>
      </c>
      <c r="G273" s="617">
        <v>4959</v>
      </c>
      <c r="H273" s="617">
        <v>1</v>
      </c>
      <c r="I273" s="617">
        <v>1653</v>
      </c>
      <c r="J273" s="617">
        <v>3</v>
      </c>
      <c r="K273" s="617">
        <v>4971</v>
      </c>
      <c r="L273" s="617">
        <v>1.0024198427102238</v>
      </c>
      <c r="M273" s="617">
        <v>1657</v>
      </c>
      <c r="N273" s="617">
        <v>6</v>
      </c>
      <c r="O273" s="617">
        <v>9972</v>
      </c>
      <c r="P273" s="638">
        <v>2.0108892921960071</v>
      </c>
      <c r="Q273" s="618">
        <v>1662</v>
      </c>
    </row>
    <row r="274" spans="1:17" ht="14.4" customHeight="1" x14ac:dyDescent="0.3">
      <c r="A274" s="613" t="s">
        <v>4608</v>
      </c>
      <c r="B274" s="614" t="s">
        <v>4124</v>
      </c>
      <c r="C274" s="614" t="s">
        <v>3146</v>
      </c>
      <c r="D274" s="614" t="s">
        <v>4815</v>
      </c>
      <c r="E274" s="614" t="s">
        <v>4816</v>
      </c>
      <c r="F274" s="617">
        <v>49</v>
      </c>
      <c r="G274" s="617">
        <v>62524</v>
      </c>
      <c r="H274" s="617">
        <v>1</v>
      </c>
      <c r="I274" s="617">
        <v>1276</v>
      </c>
      <c r="J274" s="617">
        <v>57</v>
      </c>
      <c r="K274" s="617">
        <v>72789</v>
      </c>
      <c r="L274" s="617">
        <v>1.1641769560488773</v>
      </c>
      <c r="M274" s="617">
        <v>1277</v>
      </c>
      <c r="N274" s="617">
        <v>56</v>
      </c>
      <c r="O274" s="617">
        <v>71638</v>
      </c>
      <c r="P274" s="638">
        <v>1.1457680250783699</v>
      </c>
      <c r="Q274" s="618">
        <v>1279.25</v>
      </c>
    </row>
    <row r="275" spans="1:17" ht="14.4" customHeight="1" x14ac:dyDescent="0.3">
      <c r="A275" s="613" t="s">
        <v>4608</v>
      </c>
      <c r="B275" s="614" t="s">
        <v>4124</v>
      </c>
      <c r="C275" s="614" t="s">
        <v>3146</v>
      </c>
      <c r="D275" s="614" t="s">
        <v>4817</v>
      </c>
      <c r="E275" s="614" t="s">
        <v>4818</v>
      </c>
      <c r="F275" s="617">
        <v>42</v>
      </c>
      <c r="G275" s="617">
        <v>48846</v>
      </c>
      <c r="H275" s="617">
        <v>1</v>
      </c>
      <c r="I275" s="617">
        <v>1163</v>
      </c>
      <c r="J275" s="617">
        <v>57</v>
      </c>
      <c r="K275" s="617">
        <v>66348</v>
      </c>
      <c r="L275" s="617">
        <v>1.3583097899520944</v>
      </c>
      <c r="M275" s="617">
        <v>1164</v>
      </c>
      <c r="N275" s="617">
        <v>49</v>
      </c>
      <c r="O275" s="617">
        <v>57110</v>
      </c>
      <c r="P275" s="638">
        <v>1.169184784833968</v>
      </c>
      <c r="Q275" s="618">
        <v>1165.5102040816328</v>
      </c>
    </row>
    <row r="276" spans="1:17" ht="14.4" customHeight="1" x14ac:dyDescent="0.3">
      <c r="A276" s="613" t="s">
        <v>4608</v>
      </c>
      <c r="B276" s="614" t="s">
        <v>4124</v>
      </c>
      <c r="C276" s="614" t="s">
        <v>3146</v>
      </c>
      <c r="D276" s="614" t="s">
        <v>4819</v>
      </c>
      <c r="E276" s="614" t="s">
        <v>4820</v>
      </c>
      <c r="F276" s="617">
        <v>7</v>
      </c>
      <c r="G276" s="617">
        <v>35455</v>
      </c>
      <c r="H276" s="617">
        <v>1</v>
      </c>
      <c r="I276" s="617">
        <v>5065</v>
      </c>
      <c r="J276" s="617">
        <v>7</v>
      </c>
      <c r="K276" s="617">
        <v>35476</v>
      </c>
      <c r="L276" s="617">
        <v>1.0005923000987167</v>
      </c>
      <c r="M276" s="617">
        <v>5068</v>
      </c>
      <c r="N276" s="617">
        <v>5</v>
      </c>
      <c r="O276" s="617">
        <v>25370</v>
      </c>
      <c r="P276" s="638">
        <v>0.71555492878296434</v>
      </c>
      <c r="Q276" s="618">
        <v>5074</v>
      </c>
    </row>
    <row r="277" spans="1:17" ht="14.4" customHeight="1" x14ac:dyDescent="0.3">
      <c r="A277" s="613" t="s">
        <v>4608</v>
      </c>
      <c r="B277" s="614" t="s">
        <v>4124</v>
      </c>
      <c r="C277" s="614" t="s">
        <v>3146</v>
      </c>
      <c r="D277" s="614" t="s">
        <v>4821</v>
      </c>
      <c r="E277" s="614" t="s">
        <v>4822</v>
      </c>
      <c r="F277" s="617"/>
      <c r="G277" s="617"/>
      <c r="H277" s="617"/>
      <c r="I277" s="617"/>
      <c r="J277" s="617">
        <v>1</v>
      </c>
      <c r="K277" s="617">
        <v>7673</v>
      </c>
      <c r="L277" s="617"/>
      <c r="M277" s="617">
        <v>7673</v>
      </c>
      <c r="N277" s="617"/>
      <c r="O277" s="617"/>
      <c r="P277" s="638"/>
      <c r="Q277" s="618"/>
    </row>
    <row r="278" spans="1:17" ht="14.4" customHeight="1" x14ac:dyDescent="0.3">
      <c r="A278" s="613" t="s">
        <v>4608</v>
      </c>
      <c r="B278" s="614" t="s">
        <v>4124</v>
      </c>
      <c r="C278" s="614" t="s">
        <v>3146</v>
      </c>
      <c r="D278" s="614" t="s">
        <v>4823</v>
      </c>
      <c r="E278" s="614" t="s">
        <v>4824</v>
      </c>
      <c r="F278" s="617">
        <v>1</v>
      </c>
      <c r="G278" s="617">
        <v>5505</v>
      </c>
      <c r="H278" s="617">
        <v>1</v>
      </c>
      <c r="I278" s="617">
        <v>5505</v>
      </c>
      <c r="J278" s="617"/>
      <c r="K278" s="617"/>
      <c r="L278" s="617"/>
      <c r="M278" s="617"/>
      <c r="N278" s="617"/>
      <c r="O278" s="617"/>
      <c r="P278" s="638"/>
      <c r="Q278" s="618"/>
    </row>
    <row r="279" spans="1:17" ht="14.4" customHeight="1" x14ac:dyDescent="0.3">
      <c r="A279" s="613" t="s">
        <v>4608</v>
      </c>
      <c r="B279" s="614" t="s">
        <v>4124</v>
      </c>
      <c r="C279" s="614" t="s">
        <v>3146</v>
      </c>
      <c r="D279" s="614" t="s">
        <v>4131</v>
      </c>
      <c r="E279" s="614" t="s">
        <v>4132</v>
      </c>
      <c r="F279" s="617">
        <v>1</v>
      </c>
      <c r="G279" s="617">
        <v>738</v>
      </c>
      <c r="H279" s="617">
        <v>1</v>
      </c>
      <c r="I279" s="617">
        <v>738</v>
      </c>
      <c r="J279" s="617">
        <v>2</v>
      </c>
      <c r="K279" s="617">
        <v>1484</v>
      </c>
      <c r="L279" s="617">
        <v>2.0108401084010841</v>
      </c>
      <c r="M279" s="617">
        <v>742</v>
      </c>
      <c r="N279" s="617">
        <v>4</v>
      </c>
      <c r="O279" s="617">
        <v>2996</v>
      </c>
      <c r="P279" s="638">
        <v>4.0596205962059617</v>
      </c>
      <c r="Q279" s="618">
        <v>749</v>
      </c>
    </row>
    <row r="280" spans="1:17" ht="14.4" customHeight="1" x14ac:dyDescent="0.3">
      <c r="A280" s="613" t="s">
        <v>4608</v>
      </c>
      <c r="B280" s="614" t="s">
        <v>4124</v>
      </c>
      <c r="C280" s="614" t="s">
        <v>3146</v>
      </c>
      <c r="D280" s="614" t="s">
        <v>4825</v>
      </c>
      <c r="E280" s="614" t="s">
        <v>4826</v>
      </c>
      <c r="F280" s="617">
        <v>798</v>
      </c>
      <c r="G280" s="617">
        <v>137256</v>
      </c>
      <c r="H280" s="617">
        <v>1</v>
      </c>
      <c r="I280" s="617">
        <v>172</v>
      </c>
      <c r="J280" s="617">
        <v>910</v>
      </c>
      <c r="K280" s="617">
        <v>157430</v>
      </c>
      <c r="L280" s="617">
        <v>1.1469808241534067</v>
      </c>
      <c r="M280" s="617">
        <v>173</v>
      </c>
      <c r="N280" s="617">
        <v>885</v>
      </c>
      <c r="O280" s="617">
        <v>153754</v>
      </c>
      <c r="P280" s="638">
        <v>1.1201987526956927</v>
      </c>
      <c r="Q280" s="618">
        <v>173.73333333333332</v>
      </c>
    </row>
    <row r="281" spans="1:17" ht="14.4" customHeight="1" x14ac:dyDescent="0.3">
      <c r="A281" s="613" t="s">
        <v>4608</v>
      </c>
      <c r="B281" s="614" t="s">
        <v>4124</v>
      </c>
      <c r="C281" s="614" t="s">
        <v>3146</v>
      </c>
      <c r="D281" s="614" t="s">
        <v>4827</v>
      </c>
      <c r="E281" s="614" t="s">
        <v>4828</v>
      </c>
      <c r="F281" s="617">
        <v>39</v>
      </c>
      <c r="G281" s="617">
        <v>77766</v>
      </c>
      <c r="H281" s="617">
        <v>1</v>
      </c>
      <c r="I281" s="617">
        <v>1994</v>
      </c>
      <c r="J281" s="617">
        <v>54</v>
      </c>
      <c r="K281" s="617">
        <v>107784</v>
      </c>
      <c r="L281" s="617">
        <v>1.3860041663451894</v>
      </c>
      <c r="M281" s="617">
        <v>1996</v>
      </c>
      <c r="N281" s="617">
        <v>50</v>
      </c>
      <c r="O281" s="617">
        <v>99920</v>
      </c>
      <c r="P281" s="638">
        <v>1.2848802818712548</v>
      </c>
      <c r="Q281" s="618">
        <v>1998.4</v>
      </c>
    </row>
    <row r="282" spans="1:17" ht="14.4" customHeight="1" x14ac:dyDescent="0.3">
      <c r="A282" s="613" t="s">
        <v>4608</v>
      </c>
      <c r="B282" s="614" t="s">
        <v>4124</v>
      </c>
      <c r="C282" s="614" t="s">
        <v>3146</v>
      </c>
      <c r="D282" s="614" t="s">
        <v>4829</v>
      </c>
      <c r="E282" s="614" t="s">
        <v>4830</v>
      </c>
      <c r="F282" s="617">
        <v>1</v>
      </c>
      <c r="G282" s="617">
        <v>2691</v>
      </c>
      <c r="H282" s="617">
        <v>1</v>
      </c>
      <c r="I282" s="617">
        <v>2691</v>
      </c>
      <c r="J282" s="617">
        <v>9</v>
      </c>
      <c r="K282" s="617">
        <v>24228</v>
      </c>
      <c r="L282" s="617">
        <v>9.0033444816053514</v>
      </c>
      <c r="M282" s="617">
        <v>2692</v>
      </c>
      <c r="N282" s="617">
        <v>1</v>
      </c>
      <c r="O282" s="617">
        <v>2695</v>
      </c>
      <c r="P282" s="638">
        <v>1.001486436269045</v>
      </c>
      <c r="Q282" s="618">
        <v>2695</v>
      </c>
    </row>
    <row r="283" spans="1:17" ht="14.4" customHeight="1" x14ac:dyDescent="0.3">
      <c r="A283" s="613" t="s">
        <v>4608</v>
      </c>
      <c r="B283" s="614" t="s">
        <v>4124</v>
      </c>
      <c r="C283" s="614" t="s">
        <v>3146</v>
      </c>
      <c r="D283" s="614" t="s">
        <v>4831</v>
      </c>
      <c r="E283" s="614" t="s">
        <v>4832</v>
      </c>
      <c r="F283" s="617"/>
      <c r="G283" s="617"/>
      <c r="H283" s="617"/>
      <c r="I283" s="617"/>
      <c r="J283" s="617">
        <v>7</v>
      </c>
      <c r="K283" s="617">
        <v>36260</v>
      </c>
      <c r="L283" s="617"/>
      <c r="M283" s="617">
        <v>5180</v>
      </c>
      <c r="N283" s="617">
        <v>2</v>
      </c>
      <c r="O283" s="617">
        <v>10366</v>
      </c>
      <c r="P283" s="638"/>
      <c r="Q283" s="618">
        <v>5183</v>
      </c>
    </row>
    <row r="284" spans="1:17" ht="14.4" customHeight="1" x14ac:dyDescent="0.3">
      <c r="A284" s="613" t="s">
        <v>4608</v>
      </c>
      <c r="B284" s="614" t="s">
        <v>4124</v>
      </c>
      <c r="C284" s="614" t="s">
        <v>3146</v>
      </c>
      <c r="D284" s="614" t="s">
        <v>4833</v>
      </c>
      <c r="E284" s="614" t="s">
        <v>4834</v>
      </c>
      <c r="F284" s="617">
        <v>9</v>
      </c>
      <c r="G284" s="617">
        <v>5913</v>
      </c>
      <c r="H284" s="617">
        <v>1</v>
      </c>
      <c r="I284" s="617">
        <v>657</v>
      </c>
      <c r="J284" s="617">
        <v>8</v>
      </c>
      <c r="K284" s="617">
        <v>5264</v>
      </c>
      <c r="L284" s="617">
        <v>0.89024184001352946</v>
      </c>
      <c r="M284" s="617">
        <v>658</v>
      </c>
      <c r="N284" s="617">
        <v>12</v>
      </c>
      <c r="O284" s="617">
        <v>7932</v>
      </c>
      <c r="P284" s="638">
        <v>1.341451040081177</v>
      </c>
      <c r="Q284" s="618">
        <v>661</v>
      </c>
    </row>
    <row r="285" spans="1:17" ht="14.4" customHeight="1" x14ac:dyDescent="0.3">
      <c r="A285" s="613" t="s">
        <v>4608</v>
      </c>
      <c r="B285" s="614" t="s">
        <v>4124</v>
      </c>
      <c r="C285" s="614" t="s">
        <v>3146</v>
      </c>
      <c r="D285" s="614" t="s">
        <v>4835</v>
      </c>
      <c r="E285" s="614" t="s">
        <v>4836</v>
      </c>
      <c r="F285" s="617">
        <v>6</v>
      </c>
      <c r="G285" s="617">
        <v>12444</v>
      </c>
      <c r="H285" s="617">
        <v>1</v>
      </c>
      <c r="I285" s="617">
        <v>2074</v>
      </c>
      <c r="J285" s="617">
        <v>1</v>
      </c>
      <c r="K285" s="617">
        <v>2076</v>
      </c>
      <c r="L285" s="617">
        <v>0.16682738669238187</v>
      </c>
      <c r="M285" s="617">
        <v>2076</v>
      </c>
      <c r="N285" s="617">
        <v>8</v>
      </c>
      <c r="O285" s="617">
        <v>16638</v>
      </c>
      <c r="P285" s="638">
        <v>1.3370298939247831</v>
      </c>
      <c r="Q285" s="618">
        <v>2079.75</v>
      </c>
    </row>
    <row r="286" spans="1:17" ht="14.4" customHeight="1" x14ac:dyDescent="0.3">
      <c r="A286" s="613" t="s">
        <v>4608</v>
      </c>
      <c r="B286" s="614" t="s">
        <v>4124</v>
      </c>
      <c r="C286" s="614" t="s">
        <v>3146</v>
      </c>
      <c r="D286" s="614" t="s">
        <v>4837</v>
      </c>
      <c r="E286" s="614" t="s">
        <v>4838</v>
      </c>
      <c r="F286" s="617">
        <v>2</v>
      </c>
      <c r="G286" s="617">
        <v>298</v>
      </c>
      <c r="H286" s="617">
        <v>1</v>
      </c>
      <c r="I286" s="617">
        <v>149</v>
      </c>
      <c r="J286" s="617">
        <v>7</v>
      </c>
      <c r="K286" s="617">
        <v>1050</v>
      </c>
      <c r="L286" s="617">
        <v>3.523489932885906</v>
      </c>
      <c r="M286" s="617">
        <v>150</v>
      </c>
      <c r="N286" s="617">
        <v>4</v>
      </c>
      <c r="O286" s="617">
        <v>603</v>
      </c>
      <c r="P286" s="638">
        <v>2.023489932885906</v>
      </c>
      <c r="Q286" s="618">
        <v>150.75</v>
      </c>
    </row>
    <row r="287" spans="1:17" ht="14.4" customHeight="1" x14ac:dyDescent="0.3">
      <c r="A287" s="613" t="s">
        <v>4608</v>
      </c>
      <c r="B287" s="614" t="s">
        <v>4124</v>
      </c>
      <c r="C287" s="614" t="s">
        <v>3146</v>
      </c>
      <c r="D287" s="614" t="s">
        <v>4839</v>
      </c>
      <c r="E287" s="614" t="s">
        <v>4840</v>
      </c>
      <c r="F287" s="617">
        <v>1</v>
      </c>
      <c r="G287" s="617">
        <v>192</v>
      </c>
      <c r="H287" s="617">
        <v>1</v>
      </c>
      <c r="I287" s="617">
        <v>192</v>
      </c>
      <c r="J287" s="617">
        <v>3</v>
      </c>
      <c r="K287" s="617">
        <v>579</v>
      </c>
      <c r="L287" s="617">
        <v>3.015625</v>
      </c>
      <c r="M287" s="617">
        <v>193</v>
      </c>
      <c r="N287" s="617">
        <v>2</v>
      </c>
      <c r="O287" s="617">
        <v>388</v>
      </c>
      <c r="P287" s="638">
        <v>2.0208333333333335</v>
      </c>
      <c r="Q287" s="618">
        <v>194</v>
      </c>
    </row>
    <row r="288" spans="1:17" ht="14.4" customHeight="1" x14ac:dyDescent="0.3">
      <c r="A288" s="613" t="s">
        <v>4608</v>
      </c>
      <c r="B288" s="614" t="s">
        <v>4124</v>
      </c>
      <c r="C288" s="614" t="s">
        <v>3146</v>
      </c>
      <c r="D288" s="614" t="s">
        <v>4841</v>
      </c>
      <c r="E288" s="614" t="s">
        <v>4842</v>
      </c>
      <c r="F288" s="617">
        <v>136</v>
      </c>
      <c r="G288" s="617">
        <v>26792</v>
      </c>
      <c r="H288" s="617">
        <v>1</v>
      </c>
      <c r="I288" s="617">
        <v>197</v>
      </c>
      <c r="J288" s="617">
        <v>197</v>
      </c>
      <c r="K288" s="617">
        <v>39006</v>
      </c>
      <c r="L288" s="617">
        <v>1.4558823529411764</v>
      </c>
      <c r="M288" s="617">
        <v>198</v>
      </c>
      <c r="N288" s="617">
        <v>238</v>
      </c>
      <c r="O288" s="617">
        <v>47308</v>
      </c>
      <c r="P288" s="638">
        <v>1.7657509704389369</v>
      </c>
      <c r="Q288" s="618">
        <v>198.77310924369749</v>
      </c>
    </row>
    <row r="289" spans="1:17" ht="14.4" customHeight="1" x14ac:dyDescent="0.3">
      <c r="A289" s="613" t="s">
        <v>4608</v>
      </c>
      <c r="B289" s="614" t="s">
        <v>4124</v>
      </c>
      <c r="C289" s="614" t="s">
        <v>3146</v>
      </c>
      <c r="D289" s="614" t="s">
        <v>4843</v>
      </c>
      <c r="E289" s="614" t="s">
        <v>4844</v>
      </c>
      <c r="F289" s="617">
        <v>22</v>
      </c>
      <c r="G289" s="617">
        <v>9108</v>
      </c>
      <c r="H289" s="617">
        <v>1</v>
      </c>
      <c r="I289" s="617">
        <v>414</v>
      </c>
      <c r="J289" s="617">
        <v>37</v>
      </c>
      <c r="K289" s="617">
        <v>15355</v>
      </c>
      <c r="L289" s="617">
        <v>1.6858805445761968</v>
      </c>
      <c r="M289" s="617">
        <v>415</v>
      </c>
      <c r="N289" s="617">
        <v>31</v>
      </c>
      <c r="O289" s="617">
        <v>12915</v>
      </c>
      <c r="P289" s="638">
        <v>1.4179841897233201</v>
      </c>
      <c r="Q289" s="618">
        <v>416.61290322580646</v>
      </c>
    </row>
    <row r="290" spans="1:17" ht="14.4" customHeight="1" x14ac:dyDescent="0.3">
      <c r="A290" s="613" t="s">
        <v>4608</v>
      </c>
      <c r="B290" s="614" t="s">
        <v>4124</v>
      </c>
      <c r="C290" s="614" t="s">
        <v>3146</v>
      </c>
      <c r="D290" s="614" t="s">
        <v>4845</v>
      </c>
      <c r="E290" s="614" t="s">
        <v>4846</v>
      </c>
      <c r="F290" s="617"/>
      <c r="G290" s="617"/>
      <c r="H290" s="617"/>
      <c r="I290" s="617"/>
      <c r="J290" s="617"/>
      <c r="K290" s="617"/>
      <c r="L290" s="617"/>
      <c r="M290" s="617"/>
      <c r="N290" s="617">
        <v>2</v>
      </c>
      <c r="O290" s="617">
        <v>318</v>
      </c>
      <c r="P290" s="638"/>
      <c r="Q290" s="618">
        <v>159</v>
      </c>
    </row>
    <row r="291" spans="1:17" ht="14.4" customHeight="1" x14ac:dyDescent="0.3">
      <c r="A291" s="613" t="s">
        <v>4608</v>
      </c>
      <c r="B291" s="614" t="s">
        <v>4124</v>
      </c>
      <c r="C291" s="614" t="s">
        <v>3146</v>
      </c>
      <c r="D291" s="614" t="s">
        <v>4847</v>
      </c>
      <c r="E291" s="614" t="s">
        <v>4848</v>
      </c>
      <c r="F291" s="617">
        <v>12</v>
      </c>
      <c r="G291" s="617">
        <v>5088</v>
      </c>
      <c r="H291" s="617">
        <v>1</v>
      </c>
      <c r="I291" s="617">
        <v>424</v>
      </c>
      <c r="J291" s="617">
        <v>10</v>
      </c>
      <c r="K291" s="617">
        <v>4250</v>
      </c>
      <c r="L291" s="617">
        <v>0.83529874213836475</v>
      </c>
      <c r="M291" s="617">
        <v>425</v>
      </c>
      <c r="N291" s="617">
        <v>6</v>
      </c>
      <c r="O291" s="617">
        <v>2562</v>
      </c>
      <c r="P291" s="638">
        <v>0.50353773584905659</v>
      </c>
      <c r="Q291" s="618">
        <v>427</v>
      </c>
    </row>
    <row r="292" spans="1:17" ht="14.4" customHeight="1" x14ac:dyDescent="0.3">
      <c r="A292" s="613" t="s">
        <v>4608</v>
      </c>
      <c r="B292" s="614" t="s">
        <v>4124</v>
      </c>
      <c r="C292" s="614" t="s">
        <v>3146</v>
      </c>
      <c r="D292" s="614" t="s">
        <v>4849</v>
      </c>
      <c r="E292" s="614" t="s">
        <v>4850</v>
      </c>
      <c r="F292" s="617">
        <v>24</v>
      </c>
      <c r="G292" s="617">
        <v>50784</v>
      </c>
      <c r="H292" s="617">
        <v>1</v>
      </c>
      <c r="I292" s="617">
        <v>2116</v>
      </c>
      <c r="J292" s="617">
        <v>102</v>
      </c>
      <c r="K292" s="617">
        <v>216036</v>
      </c>
      <c r="L292" s="617">
        <v>4.2540170132325139</v>
      </c>
      <c r="M292" s="617">
        <v>2118</v>
      </c>
      <c r="N292" s="617">
        <v>99</v>
      </c>
      <c r="O292" s="617">
        <v>209919</v>
      </c>
      <c r="P292" s="638">
        <v>4.1335656899810962</v>
      </c>
      <c r="Q292" s="618">
        <v>2120.3939393939395</v>
      </c>
    </row>
    <row r="293" spans="1:17" ht="14.4" customHeight="1" x14ac:dyDescent="0.3">
      <c r="A293" s="613" t="s">
        <v>4608</v>
      </c>
      <c r="B293" s="614" t="s">
        <v>4124</v>
      </c>
      <c r="C293" s="614" t="s">
        <v>3146</v>
      </c>
      <c r="D293" s="614" t="s">
        <v>4851</v>
      </c>
      <c r="E293" s="614" t="s">
        <v>4806</v>
      </c>
      <c r="F293" s="617">
        <v>48</v>
      </c>
      <c r="G293" s="617">
        <v>89376</v>
      </c>
      <c r="H293" s="617">
        <v>1</v>
      </c>
      <c r="I293" s="617">
        <v>1862</v>
      </c>
      <c r="J293" s="617">
        <v>60</v>
      </c>
      <c r="K293" s="617">
        <v>111840</v>
      </c>
      <c r="L293" s="617">
        <v>1.251342642320086</v>
      </c>
      <c r="M293" s="617">
        <v>1864</v>
      </c>
      <c r="N293" s="617">
        <v>86</v>
      </c>
      <c r="O293" s="617">
        <v>160475</v>
      </c>
      <c r="P293" s="638">
        <v>1.7955043859649122</v>
      </c>
      <c r="Q293" s="618">
        <v>1865.9883720930231</v>
      </c>
    </row>
    <row r="294" spans="1:17" ht="14.4" customHeight="1" x14ac:dyDescent="0.3">
      <c r="A294" s="613" t="s">
        <v>4608</v>
      </c>
      <c r="B294" s="614" t="s">
        <v>4124</v>
      </c>
      <c r="C294" s="614" t="s">
        <v>3146</v>
      </c>
      <c r="D294" s="614" t="s">
        <v>4852</v>
      </c>
      <c r="E294" s="614" t="s">
        <v>4853</v>
      </c>
      <c r="F294" s="617"/>
      <c r="G294" s="617"/>
      <c r="H294" s="617"/>
      <c r="I294" s="617"/>
      <c r="J294" s="617">
        <v>2</v>
      </c>
      <c r="K294" s="617">
        <v>316</v>
      </c>
      <c r="L294" s="617"/>
      <c r="M294" s="617">
        <v>158</v>
      </c>
      <c r="N294" s="617"/>
      <c r="O294" s="617"/>
      <c r="P294" s="638"/>
      <c r="Q294" s="618"/>
    </row>
    <row r="295" spans="1:17" ht="14.4" customHeight="1" x14ac:dyDescent="0.3">
      <c r="A295" s="613" t="s">
        <v>4608</v>
      </c>
      <c r="B295" s="614" t="s">
        <v>4124</v>
      </c>
      <c r="C295" s="614" t="s">
        <v>3146</v>
      </c>
      <c r="D295" s="614" t="s">
        <v>4854</v>
      </c>
      <c r="E295" s="614" t="s">
        <v>4855</v>
      </c>
      <c r="F295" s="617">
        <v>3</v>
      </c>
      <c r="G295" s="617">
        <v>2730</v>
      </c>
      <c r="H295" s="617">
        <v>1</v>
      </c>
      <c r="I295" s="617">
        <v>910</v>
      </c>
      <c r="J295" s="617">
        <v>5</v>
      </c>
      <c r="K295" s="617">
        <v>4560</v>
      </c>
      <c r="L295" s="617">
        <v>1.6703296703296704</v>
      </c>
      <c r="M295" s="617">
        <v>912</v>
      </c>
      <c r="N295" s="617">
        <v>5</v>
      </c>
      <c r="O295" s="617">
        <v>4572</v>
      </c>
      <c r="P295" s="638">
        <v>1.6747252747252748</v>
      </c>
      <c r="Q295" s="618">
        <v>914.4</v>
      </c>
    </row>
    <row r="296" spans="1:17" ht="14.4" customHeight="1" x14ac:dyDescent="0.3">
      <c r="A296" s="613" t="s">
        <v>4608</v>
      </c>
      <c r="B296" s="614" t="s">
        <v>4124</v>
      </c>
      <c r="C296" s="614" t="s">
        <v>3146</v>
      </c>
      <c r="D296" s="614" t="s">
        <v>4856</v>
      </c>
      <c r="E296" s="614" t="s">
        <v>4857</v>
      </c>
      <c r="F296" s="617">
        <v>32</v>
      </c>
      <c r="G296" s="617">
        <v>268096</v>
      </c>
      <c r="H296" s="617">
        <v>1</v>
      </c>
      <c r="I296" s="617">
        <v>8378</v>
      </c>
      <c r="J296" s="617">
        <v>36</v>
      </c>
      <c r="K296" s="617">
        <v>301824</v>
      </c>
      <c r="L296" s="617">
        <v>1.1258056815469086</v>
      </c>
      <c r="M296" s="617">
        <v>8384</v>
      </c>
      <c r="N296" s="617">
        <v>58</v>
      </c>
      <c r="O296" s="617">
        <v>486712</v>
      </c>
      <c r="P296" s="638">
        <v>1.8154392456433517</v>
      </c>
      <c r="Q296" s="618">
        <v>8391.5862068965525</v>
      </c>
    </row>
    <row r="297" spans="1:17" ht="14.4" customHeight="1" x14ac:dyDescent="0.3">
      <c r="A297" s="613" t="s">
        <v>4608</v>
      </c>
      <c r="B297" s="614" t="s">
        <v>4124</v>
      </c>
      <c r="C297" s="614" t="s">
        <v>3146</v>
      </c>
      <c r="D297" s="614" t="s">
        <v>4858</v>
      </c>
      <c r="E297" s="614" t="s">
        <v>4859</v>
      </c>
      <c r="F297" s="617">
        <v>2</v>
      </c>
      <c r="G297" s="617">
        <v>3976</v>
      </c>
      <c r="H297" s="617">
        <v>1</v>
      </c>
      <c r="I297" s="617">
        <v>1988</v>
      </c>
      <c r="J297" s="617">
        <v>2</v>
      </c>
      <c r="K297" s="617">
        <v>3986</v>
      </c>
      <c r="L297" s="617">
        <v>1.0025150905432596</v>
      </c>
      <c r="M297" s="617">
        <v>1993</v>
      </c>
      <c r="N297" s="617">
        <v>3</v>
      </c>
      <c r="O297" s="617">
        <v>6003</v>
      </c>
      <c r="P297" s="638">
        <v>1.5098088531187124</v>
      </c>
      <c r="Q297" s="618">
        <v>2001</v>
      </c>
    </row>
    <row r="298" spans="1:17" ht="14.4" customHeight="1" x14ac:dyDescent="0.3">
      <c r="A298" s="613" t="s">
        <v>4608</v>
      </c>
      <c r="B298" s="614" t="s">
        <v>4124</v>
      </c>
      <c r="C298" s="614" t="s">
        <v>3146</v>
      </c>
      <c r="D298" s="614" t="s">
        <v>4860</v>
      </c>
      <c r="E298" s="614" t="s">
        <v>4861</v>
      </c>
      <c r="F298" s="617"/>
      <c r="G298" s="617"/>
      <c r="H298" s="617"/>
      <c r="I298" s="617"/>
      <c r="J298" s="617">
        <v>2</v>
      </c>
      <c r="K298" s="617">
        <v>11386</v>
      </c>
      <c r="L298" s="617"/>
      <c r="M298" s="617">
        <v>5693</v>
      </c>
      <c r="N298" s="617">
        <v>2</v>
      </c>
      <c r="O298" s="617">
        <v>11386</v>
      </c>
      <c r="P298" s="638"/>
      <c r="Q298" s="618">
        <v>5693</v>
      </c>
    </row>
    <row r="299" spans="1:17" ht="14.4" customHeight="1" x14ac:dyDescent="0.3">
      <c r="A299" s="613" t="s">
        <v>4608</v>
      </c>
      <c r="B299" s="614" t="s">
        <v>4124</v>
      </c>
      <c r="C299" s="614" t="s">
        <v>3146</v>
      </c>
      <c r="D299" s="614" t="s">
        <v>4862</v>
      </c>
      <c r="E299" s="614" t="s">
        <v>4863</v>
      </c>
      <c r="F299" s="617">
        <v>1</v>
      </c>
      <c r="G299" s="617">
        <v>913</v>
      </c>
      <c r="H299" s="617">
        <v>1</v>
      </c>
      <c r="I299" s="617">
        <v>913</v>
      </c>
      <c r="J299" s="617">
        <v>1</v>
      </c>
      <c r="K299" s="617">
        <v>914</v>
      </c>
      <c r="L299" s="617">
        <v>1.0010952902519168</v>
      </c>
      <c r="M299" s="617">
        <v>914</v>
      </c>
      <c r="N299" s="617"/>
      <c r="O299" s="617"/>
      <c r="P299" s="638"/>
      <c r="Q299" s="618"/>
    </row>
    <row r="300" spans="1:17" ht="14.4" customHeight="1" x14ac:dyDescent="0.3">
      <c r="A300" s="613" t="s">
        <v>4608</v>
      </c>
      <c r="B300" s="614" t="s">
        <v>4124</v>
      </c>
      <c r="C300" s="614" t="s">
        <v>3146</v>
      </c>
      <c r="D300" s="614" t="s">
        <v>4864</v>
      </c>
      <c r="E300" s="614" t="s">
        <v>4865</v>
      </c>
      <c r="F300" s="617"/>
      <c r="G300" s="617"/>
      <c r="H300" s="617"/>
      <c r="I300" s="617"/>
      <c r="J300" s="617">
        <v>1</v>
      </c>
      <c r="K300" s="617">
        <v>559</v>
      </c>
      <c r="L300" s="617"/>
      <c r="M300" s="617">
        <v>559</v>
      </c>
      <c r="N300" s="617">
        <v>3</v>
      </c>
      <c r="O300" s="617">
        <v>1680</v>
      </c>
      <c r="P300" s="638"/>
      <c r="Q300" s="618">
        <v>560</v>
      </c>
    </row>
    <row r="301" spans="1:17" ht="14.4" customHeight="1" x14ac:dyDescent="0.3">
      <c r="A301" s="613" t="s">
        <v>4608</v>
      </c>
      <c r="B301" s="614" t="s">
        <v>4124</v>
      </c>
      <c r="C301" s="614" t="s">
        <v>3146</v>
      </c>
      <c r="D301" s="614" t="s">
        <v>4866</v>
      </c>
      <c r="E301" s="614" t="s">
        <v>4867</v>
      </c>
      <c r="F301" s="617">
        <v>1</v>
      </c>
      <c r="G301" s="617">
        <v>364</v>
      </c>
      <c r="H301" s="617">
        <v>1</v>
      </c>
      <c r="I301" s="617">
        <v>364</v>
      </c>
      <c r="J301" s="617">
        <v>1</v>
      </c>
      <c r="K301" s="617">
        <v>365</v>
      </c>
      <c r="L301" s="617">
        <v>1.0027472527472527</v>
      </c>
      <c r="M301" s="617">
        <v>365</v>
      </c>
      <c r="N301" s="617"/>
      <c r="O301" s="617"/>
      <c r="P301" s="638"/>
      <c r="Q301" s="618"/>
    </row>
    <row r="302" spans="1:17" ht="14.4" customHeight="1" x14ac:dyDescent="0.3">
      <c r="A302" s="613" t="s">
        <v>4868</v>
      </c>
      <c r="B302" s="614" t="s">
        <v>4869</v>
      </c>
      <c r="C302" s="614" t="s">
        <v>3146</v>
      </c>
      <c r="D302" s="614" t="s">
        <v>4870</v>
      </c>
      <c r="E302" s="614" t="s">
        <v>4871</v>
      </c>
      <c r="F302" s="617">
        <v>756</v>
      </c>
      <c r="G302" s="617">
        <v>152712</v>
      </c>
      <c r="H302" s="617">
        <v>1</v>
      </c>
      <c r="I302" s="617">
        <v>202</v>
      </c>
      <c r="J302" s="617">
        <v>1003</v>
      </c>
      <c r="K302" s="617">
        <v>203609</v>
      </c>
      <c r="L302" s="617">
        <v>1.3332874954162084</v>
      </c>
      <c r="M302" s="617">
        <v>203</v>
      </c>
      <c r="N302" s="617">
        <v>1055</v>
      </c>
      <c r="O302" s="617">
        <v>215725</v>
      </c>
      <c r="P302" s="638">
        <v>1.4126263816857876</v>
      </c>
      <c r="Q302" s="618">
        <v>204.478672985782</v>
      </c>
    </row>
    <row r="303" spans="1:17" ht="14.4" customHeight="1" x14ac:dyDescent="0.3">
      <c r="A303" s="613" t="s">
        <v>4868</v>
      </c>
      <c r="B303" s="614" t="s">
        <v>4869</v>
      </c>
      <c r="C303" s="614" t="s">
        <v>3146</v>
      </c>
      <c r="D303" s="614" t="s">
        <v>4872</v>
      </c>
      <c r="E303" s="614" t="s">
        <v>4871</v>
      </c>
      <c r="F303" s="617"/>
      <c r="G303" s="617"/>
      <c r="H303" s="617"/>
      <c r="I303" s="617"/>
      <c r="J303" s="617"/>
      <c r="K303" s="617"/>
      <c r="L303" s="617"/>
      <c r="M303" s="617"/>
      <c r="N303" s="617">
        <v>4</v>
      </c>
      <c r="O303" s="617">
        <v>339</v>
      </c>
      <c r="P303" s="638"/>
      <c r="Q303" s="618">
        <v>84.75</v>
      </c>
    </row>
    <row r="304" spans="1:17" ht="14.4" customHeight="1" x14ac:dyDescent="0.3">
      <c r="A304" s="613" t="s">
        <v>4868</v>
      </c>
      <c r="B304" s="614" t="s">
        <v>4869</v>
      </c>
      <c r="C304" s="614" t="s">
        <v>3146</v>
      </c>
      <c r="D304" s="614" t="s">
        <v>4873</v>
      </c>
      <c r="E304" s="614" t="s">
        <v>4874</v>
      </c>
      <c r="F304" s="617">
        <v>258</v>
      </c>
      <c r="G304" s="617">
        <v>75078</v>
      </c>
      <c r="H304" s="617">
        <v>1</v>
      </c>
      <c r="I304" s="617">
        <v>291</v>
      </c>
      <c r="J304" s="617">
        <v>341</v>
      </c>
      <c r="K304" s="617">
        <v>99572</v>
      </c>
      <c r="L304" s="617">
        <v>1.3262473694024881</v>
      </c>
      <c r="M304" s="617">
        <v>292</v>
      </c>
      <c r="N304" s="617">
        <v>333</v>
      </c>
      <c r="O304" s="617">
        <v>97618</v>
      </c>
      <c r="P304" s="638">
        <v>1.300221103385812</v>
      </c>
      <c r="Q304" s="618">
        <v>293.14714714714717</v>
      </c>
    </row>
    <row r="305" spans="1:17" ht="14.4" customHeight="1" x14ac:dyDescent="0.3">
      <c r="A305" s="613" t="s">
        <v>4868</v>
      </c>
      <c r="B305" s="614" t="s">
        <v>4869</v>
      </c>
      <c r="C305" s="614" t="s">
        <v>3146</v>
      </c>
      <c r="D305" s="614" t="s">
        <v>4875</v>
      </c>
      <c r="E305" s="614" t="s">
        <v>4876</v>
      </c>
      <c r="F305" s="617">
        <v>3</v>
      </c>
      <c r="G305" s="617">
        <v>276</v>
      </c>
      <c r="H305" s="617">
        <v>1</v>
      </c>
      <c r="I305" s="617">
        <v>92</v>
      </c>
      <c r="J305" s="617">
        <v>6</v>
      </c>
      <c r="K305" s="617">
        <v>558</v>
      </c>
      <c r="L305" s="617">
        <v>2.0217391304347827</v>
      </c>
      <c r="M305" s="617">
        <v>93</v>
      </c>
      <c r="N305" s="617">
        <v>6</v>
      </c>
      <c r="O305" s="617">
        <v>558</v>
      </c>
      <c r="P305" s="638">
        <v>2.0217391304347827</v>
      </c>
      <c r="Q305" s="618">
        <v>93</v>
      </c>
    </row>
    <row r="306" spans="1:17" ht="14.4" customHeight="1" x14ac:dyDescent="0.3">
      <c r="A306" s="613" t="s">
        <v>4868</v>
      </c>
      <c r="B306" s="614" t="s">
        <v>4869</v>
      </c>
      <c r="C306" s="614" t="s">
        <v>3146</v>
      </c>
      <c r="D306" s="614" t="s">
        <v>4877</v>
      </c>
      <c r="E306" s="614" t="s">
        <v>4878</v>
      </c>
      <c r="F306" s="617">
        <v>4</v>
      </c>
      <c r="G306" s="617">
        <v>876</v>
      </c>
      <c r="H306" s="617">
        <v>1</v>
      </c>
      <c r="I306" s="617">
        <v>219</v>
      </c>
      <c r="J306" s="617"/>
      <c r="K306" s="617"/>
      <c r="L306" s="617"/>
      <c r="M306" s="617"/>
      <c r="N306" s="617"/>
      <c r="O306" s="617"/>
      <c r="P306" s="638"/>
      <c r="Q306" s="618"/>
    </row>
    <row r="307" spans="1:17" ht="14.4" customHeight="1" x14ac:dyDescent="0.3">
      <c r="A307" s="613" t="s">
        <v>4868</v>
      </c>
      <c r="B307" s="614" t="s">
        <v>4869</v>
      </c>
      <c r="C307" s="614" t="s">
        <v>3146</v>
      </c>
      <c r="D307" s="614" t="s">
        <v>4879</v>
      </c>
      <c r="E307" s="614" t="s">
        <v>4880</v>
      </c>
      <c r="F307" s="617">
        <v>130</v>
      </c>
      <c r="G307" s="617">
        <v>17290</v>
      </c>
      <c r="H307" s="617">
        <v>1</v>
      </c>
      <c r="I307" s="617">
        <v>133</v>
      </c>
      <c r="J307" s="617">
        <v>157</v>
      </c>
      <c r="K307" s="617">
        <v>21038</v>
      </c>
      <c r="L307" s="617">
        <v>1.2167727009832272</v>
      </c>
      <c r="M307" s="617">
        <v>134</v>
      </c>
      <c r="N307" s="617">
        <v>166</v>
      </c>
      <c r="O307" s="617">
        <v>22359</v>
      </c>
      <c r="P307" s="638">
        <v>1.2931752458068249</v>
      </c>
      <c r="Q307" s="618">
        <v>134.69277108433735</v>
      </c>
    </row>
    <row r="308" spans="1:17" ht="14.4" customHeight="1" x14ac:dyDescent="0.3">
      <c r="A308" s="613" t="s">
        <v>4868</v>
      </c>
      <c r="B308" s="614" t="s">
        <v>4869</v>
      </c>
      <c r="C308" s="614" t="s">
        <v>3146</v>
      </c>
      <c r="D308" s="614" t="s">
        <v>4881</v>
      </c>
      <c r="E308" s="614" t="s">
        <v>4880</v>
      </c>
      <c r="F308" s="617">
        <v>1</v>
      </c>
      <c r="G308" s="617">
        <v>174</v>
      </c>
      <c r="H308" s="617">
        <v>1</v>
      </c>
      <c r="I308" s="617">
        <v>174</v>
      </c>
      <c r="J308" s="617">
        <v>1</v>
      </c>
      <c r="K308" s="617">
        <v>175</v>
      </c>
      <c r="L308" s="617">
        <v>1.0057471264367817</v>
      </c>
      <c r="M308" s="617">
        <v>175</v>
      </c>
      <c r="N308" s="617">
        <v>2</v>
      </c>
      <c r="O308" s="617">
        <v>352</v>
      </c>
      <c r="P308" s="638">
        <v>2.0229885057471266</v>
      </c>
      <c r="Q308" s="618">
        <v>176</v>
      </c>
    </row>
    <row r="309" spans="1:17" ht="14.4" customHeight="1" x14ac:dyDescent="0.3">
      <c r="A309" s="613" t="s">
        <v>4868</v>
      </c>
      <c r="B309" s="614" t="s">
        <v>4869</v>
      </c>
      <c r="C309" s="614" t="s">
        <v>3146</v>
      </c>
      <c r="D309" s="614" t="s">
        <v>4882</v>
      </c>
      <c r="E309" s="614" t="s">
        <v>4883</v>
      </c>
      <c r="F309" s="617"/>
      <c r="G309" s="617"/>
      <c r="H309" s="617"/>
      <c r="I309" s="617"/>
      <c r="J309" s="617"/>
      <c r="K309" s="617"/>
      <c r="L309" s="617"/>
      <c r="M309" s="617"/>
      <c r="N309" s="617">
        <v>1</v>
      </c>
      <c r="O309" s="617">
        <v>618</v>
      </c>
      <c r="P309" s="638"/>
      <c r="Q309" s="618">
        <v>618</v>
      </c>
    </row>
    <row r="310" spans="1:17" ht="14.4" customHeight="1" x14ac:dyDescent="0.3">
      <c r="A310" s="613" t="s">
        <v>4868</v>
      </c>
      <c r="B310" s="614" t="s">
        <v>4869</v>
      </c>
      <c r="C310" s="614" t="s">
        <v>3146</v>
      </c>
      <c r="D310" s="614" t="s">
        <v>4884</v>
      </c>
      <c r="E310" s="614" t="s">
        <v>4885</v>
      </c>
      <c r="F310" s="617">
        <v>14</v>
      </c>
      <c r="G310" s="617">
        <v>2212</v>
      </c>
      <c r="H310" s="617">
        <v>1</v>
      </c>
      <c r="I310" s="617">
        <v>158</v>
      </c>
      <c r="J310" s="617">
        <v>12</v>
      </c>
      <c r="K310" s="617">
        <v>1908</v>
      </c>
      <c r="L310" s="617">
        <v>0.86256781193490051</v>
      </c>
      <c r="M310" s="617">
        <v>159</v>
      </c>
      <c r="N310" s="617">
        <v>17</v>
      </c>
      <c r="O310" s="617">
        <v>2715</v>
      </c>
      <c r="P310" s="638">
        <v>1.2273960216998192</v>
      </c>
      <c r="Q310" s="618">
        <v>159.70588235294119</v>
      </c>
    </row>
    <row r="311" spans="1:17" ht="14.4" customHeight="1" x14ac:dyDescent="0.3">
      <c r="A311" s="613" t="s">
        <v>4868</v>
      </c>
      <c r="B311" s="614" t="s">
        <v>4869</v>
      </c>
      <c r="C311" s="614" t="s">
        <v>3146</v>
      </c>
      <c r="D311" s="614" t="s">
        <v>4886</v>
      </c>
      <c r="E311" s="614" t="s">
        <v>4887</v>
      </c>
      <c r="F311" s="617">
        <v>3</v>
      </c>
      <c r="G311" s="617">
        <v>1146</v>
      </c>
      <c r="H311" s="617">
        <v>1</v>
      </c>
      <c r="I311" s="617">
        <v>382</v>
      </c>
      <c r="J311" s="617"/>
      <c r="K311" s="617"/>
      <c r="L311" s="617"/>
      <c r="M311" s="617"/>
      <c r="N311" s="617"/>
      <c r="O311" s="617"/>
      <c r="P311" s="638"/>
      <c r="Q311" s="618"/>
    </row>
    <row r="312" spans="1:17" ht="14.4" customHeight="1" x14ac:dyDescent="0.3">
      <c r="A312" s="613" t="s">
        <v>4868</v>
      </c>
      <c r="B312" s="614" t="s">
        <v>4869</v>
      </c>
      <c r="C312" s="614" t="s">
        <v>3146</v>
      </c>
      <c r="D312" s="614" t="s">
        <v>4888</v>
      </c>
      <c r="E312" s="614" t="s">
        <v>4889</v>
      </c>
      <c r="F312" s="617">
        <v>98</v>
      </c>
      <c r="G312" s="617">
        <v>25578</v>
      </c>
      <c r="H312" s="617">
        <v>1</v>
      </c>
      <c r="I312" s="617">
        <v>261</v>
      </c>
      <c r="J312" s="617">
        <v>164</v>
      </c>
      <c r="K312" s="617">
        <v>42968</v>
      </c>
      <c r="L312" s="617">
        <v>1.6798811478614435</v>
      </c>
      <c r="M312" s="617">
        <v>262</v>
      </c>
      <c r="N312" s="617">
        <v>186</v>
      </c>
      <c r="O312" s="617">
        <v>49140</v>
      </c>
      <c r="P312" s="638">
        <v>1.9211822660098523</v>
      </c>
      <c r="Q312" s="618">
        <v>264.19354838709677</v>
      </c>
    </row>
    <row r="313" spans="1:17" ht="14.4" customHeight="1" x14ac:dyDescent="0.3">
      <c r="A313" s="613" t="s">
        <v>4868</v>
      </c>
      <c r="B313" s="614" t="s">
        <v>4869</v>
      </c>
      <c r="C313" s="614" t="s">
        <v>3146</v>
      </c>
      <c r="D313" s="614" t="s">
        <v>4890</v>
      </c>
      <c r="E313" s="614" t="s">
        <v>4891</v>
      </c>
      <c r="F313" s="617">
        <v>157</v>
      </c>
      <c r="G313" s="617">
        <v>21980</v>
      </c>
      <c r="H313" s="617">
        <v>1</v>
      </c>
      <c r="I313" s="617">
        <v>140</v>
      </c>
      <c r="J313" s="617">
        <v>206</v>
      </c>
      <c r="K313" s="617">
        <v>29046</v>
      </c>
      <c r="L313" s="617">
        <v>1.32147406733394</v>
      </c>
      <c r="M313" s="617">
        <v>141</v>
      </c>
      <c r="N313" s="617">
        <v>238</v>
      </c>
      <c r="O313" s="617">
        <v>33558</v>
      </c>
      <c r="P313" s="638">
        <v>1.5267515923566879</v>
      </c>
      <c r="Q313" s="618">
        <v>141</v>
      </c>
    </row>
    <row r="314" spans="1:17" ht="14.4" customHeight="1" x14ac:dyDescent="0.3">
      <c r="A314" s="613" t="s">
        <v>4868</v>
      </c>
      <c r="B314" s="614" t="s">
        <v>4869</v>
      </c>
      <c r="C314" s="614" t="s">
        <v>3146</v>
      </c>
      <c r="D314" s="614" t="s">
        <v>4892</v>
      </c>
      <c r="E314" s="614" t="s">
        <v>4891</v>
      </c>
      <c r="F314" s="617">
        <v>130</v>
      </c>
      <c r="G314" s="617">
        <v>10140</v>
      </c>
      <c r="H314" s="617">
        <v>1</v>
      </c>
      <c r="I314" s="617">
        <v>78</v>
      </c>
      <c r="J314" s="617">
        <v>158</v>
      </c>
      <c r="K314" s="617">
        <v>12324</v>
      </c>
      <c r="L314" s="617">
        <v>1.2153846153846153</v>
      </c>
      <c r="M314" s="617">
        <v>78</v>
      </c>
      <c r="N314" s="617">
        <v>166</v>
      </c>
      <c r="O314" s="617">
        <v>12948</v>
      </c>
      <c r="P314" s="638">
        <v>1.2769230769230768</v>
      </c>
      <c r="Q314" s="618">
        <v>78</v>
      </c>
    </row>
    <row r="315" spans="1:17" ht="14.4" customHeight="1" x14ac:dyDescent="0.3">
      <c r="A315" s="613" t="s">
        <v>4868</v>
      </c>
      <c r="B315" s="614" t="s">
        <v>4869</v>
      </c>
      <c r="C315" s="614" t="s">
        <v>3146</v>
      </c>
      <c r="D315" s="614" t="s">
        <v>4893</v>
      </c>
      <c r="E315" s="614" t="s">
        <v>4894</v>
      </c>
      <c r="F315" s="617">
        <v>157</v>
      </c>
      <c r="G315" s="617">
        <v>47414</v>
      </c>
      <c r="H315" s="617">
        <v>1</v>
      </c>
      <c r="I315" s="617">
        <v>302</v>
      </c>
      <c r="J315" s="617">
        <v>206</v>
      </c>
      <c r="K315" s="617">
        <v>62418</v>
      </c>
      <c r="L315" s="617">
        <v>1.3164466191420257</v>
      </c>
      <c r="M315" s="617">
        <v>303</v>
      </c>
      <c r="N315" s="617">
        <v>238</v>
      </c>
      <c r="O315" s="617">
        <v>72666</v>
      </c>
      <c r="P315" s="638">
        <v>1.5325853123550006</v>
      </c>
      <c r="Q315" s="618">
        <v>305.31932773109241</v>
      </c>
    </row>
    <row r="316" spans="1:17" ht="14.4" customHeight="1" x14ac:dyDescent="0.3">
      <c r="A316" s="613" t="s">
        <v>4868</v>
      </c>
      <c r="B316" s="614" t="s">
        <v>4869</v>
      </c>
      <c r="C316" s="614" t="s">
        <v>3146</v>
      </c>
      <c r="D316" s="614" t="s">
        <v>4895</v>
      </c>
      <c r="E316" s="614" t="s">
        <v>4896</v>
      </c>
      <c r="F316" s="617">
        <v>1</v>
      </c>
      <c r="G316" s="617">
        <v>486</v>
      </c>
      <c r="H316" s="617">
        <v>1</v>
      </c>
      <c r="I316" s="617">
        <v>486</v>
      </c>
      <c r="J316" s="617"/>
      <c r="K316" s="617"/>
      <c r="L316" s="617"/>
      <c r="M316" s="617"/>
      <c r="N316" s="617"/>
      <c r="O316" s="617"/>
      <c r="P316" s="638"/>
      <c r="Q316" s="618"/>
    </row>
    <row r="317" spans="1:17" ht="14.4" customHeight="1" x14ac:dyDescent="0.3">
      <c r="A317" s="613" t="s">
        <v>4868</v>
      </c>
      <c r="B317" s="614" t="s">
        <v>4869</v>
      </c>
      <c r="C317" s="614" t="s">
        <v>3146</v>
      </c>
      <c r="D317" s="614" t="s">
        <v>4897</v>
      </c>
      <c r="E317" s="614" t="s">
        <v>4898</v>
      </c>
      <c r="F317" s="617">
        <v>37</v>
      </c>
      <c r="G317" s="617">
        <v>5883</v>
      </c>
      <c r="H317" s="617">
        <v>1</v>
      </c>
      <c r="I317" s="617">
        <v>159</v>
      </c>
      <c r="J317" s="617">
        <v>29</v>
      </c>
      <c r="K317" s="617">
        <v>4640</v>
      </c>
      <c r="L317" s="617">
        <v>0.78871324154343025</v>
      </c>
      <c r="M317" s="617">
        <v>160</v>
      </c>
      <c r="N317" s="617">
        <v>39</v>
      </c>
      <c r="O317" s="617">
        <v>6265</v>
      </c>
      <c r="P317" s="638">
        <v>1.0649328573856875</v>
      </c>
      <c r="Q317" s="618">
        <v>160.64102564102564</v>
      </c>
    </row>
    <row r="318" spans="1:17" ht="14.4" customHeight="1" x14ac:dyDescent="0.3">
      <c r="A318" s="613" t="s">
        <v>4868</v>
      </c>
      <c r="B318" s="614" t="s">
        <v>4869</v>
      </c>
      <c r="C318" s="614" t="s">
        <v>3146</v>
      </c>
      <c r="D318" s="614" t="s">
        <v>4899</v>
      </c>
      <c r="E318" s="614" t="s">
        <v>4871</v>
      </c>
      <c r="F318" s="617">
        <v>348</v>
      </c>
      <c r="G318" s="617">
        <v>24360</v>
      </c>
      <c r="H318" s="617">
        <v>1</v>
      </c>
      <c r="I318" s="617">
        <v>70</v>
      </c>
      <c r="J318" s="617">
        <v>458</v>
      </c>
      <c r="K318" s="617">
        <v>32060</v>
      </c>
      <c r="L318" s="617">
        <v>1.3160919540229885</v>
      </c>
      <c r="M318" s="617">
        <v>70</v>
      </c>
      <c r="N318" s="617">
        <v>471</v>
      </c>
      <c r="O318" s="617">
        <v>33301</v>
      </c>
      <c r="P318" s="638">
        <v>1.3670361247947456</v>
      </c>
      <c r="Q318" s="618">
        <v>70.702760084925686</v>
      </c>
    </row>
    <row r="319" spans="1:17" ht="14.4" customHeight="1" x14ac:dyDescent="0.3">
      <c r="A319" s="613" t="s">
        <v>4868</v>
      </c>
      <c r="B319" s="614" t="s">
        <v>4869</v>
      </c>
      <c r="C319" s="614" t="s">
        <v>3146</v>
      </c>
      <c r="D319" s="614" t="s">
        <v>4900</v>
      </c>
      <c r="E319" s="614" t="s">
        <v>4901</v>
      </c>
      <c r="F319" s="617">
        <v>11</v>
      </c>
      <c r="G319" s="617">
        <v>2365</v>
      </c>
      <c r="H319" s="617">
        <v>1</v>
      </c>
      <c r="I319" s="617">
        <v>215</v>
      </c>
      <c r="J319" s="617">
        <v>3</v>
      </c>
      <c r="K319" s="617">
        <v>648</v>
      </c>
      <c r="L319" s="617">
        <v>0.27399577167019029</v>
      </c>
      <c r="M319" s="617">
        <v>216</v>
      </c>
      <c r="N319" s="617">
        <v>4</v>
      </c>
      <c r="O319" s="617">
        <v>873</v>
      </c>
      <c r="P319" s="638">
        <v>0.36913319238900633</v>
      </c>
      <c r="Q319" s="618">
        <v>218.25</v>
      </c>
    </row>
    <row r="320" spans="1:17" ht="14.4" customHeight="1" x14ac:dyDescent="0.3">
      <c r="A320" s="613" t="s">
        <v>4868</v>
      </c>
      <c r="B320" s="614" t="s">
        <v>4869</v>
      </c>
      <c r="C320" s="614" t="s">
        <v>3146</v>
      </c>
      <c r="D320" s="614" t="s">
        <v>4902</v>
      </c>
      <c r="E320" s="614" t="s">
        <v>4903</v>
      </c>
      <c r="F320" s="617">
        <v>2</v>
      </c>
      <c r="G320" s="617">
        <v>2372</v>
      </c>
      <c r="H320" s="617">
        <v>1</v>
      </c>
      <c r="I320" s="617">
        <v>1186</v>
      </c>
      <c r="J320" s="617">
        <v>9</v>
      </c>
      <c r="K320" s="617">
        <v>10701</v>
      </c>
      <c r="L320" s="617">
        <v>4.5113827993254638</v>
      </c>
      <c r="M320" s="617">
        <v>1189</v>
      </c>
      <c r="N320" s="617">
        <v>11</v>
      </c>
      <c r="O320" s="617">
        <v>13103</v>
      </c>
      <c r="P320" s="638">
        <v>5.5240303541315345</v>
      </c>
      <c r="Q320" s="618">
        <v>1191.1818181818182</v>
      </c>
    </row>
    <row r="321" spans="1:17" ht="14.4" customHeight="1" x14ac:dyDescent="0.3">
      <c r="A321" s="613" t="s">
        <v>4868</v>
      </c>
      <c r="B321" s="614" t="s">
        <v>4869</v>
      </c>
      <c r="C321" s="614" t="s">
        <v>3146</v>
      </c>
      <c r="D321" s="614" t="s">
        <v>4904</v>
      </c>
      <c r="E321" s="614" t="s">
        <v>4905</v>
      </c>
      <c r="F321" s="617">
        <v>7</v>
      </c>
      <c r="G321" s="617">
        <v>749</v>
      </c>
      <c r="H321" s="617">
        <v>1</v>
      </c>
      <c r="I321" s="617">
        <v>107</v>
      </c>
      <c r="J321" s="617">
        <v>9</v>
      </c>
      <c r="K321" s="617">
        <v>972</v>
      </c>
      <c r="L321" s="617">
        <v>1.2977303070761015</v>
      </c>
      <c r="M321" s="617">
        <v>108</v>
      </c>
      <c r="N321" s="617">
        <v>9</v>
      </c>
      <c r="O321" s="617">
        <v>977</v>
      </c>
      <c r="P321" s="638">
        <v>1.3044058744993325</v>
      </c>
      <c r="Q321" s="618">
        <v>108.55555555555556</v>
      </c>
    </row>
    <row r="322" spans="1:17" ht="14.4" customHeight="1" x14ac:dyDescent="0.3">
      <c r="A322" s="613" t="s">
        <v>4868</v>
      </c>
      <c r="B322" s="614" t="s">
        <v>4869</v>
      </c>
      <c r="C322" s="614" t="s">
        <v>3146</v>
      </c>
      <c r="D322" s="614" t="s">
        <v>4906</v>
      </c>
      <c r="E322" s="614" t="s">
        <v>4907</v>
      </c>
      <c r="F322" s="617">
        <v>5</v>
      </c>
      <c r="G322" s="617">
        <v>1590</v>
      </c>
      <c r="H322" s="617">
        <v>1</v>
      </c>
      <c r="I322" s="617">
        <v>318</v>
      </c>
      <c r="J322" s="617">
        <v>1</v>
      </c>
      <c r="K322" s="617">
        <v>319</v>
      </c>
      <c r="L322" s="617">
        <v>0.20062893081761007</v>
      </c>
      <c r="M322" s="617">
        <v>319</v>
      </c>
      <c r="N322" s="617">
        <v>1</v>
      </c>
      <c r="O322" s="617">
        <v>322</v>
      </c>
      <c r="P322" s="638">
        <v>0.20251572327044026</v>
      </c>
      <c r="Q322" s="618">
        <v>322</v>
      </c>
    </row>
    <row r="323" spans="1:17" ht="14.4" customHeight="1" x14ac:dyDescent="0.3">
      <c r="A323" s="613" t="s">
        <v>4868</v>
      </c>
      <c r="B323" s="614" t="s">
        <v>4869</v>
      </c>
      <c r="C323" s="614" t="s">
        <v>3146</v>
      </c>
      <c r="D323" s="614" t="s">
        <v>4908</v>
      </c>
      <c r="E323" s="614" t="s">
        <v>4909</v>
      </c>
      <c r="F323" s="617"/>
      <c r="G323" s="617"/>
      <c r="H323" s="617"/>
      <c r="I323" s="617"/>
      <c r="J323" s="617"/>
      <c r="K323" s="617"/>
      <c r="L323" s="617"/>
      <c r="M323" s="617"/>
      <c r="N323" s="617">
        <v>1</v>
      </c>
      <c r="O323" s="617">
        <v>144</v>
      </c>
      <c r="P323" s="638"/>
      <c r="Q323" s="618">
        <v>144</v>
      </c>
    </row>
    <row r="324" spans="1:17" ht="14.4" customHeight="1" x14ac:dyDescent="0.3">
      <c r="A324" s="613" t="s">
        <v>4868</v>
      </c>
      <c r="B324" s="614" t="s">
        <v>4869</v>
      </c>
      <c r="C324" s="614" t="s">
        <v>3146</v>
      </c>
      <c r="D324" s="614" t="s">
        <v>4910</v>
      </c>
      <c r="E324" s="614" t="s">
        <v>4911</v>
      </c>
      <c r="F324" s="617">
        <v>1</v>
      </c>
      <c r="G324" s="617">
        <v>1015</v>
      </c>
      <c r="H324" s="617">
        <v>1</v>
      </c>
      <c r="I324" s="617">
        <v>1015</v>
      </c>
      <c r="J324" s="617">
        <v>1</v>
      </c>
      <c r="K324" s="617">
        <v>1020</v>
      </c>
      <c r="L324" s="617">
        <v>1.0049261083743843</v>
      </c>
      <c r="M324" s="617">
        <v>1020</v>
      </c>
      <c r="N324" s="617">
        <v>2</v>
      </c>
      <c r="O324" s="617">
        <v>2049</v>
      </c>
      <c r="P324" s="638">
        <v>2.0187192118226602</v>
      </c>
      <c r="Q324" s="618">
        <v>1024.5</v>
      </c>
    </row>
    <row r="325" spans="1:17" ht="14.4" customHeight="1" x14ac:dyDescent="0.3">
      <c r="A325" s="613" t="s">
        <v>4868</v>
      </c>
      <c r="B325" s="614" t="s">
        <v>4869</v>
      </c>
      <c r="C325" s="614" t="s">
        <v>3146</v>
      </c>
      <c r="D325" s="614" t="s">
        <v>4912</v>
      </c>
      <c r="E325" s="614" t="s">
        <v>4913</v>
      </c>
      <c r="F325" s="617"/>
      <c r="G325" s="617"/>
      <c r="H325" s="617"/>
      <c r="I325" s="617"/>
      <c r="J325" s="617"/>
      <c r="K325" s="617"/>
      <c r="L325" s="617"/>
      <c r="M325" s="617"/>
      <c r="N325" s="617">
        <v>1</v>
      </c>
      <c r="O325" s="617">
        <v>291</v>
      </c>
      <c r="P325" s="638"/>
      <c r="Q325" s="618">
        <v>291</v>
      </c>
    </row>
    <row r="326" spans="1:17" ht="14.4" customHeight="1" x14ac:dyDescent="0.3">
      <c r="A326" s="613" t="s">
        <v>4914</v>
      </c>
      <c r="B326" s="614" t="s">
        <v>4915</v>
      </c>
      <c r="C326" s="614" t="s">
        <v>3146</v>
      </c>
      <c r="D326" s="614" t="s">
        <v>4916</v>
      </c>
      <c r="E326" s="614" t="s">
        <v>4917</v>
      </c>
      <c r="F326" s="617">
        <v>718</v>
      </c>
      <c r="G326" s="617">
        <v>38054</v>
      </c>
      <c r="H326" s="617">
        <v>1</v>
      </c>
      <c r="I326" s="617">
        <v>53</v>
      </c>
      <c r="J326" s="617">
        <v>722</v>
      </c>
      <c r="K326" s="617">
        <v>38266</v>
      </c>
      <c r="L326" s="617">
        <v>1.0055710306406684</v>
      </c>
      <c r="M326" s="617">
        <v>53</v>
      </c>
      <c r="N326" s="617">
        <v>824</v>
      </c>
      <c r="O326" s="617">
        <v>44266</v>
      </c>
      <c r="P326" s="638">
        <v>1.163241709150155</v>
      </c>
      <c r="Q326" s="618">
        <v>53.720873786407765</v>
      </c>
    </row>
    <row r="327" spans="1:17" ht="14.4" customHeight="1" x14ac:dyDescent="0.3">
      <c r="A327" s="613" t="s">
        <v>4914</v>
      </c>
      <c r="B327" s="614" t="s">
        <v>4915</v>
      </c>
      <c r="C327" s="614" t="s">
        <v>3146</v>
      </c>
      <c r="D327" s="614" t="s">
        <v>4918</v>
      </c>
      <c r="E327" s="614" t="s">
        <v>4919</v>
      </c>
      <c r="F327" s="617">
        <v>1528</v>
      </c>
      <c r="G327" s="617">
        <v>183360</v>
      </c>
      <c r="H327" s="617">
        <v>1</v>
      </c>
      <c r="I327" s="617">
        <v>120</v>
      </c>
      <c r="J327" s="617">
        <v>1313</v>
      </c>
      <c r="K327" s="617">
        <v>158873</v>
      </c>
      <c r="L327" s="617">
        <v>0.86645397033158811</v>
      </c>
      <c r="M327" s="617">
        <v>121</v>
      </c>
      <c r="N327" s="617">
        <v>1371</v>
      </c>
      <c r="O327" s="617">
        <v>166931</v>
      </c>
      <c r="P327" s="638">
        <v>0.91040030541012218</v>
      </c>
      <c r="Q327" s="618">
        <v>121.75857038657914</v>
      </c>
    </row>
    <row r="328" spans="1:17" ht="14.4" customHeight="1" x14ac:dyDescent="0.3">
      <c r="A328" s="613" t="s">
        <v>4914</v>
      </c>
      <c r="B328" s="614" t="s">
        <v>4915</v>
      </c>
      <c r="C328" s="614" t="s">
        <v>3146</v>
      </c>
      <c r="D328" s="614" t="s">
        <v>4920</v>
      </c>
      <c r="E328" s="614" t="s">
        <v>4921</v>
      </c>
      <c r="F328" s="617">
        <v>98</v>
      </c>
      <c r="G328" s="617">
        <v>16954</v>
      </c>
      <c r="H328" s="617">
        <v>1</v>
      </c>
      <c r="I328" s="617">
        <v>173</v>
      </c>
      <c r="J328" s="617">
        <v>101</v>
      </c>
      <c r="K328" s="617">
        <v>17574</v>
      </c>
      <c r="L328" s="617">
        <v>1.0365695411112421</v>
      </c>
      <c r="M328" s="617">
        <v>174</v>
      </c>
      <c r="N328" s="617">
        <v>93</v>
      </c>
      <c r="O328" s="617">
        <v>16320</v>
      </c>
      <c r="P328" s="638">
        <v>0.96260469505721369</v>
      </c>
      <c r="Q328" s="618">
        <v>175.48387096774192</v>
      </c>
    </row>
    <row r="329" spans="1:17" ht="14.4" customHeight="1" x14ac:dyDescent="0.3">
      <c r="A329" s="613" t="s">
        <v>4914</v>
      </c>
      <c r="B329" s="614" t="s">
        <v>4915</v>
      </c>
      <c r="C329" s="614" t="s">
        <v>3146</v>
      </c>
      <c r="D329" s="614" t="s">
        <v>4922</v>
      </c>
      <c r="E329" s="614" t="s">
        <v>4923</v>
      </c>
      <c r="F329" s="617">
        <v>140</v>
      </c>
      <c r="G329" s="617">
        <v>53060</v>
      </c>
      <c r="H329" s="617">
        <v>1</v>
      </c>
      <c r="I329" s="617">
        <v>379</v>
      </c>
      <c r="J329" s="617">
        <v>144</v>
      </c>
      <c r="K329" s="617">
        <v>54720</v>
      </c>
      <c r="L329" s="617">
        <v>1.031285337353939</v>
      </c>
      <c r="M329" s="617">
        <v>380</v>
      </c>
      <c r="N329" s="617">
        <v>175</v>
      </c>
      <c r="O329" s="617">
        <v>66866</v>
      </c>
      <c r="P329" s="638">
        <v>1.2601960045231813</v>
      </c>
      <c r="Q329" s="618">
        <v>382.09142857142859</v>
      </c>
    </row>
    <row r="330" spans="1:17" ht="14.4" customHeight="1" x14ac:dyDescent="0.3">
      <c r="A330" s="613" t="s">
        <v>4914</v>
      </c>
      <c r="B330" s="614" t="s">
        <v>4915</v>
      </c>
      <c r="C330" s="614" t="s">
        <v>3146</v>
      </c>
      <c r="D330" s="614" t="s">
        <v>4924</v>
      </c>
      <c r="E330" s="614" t="s">
        <v>4925</v>
      </c>
      <c r="F330" s="617">
        <v>88</v>
      </c>
      <c r="G330" s="617">
        <v>14696</v>
      </c>
      <c r="H330" s="617">
        <v>1</v>
      </c>
      <c r="I330" s="617">
        <v>167</v>
      </c>
      <c r="J330" s="617">
        <v>93</v>
      </c>
      <c r="K330" s="617">
        <v>15624</v>
      </c>
      <c r="L330" s="617">
        <v>1.0631464344039194</v>
      </c>
      <c r="M330" s="617">
        <v>168</v>
      </c>
      <c r="N330" s="617">
        <v>123</v>
      </c>
      <c r="O330" s="617">
        <v>20994</v>
      </c>
      <c r="P330" s="638">
        <v>1.4285519869352206</v>
      </c>
      <c r="Q330" s="618">
        <v>170.6829268292683</v>
      </c>
    </row>
    <row r="331" spans="1:17" ht="14.4" customHeight="1" x14ac:dyDescent="0.3">
      <c r="A331" s="613" t="s">
        <v>4914</v>
      </c>
      <c r="B331" s="614" t="s">
        <v>4915</v>
      </c>
      <c r="C331" s="614" t="s">
        <v>3146</v>
      </c>
      <c r="D331" s="614" t="s">
        <v>4926</v>
      </c>
      <c r="E331" s="614" t="s">
        <v>4927</v>
      </c>
      <c r="F331" s="617">
        <v>112</v>
      </c>
      <c r="G331" s="617">
        <v>35056</v>
      </c>
      <c r="H331" s="617">
        <v>1</v>
      </c>
      <c r="I331" s="617">
        <v>313</v>
      </c>
      <c r="J331" s="617">
        <v>98</v>
      </c>
      <c r="K331" s="617">
        <v>30968</v>
      </c>
      <c r="L331" s="617">
        <v>0.88338658146964855</v>
      </c>
      <c r="M331" s="617">
        <v>316</v>
      </c>
      <c r="N331" s="617">
        <v>81</v>
      </c>
      <c r="O331" s="617">
        <v>25884</v>
      </c>
      <c r="P331" s="638">
        <v>0.73836147877681424</v>
      </c>
      <c r="Q331" s="618">
        <v>319.55555555555554</v>
      </c>
    </row>
    <row r="332" spans="1:17" ht="14.4" customHeight="1" x14ac:dyDescent="0.3">
      <c r="A332" s="613" t="s">
        <v>4914</v>
      </c>
      <c r="B332" s="614" t="s">
        <v>4915</v>
      </c>
      <c r="C332" s="614" t="s">
        <v>3146</v>
      </c>
      <c r="D332" s="614" t="s">
        <v>4928</v>
      </c>
      <c r="E332" s="614" t="s">
        <v>4929</v>
      </c>
      <c r="F332" s="617">
        <v>2</v>
      </c>
      <c r="G332" s="617">
        <v>868</v>
      </c>
      <c r="H332" s="617">
        <v>1</v>
      </c>
      <c r="I332" s="617">
        <v>434</v>
      </c>
      <c r="J332" s="617"/>
      <c r="K332" s="617"/>
      <c r="L332" s="617"/>
      <c r="M332" s="617"/>
      <c r="N332" s="617"/>
      <c r="O332" s="617"/>
      <c r="P332" s="638"/>
      <c r="Q332" s="618"/>
    </row>
    <row r="333" spans="1:17" ht="14.4" customHeight="1" x14ac:dyDescent="0.3">
      <c r="A333" s="613" t="s">
        <v>4914</v>
      </c>
      <c r="B333" s="614" t="s">
        <v>4915</v>
      </c>
      <c r="C333" s="614" t="s">
        <v>3146</v>
      </c>
      <c r="D333" s="614" t="s">
        <v>4930</v>
      </c>
      <c r="E333" s="614" t="s">
        <v>4931</v>
      </c>
      <c r="F333" s="617">
        <v>475</v>
      </c>
      <c r="G333" s="617">
        <v>160075</v>
      </c>
      <c r="H333" s="617">
        <v>1</v>
      </c>
      <c r="I333" s="617">
        <v>337</v>
      </c>
      <c r="J333" s="617">
        <v>456</v>
      </c>
      <c r="K333" s="617">
        <v>154128</v>
      </c>
      <c r="L333" s="617">
        <v>0.96284866468842734</v>
      </c>
      <c r="M333" s="617">
        <v>338</v>
      </c>
      <c r="N333" s="617">
        <v>629</v>
      </c>
      <c r="O333" s="617">
        <v>213562</v>
      </c>
      <c r="P333" s="638">
        <v>1.3341371232234891</v>
      </c>
      <c r="Q333" s="618">
        <v>339.5262321144674</v>
      </c>
    </row>
    <row r="334" spans="1:17" ht="14.4" customHeight="1" x14ac:dyDescent="0.3">
      <c r="A334" s="613" t="s">
        <v>4914</v>
      </c>
      <c r="B334" s="614" t="s">
        <v>4915</v>
      </c>
      <c r="C334" s="614" t="s">
        <v>3146</v>
      </c>
      <c r="D334" s="614" t="s">
        <v>4932</v>
      </c>
      <c r="E334" s="614" t="s">
        <v>4933</v>
      </c>
      <c r="F334" s="617">
        <v>65</v>
      </c>
      <c r="G334" s="617">
        <v>6955</v>
      </c>
      <c r="H334" s="617">
        <v>1</v>
      </c>
      <c r="I334" s="617">
        <v>107</v>
      </c>
      <c r="J334" s="617">
        <v>71</v>
      </c>
      <c r="K334" s="617">
        <v>7668</v>
      </c>
      <c r="L334" s="617">
        <v>1.1025161754133717</v>
      </c>
      <c r="M334" s="617">
        <v>108</v>
      </c>
      <c r="N334" s="617">
        <v>76</v>
      </c>
      <c r="O334" s="617">
        <v>8262</v>
      </c>
      <c r="P334" s="638">
        <v>1.187922358015816</v>
      </c>
      <c r="Q334" s="618">
        <v>108.71052631578948</v>
      </c>
    </row>
    <row r="335" spans="1:17" ht="14.4" customHeight="1" x14ac:dyDescent="0.3">
      <c r="A335" s="613" t="s">
        <v>4914</v>
      </c>
      <c r="B335" s="614" t="s">
        <v>4915</v>
      </c>
      <c r="C335" s="614" t="s">
        <v>3146</v>
      </c>
      <c r="D335" s="614" t="s">
        <v>4934</v>
      </c>
      <c r="E335" s="614" t="s">
        <v>4935</v>
      </c>
      <c r="F335" s="617">
        <v>4</v>
      </c>
      <c r="G335" s="617">
        <v>1444</v>
      </c>
      <c r="H335" s="617">
        <v>1</v>
      </c>
      <c r="I335" s="617">
        <v>361</v>
      </c>
      <c r="J335" s="617">
        <v>7</v>
      </c>
      <c r="K335" s="617">
        <v>2555</v>
      </c>
      <c r="L335" s="617">
        <v>1.7693905817174516</v>
      </c>
      <c r="M335" s="617">
        <v>365</v>
      </c>
      <c r="N335" s="617">
        <v>4</v>
      </c>
      <c r="O335" s="617">
        <v>1492</v>
      </c>
      <c r="P335" s="638">
        <v>1.0332409972299168</v>
      </c>
      <c r="Q335" s="618">
        <v>373</v>
      </c>
    </row>
    <row r="336" spans="1:17" ht="14.4" customHeight="1" x14ac:dyDescent="0.3">
      <c r="A336" s="613" t="s">
        <v>4914</v>
      </c>
      <c r="B336" s="614" t="s">
        <v>4915</v>
      </c>
      <c r="C336" s="614" t="s">
        <v>3146</v>
      </c>
      <c r="D336" s="614" t="s">
        <v>4936</v>
      </c>
      <c r="E336" s="614" t="s">
        <v>4937</v>
      </c>
      <c r="F336" s="617">
        <v>43</v>
      </c>
      <c r="G336" s="617">
        <v>1548</v>
      </c>
      <c r="H336" s="617">
        <v>1</v>
      </c>
      <c r="I336" s="617">
        <v>36</v>
      </c>
      <c r="J336" s="617">
        <v>50</v>
      </c>
      <c r="K336" s="617">
        <v>1850</v>
      </c>
      <c r="L336" s="617">
        <v>1.1950904392764858</v>
      </c>
      <c r="M336" s="617">
        <v>37</v>
      </c>
      <c r="N336" s="617">
        <v>54</v>
      </c>
      <c r="O336" s="617">
        <v>1998</v>
      </c>
      <c r="P336" s="638">
        <v>1.2906976744186047</v>
      </c>
      <c r="Q336" s="618">
        <v>37</v>
      </c>
    </row>
    <row r="337" spans="1:17" ht="14.4" customHeight="1" x14ac:dyDescent="0.3">
      <c r="A337" s="613" t="s">
        <v>4914</v>
      </c>
      <c r="B337" s="614" t="s">
        <v>4915</v>
      </c>
      <c r="C337" s="614" t="s">
        <v>3146</v>
      </c>
      <c r="D337" s="614" t="s">
        <v>4938</v>
      </c>
      <c r="E337" s="614" t="s">
        <v>4939</v>
      </c>
      <c r="F337" s="617">
        <v>6</v>
      </c>
      <c r="G337" s="617">
        <v>3960</v>
      </c>
      <c r="H337" s="617">
        <v>1</v>
      </c>
      <c r="I337" s="617">
        <v>660</v>
      </c>
      <c r="J337" s="617">
        <v>7</v>
      </c>
      <c r="K337" s="617">
        <v>4648</v>
      </c>
      <c r="L337" s="617">
        <v>1.1737373737373737</v>
      </c>
      <c r="M337" s="617">
        <v>664</v>
      </c>
      <c r="N337" s="617">
        <v>2</v>
      </c>
      <c r="O337" s="617">
        <v>1344</v>
      </c>
      <c r="P337" s="638">
        <v>0.33939393939393941</v>
      </c>
      <c r="Q337" s="618">
        <v>672</v>
      </c>
    </row>
    <row r="338" spans="1:17" ht="14.4" customHeight="1" x14ac:dyDescent="0.3">
      <c r="A338" s="613" t="s">
        <v>4914</v>
      </c>
      <c r="B338" s="614" t="s">
        <v>4915</v>
      </c>
      <c r="C338" s="614" t="s">
        <v>3146</v>
      </c>
      <c r="D338" s="614" t="s">
        <v>4940</v>
      </c>
      <c r="E338" s="614" t="s">
        <v>4941</v>
      </c>
      <c r="F338" s="617"/>
      <c r="G338" s="617"/>
      <c r="H338" s="617"/>
      <c r="I338" s="617"/>
      <c r="J338" s="617">
        <v>1</v>
      </c>
      <c r="K338" s="617">
        <v>136</v>
      </c>
      <c r="L338" s="617"/>
      <c r="M338" s="617">
        <v>136</v>
      </c>
      <c r="N338" s="617">
        <v>2</v>
      </c>
      <c r="O338" s="617">
        <v>273</v>
      </c>
      <c r="P338" s="638"/>
      <c r="Q338" s="618">
        <v>136.5</v>
      </c>
    </row>
    <row r="339" spans="1:17" ht="14.4" customHeight="1" x14ac:dyDescent="0.3">
      <c r="A339" s="613" t="s">
        <v>4914</v>
      </c>
      <c r="B339" s="614" t="s">
        <v>4915</v>
      </c>
      <c r="C339" s="614" t="s">
        <v>3146</v>
      </c>
      <c r="D339" s="614" t="s">
        <v>4942</v>
      </c>
      <c r="E339" s="614" t="s">
        <v>4943</v>
      </c>
      <c r="F339" s="617">
        <v>747</v>
      </c>
      <c r="G339" s="617">
        <v>209160</v>
      </c>
      <c r="H339" s="617">
        <v>1</v>
      </c>
      <c r="I339" s="617">
        <v>280</v>
      </c>
      <c r="J339" s="617">
        <v>638</v>
      </c>
      <c r="K339" s="617">
        <v>179278</v>
      </c>
      <c r="L339" s="617">
        <v>0.85713329508510228</v>
      </c>
      <c r="M339" s="617">
        <v>281</v>
      </c>
      <c r="N339" s="617">
        <v>661</v>
      </c>
      <c r="O339" s="617">
        <v>187214</v>
      </c>
      <c r="P339" s="638">
        <v>0.89507554025626312</v>
      </c>
      <c r="Q339" s="618">
        <v>283.22844175491679</v>
      </c>
    </row>
    <row r="340" spans="1:17" ht="14.4" customHeight="1" x14ac:dyDescent="0.3">
      <c r="A340" s="613" t="s">
        <v>4914</v>
      </c>
      <c r="B340" s="614" t="s">
        <v>4915</v>
      </c>
      <c r="C340" s="614" t="s">
        <v>3146</v>
      </c>
      <c r="D340" s="614" t="s">
        <v>4944</v>
      </c>
      <c r="E340" s="614" t="s">
        <v>4945</v>
      </c>
      <c r="F340" s="617">
        <v>405</v>
      </c>
      <c r="G340" s="617">
        <v>183465</v>
      </c>
      <c r="H340" s="617">
        <v>1</v>
      </c>
      <c r="I340" s="617">
        <v>453</v>
      </c>
      <c r="J340" s="617">
        <v>408</v>
      </c>
      <c r="K340" s="617">
        <v>186048</v>
      </c>
      <c r="L340" s="617">
        <v>1.0140789796418936</v>
      </c>
      <c r="M340" s="617">
        <v>456</v>
      </c>
      <c r="N340" s="617">
        <v>462</v>
      </c>
      <c r="O340" s="617">
        <v>211988</v>
      </c>
      <c r="P340" s="638">
        <v>1.1554683454609871</v>
      </c>
      <c r="Q340" s="618">
        <v>458.84848484848487</v>
      </c>
    </row>
    <row r="341" spans="1:17" ht="14.4" customHeight="1" x14ac:dyDescent="0.3">
      <c r="A341" s="613" t="s">
        <v>4914</v>
      </c>
      <c r="B341" s="614" t="s">
        <v>4915</v>
      </c>
      <c r="C341" s="614" t="s">
        <v>3146</v>
      </c>
      <c r="D341" s="614" t="s">
        <v>4946</v>
      </c>
      <c r="E341" s="614" t="s">
        <v>4947</v>
      </c>
      <c r="F341" s="617">
        <v>1042</v>
      </c>
      <c r="G341" s="617">
        <v>359490</v>
      </c>
      <c r="H341" s="617">
        <v>1</v>
      </c>
      <c r="I341" s="617">
        <v>345</v>
      </c>
      <c r="J341" s="617">
        <v>951</v>
      </c>
      <c r="K341" s="617">
        <v>330948</v>
      </c>
      <c r="L341" s="617">
        <v>0.92060418926812981</v>
      </c>
      <c r="M341" s="617">
        <v>348</v>
      </c>
      <c r="N341" s="617">
        <v>1012</v>
      </c>
      <c r="O341" s="617">
        <v>356754</v>
      </c>
      <c r="P341" s="638">
        <v>0.99238921805891678</v>
      </c>
      <c r="Q341" s="618">
        <v>352.52371541501975</v>
      </c>
    </row>
    <row r="342" spans="1:17" ht="14.4" customHeight="1" x14ac:dyDescent="0.3">
      <c r="A342" s="613" t="s">
        <v>4914</v>
      </c>
      <c r="B342" s="614" t="s">
        <v>4915</v>
      </c>
      <c r="C342" s="614" t="s">
        <v>3146</v>
      </c>
      <c r="D342" s="614" t="s">
        <v>4948</v>
      </c>
      <c r="E342" s="614" t="s">
        <v>4949</v>
      </c>
      <c r="F342" s="617">
        <v>2</v>
      </c>
      <c r="G342" s="617">
        <v>5748</v>
      </c>
      <c r="H342" s="617">
        <v>1</v>
      </c>
      <c r="I342" s="617">
        <v>2874</v>
      </c>
      <c r="J342" s="617"/>
      <c r="K342" s="617"/>
      <c r="L342" s="617"/>
      <c r="M342" s="617"/>
      <c r="N342" s="617">
        <v>1</v>
      </c>
      <c r="O342" s="617">
        <v>2907</v>
      </c>
      <c r="P342" s="638">
        <v>0.50574112734864296</v>
      </c>
      <c r="Q342" s="618">
        <v>2907</v>
      </c>
    </row>
    <row r="343" spans="1:17" ht="14.4" customHeight="1" x14ac:dyDescent="0.3">
      <c r="A343" s="613" t="s">
        <v>4914</v>
      </c>
      <c r="B343" s="614" t="s">
        <v>4915</v>
      </c>
      <c r="C343" s="614" t="s">
        <v>3146</v>
      </c>
      <c r="D343" s="614" t="s">
        <v>4950</v>
      </c>
      <c r="E343" s="614" t="s">
        <v>4951</v>
      </c>
      <c r="F343" s="617">
        <v>3</v>
      </c>
      <c r="G343" s="617">
        <v>38322</v>
      </c>
      <c r="H343" s="617">
        <v>1</v>
      </c>
      <c r="I343" s="617">
        <v>12774</v>
      </c>
      <c r="J343" s="617"/>
      <c r="K343" s="617"/>
      <c r="L343" s="617"/>
      <c r="M343" s="617"/>
      <c r="N343" s="617"/>
      <c r="O343" s="617"/>
      <c r="P343" s="638"/>
      <c r="Q343" s="618"/>
    </row>
    <row r="344" spans="1:17" ht="14.4" customHeight="1" x14ac:dyDescent="0.3">
      <c r="A344" s="613" t="s">
        <v>4914</v>
      </c>
      <c r="B344" s="614" t="s">
        <v>4915</v>
      </c>
      <c r="C344" s="614" t="s">
        <v>3146</v>
      </c>
      <c r="D344" s="614" t="s">
        <v>4952</v>
      </c>
      <c r="E344" s="614" t="s">
        <v>4953</v>
      </c>
      <c r="F344" s="617">
        <v>8</v>
      </c>
      <c r="G344" s="617">
        <v>816</v>
      </c>
      <c r="H344" s="617">
        <v>1</v>
      </c>
      <c r="I344" s="617">
        <v>102</v>
      </c>
      <c r="J344" s="617">
        <v>6</v>
      </c>
      <c r="K344" s="617">
        <v>618</v>
      </c>
      <c r="L344" s="617">
        <v>0.75735294117647056</v>
      </c>
      <c r="M344" s="617">
        <v>103</v>
      </c>
      <c r="N344" s="617">
        <v>5</v>
      </c>
      <c r="O344" s="617">
        <v>520</v>
      </c>
      <c r="P344" s="638">
        <v>0.63725490196078427</v>
      </c>
      <c r="Q344" s="618">
        <v>104</v>
      </c>
    </row>
    <row r="345" spans="1:17" ht="14.4" customHeight="1" x14ac:dyDescent="0.3">
      <c r="A345" s="613" t="s">
        <v>4914</v>
      </c>
      <c r="B345" s="614" t="s">
        <v>4915</v>
      </c>
      <c r="C345" s="614" t="s">
        <v>3146</v>
      </c>
      <c r="D345" s="614" t="s">
        <v>4954</v>
      </c>
      <c r="E345" s="614" t="s">
        <v>4955</v>
      </c>
      <c r="F345" s="617">
        <v>70</v>
      </c>
      <c r="G345" s="617">
        <v>8050</v>
      </c>
      <c r="H345" s="617">
        <v>1</v>
      </c>
      <c r="I345" s="617">
        <v>115</v>
      </c>
      <c r="J345" s="617">
        <v>52</v>
      </c>
      <c r="K345" s="617">
        <v>5980</v>
      </c>
      <c r="L345" s="617">
        <v>0.74285714285714288</v>
      </c>
      <c r="M345" s="617">
        <v>115</v>
      </c>
      <c r="N345" s="617">
        <v>42</v>
      </c>
      <c r="O345" s="617">
        <v>4866</v>
      </c>
      <c r="P345" s="638">
        <v>0.60447204968944102</v>
      </c>
      <c r="Q345" s="618">
        <v>115.85714285714286</v>
      </c>
    </row>
    <row r="346" spans="1:17" ht="14.4" customHeight="1" x14ac:dyDescent="0.3">
      <c r="A346" s="613" t="s">
        <v>4914</v>
      </c>
      <c r="B346" s="614" t="s">
        <v>4915</v>
      </c>
      <c r="C346" s="614" t="s">
        <v>3146</v>
      </c>
      <c r="D346" s="614" t="s">
        <v>4956</v>
      </c>
      <c r="E346" s="614" t="s">
        <v>4957</v>
      </c>
      <c r="F346" s="617">
        <v>74</v>
      </c>
      <c r="G346" s="617">
        <v>33596</v>
      </c>
      <c r="H346" s="617">
        <v>1</v>
      </c>
      <c r="I346" s="617">
        <v>454</v>
      </c>
      <c r="J346" s="617">
        <v>76</v>
      </c>
      <c r="K346" s="617">
        <v>34732</v>
      </c>
      <c r="L346" s="617">
        <v>1.0338135492320515</v>
      </c>
      <c r="M346" s="617">
        <v>457</v>
      </c>
      <c r="N346" s="617">
        <v>86</v>
      </c>
      <c r="O346" s="617">
        <v>39558</v>
      </c>
      <c r="P346" s="638">
        <v>1.1774616025717348</v>
      </c>
      <c r="Q346" s="618">
        <v>459.97674418604652</v>
      </c>
    </row>
    <row r="347" spans="1:17" ht="14.4" customHeight="1" x14ac:dyDescent="0.3">
      <c r="A347" s="613" t="s">
        <v>4914</v>
      </c>
      <c r="B347" s="614" t="s">
        <v>4915</v>
      </c>
      <c r="C347" s="614" t="s">
        <v>3146</v>
      </c>
      <c r="D347" s="614" t="s">
        <v>4358</v>
      </c>
      <c r="E347" s="614" t="s">
        <v>4359</v>
      </c>
      <c r="F347" s="617"/>
      <c r="G347" s="617"/>
      <c r="H347" s="617"/>
      <c r="I347" s="617"/>
      <c r="J347" s="617">
        <v>1</v>
      </c>
      <c r="K347" s="617">
        <v>1245</v>
      </c>
      <c r="L347" s="617"/>
      <c r="M347" s="617">
        <v>1245</v>
      </c>
      <c r="N347" s="617">
        <v>2</v>
      </c>
      <c r="O347" s="617">
        <v>2522</v>
      </c>
      <c r="P347" s="638"/>
      <c r="Q347" s="618">
        <v>1261</v>
      </c>
    </row>
    <row r="348" spans="1:17" ht="14.4" customHeight="1" x14ac:dyDescent="0.3">
      <c r="A348" s="613" t="s">
        <v>4914</v>
      </c>
      <c r="B348" s="614" t="s">
        <v>4915</v>
      </c>
      <c r="C348" s="614" t="s">
        <v>3146</v>
      </c>
      <c r="D348" s="614" t="s">
        <v>4958</v>
      </c>
      <c r="E348" s="614" t="s">
        <v>4959</v>
      </c>
      <c r="F348" s="617">
        <v>28</v>
      </c>
      <c r="G348" s="617">
        <v>11900</v>
      </c>
      <c r="H348" s="617">
        <v>1</v>
      </c>
      <c r="I348" s="617">
        <v>425</v>
      </c>
      <c r="J348" s="617">
        <v>26</v>
      </c>
      <c r="K348" s="617">
        <v>11154</v>
      </c>
      <c r="L348" s="617">
        <v>0.93731092436974794</v>
      </c>
      <c r="M348" s="617">
        <v>429</v>
      </c>
      <c r="N348" s="617">
        <v>26</v>
      </c>
      <c r="O348" s="617">
        <v>11284</v>
      </c>
      <c r="P348" s="638">
        <v>0.94823529411764707</v>
      </c>
      <c r="Q348" s="618">
        <v>434</v>
      </c>
    </row>
    <row r="349" spans="1:17" ht="14.4" customHeight="1" x14ac:dyDescent="0.3">
      <c r="A349" s="613" t="s">
        <v>4914</v>
      </c>
      <c r="B349" s="614" t="s">
        <v>4915</v>
      </c>
      <c r="C349" s="614" t="s">
        <v>3146</v>
      </c>
      <c r="D349" s="614" t="s">
        <v>4960</v>
      </c>
      <c r="E349" s="614" t="s">
        <v>4961</v>
      </c>
      <c r="F349" s="617">
        <v>58</v>
      </c>
      <c r="G349" s="617">
        <v>3074</v>
      </c>
      <c r="H349" s="617">
        <v>1</v>
      </c>
      <c r="I349" s="617">
        <v>53</v>
      </c>
      <c r="J349" s="617">
        <v>50</v>
      </c>
      <c r="K349" s="617">
        <v>2650</v>
      </c>
      <c r="L349" s="617">
        <v>0.86206896551724133</v>
      </c>
      <c r="M349" s="617">
        <v>53</v>
      </c>
      <c r="N349" s="617">
        <v>122</v>
      </c>
      <c r="O349" s="617">
        <v>6572</v>
      </c>
      <c r="P349" s="638">
        <v>2.1379310344827585</v>
      </c>
      <c r="Q349" s="618">
        <v>53.868852459016395</v>
      </c>
    </row>
    <row r="350" spans="1:17" ht="14.4" customHeight="1" x14ac:dyDescent="0.3">
      <c r="A350" s="613" t="s">
        <v>4914</v>
      </c>
      <c r="B350" s="614" t="s">
        <v>4915</v>
      </c>
      <c r="C350" s="614" t="s">
        <v>3146</v>
      </c>
      <c r="D350" s="614" t="s">
        <v>4962</v>
      </c>
      <c r="E350" s="614" t="s">
        <v>4963</v>
      </c>
      <c r="F350" s="617">
        <v>3</v>
      </c>
      <c r="G350" s="617">
        <v>6483</v>
      </c>
      <c r="H350" s="617">
        <v>1</v>
      </c>
      <c r="I350" s="617">
        <v>2161</v>
      </c>
      <c r="J350" s="617">
        <v>1</v>
      </c>
      <c r="K350" s="617">
        <v>2164</v>
      </c>
      <c r="L350" s="617">
        <v>0.33379608206077432</v>
      </c>
      <c r="M350" s="617">
        <v>2164</v>
      </c>
      <c r="N350" s="617">
        <v>2</v>
      </c>
      <c r="O350" s="617">
        <v>4334</v>
      </c>
      <c r="P350" s="638">
        <v>0.66851766157643067</v>
      </c>
      <c r="Q350" s="618">
        <v>2167</v>
      </c>
    </row>
    <row r="351" spans="1:17" ht="14.4" customHeight="1" x14ac:dyDescent="0.3">
      <c r="A351" s="613" t="s">
        <v>4914</v>
      </c>
      <c r="B351" s="614" t="s">
        <v>4915</v>
      </c>
      <c r="C351" s="614" t="s">
        <v>3146</v>
      </c>
      <c r="D351" s="614" t="s">
        <v>4964</v>
      </c>
      <c r="E351" s="614" t="s">
        <v>4965</v>
      </c>
      <c r="F351" s="617">
        <v>5708</v>
      </c>
      <c r="G351" s="617">
        <v>936112</v>
      </c>
      <c r="H351" s="617">
        <v>1</v>
      </c>
      <c r="I351" s="617">
        <v>164</v>
      </c>
      <c r="J351" s="617">
        <v>5341</v>
      </c>
      <c r="K351" s="617">
        <v>881265</v>
      </c>
      <c r="L351" s="617">
        <v>0.94140978857230762</v>
      </c>
      <c r="M351" s="617">
        <v>165</v>
      </c>
      <c r="N351" s="617">
        <v>5591</v>
      </c>
      <c r="O351" s="617">
        <v>934638</v>
      </c>
      <c r="P351" s="638">
        <v>0.99842540208863895</v>
      </c>
      <c r="Q351" s="618">
        <v>167.16830620640314</v>
      </c>
    </row>
    <row r="352" spans="1:17" ht="14.4" customHeight="1" x14ac:dyDescent="0.3">
      <c r="A352" s="613" t="s">
        <v>4914</v>
      </c>
      <c r="B352" s="614" t="s">
        <v>4915</v>
      </c>
      <c r="C352" s="614" t="s">
        <v>3146</v>
      </c>
      <c r="D352" s="614" t="s">
        <v>4966</v>
      </c>
      <c r="E352" s="614" t="s">
        <v>4967</v>
      </c>
      <c r="F352" s="617">
        <v>12</v>
      </c>
      <c r="G352" s="617">
        <v>936</v>
      </c>
      <c r="H352" s="617">
        <v>1</v>
      </c>
      <c r="I352" s="617">
        <v>78</v>
      </c>
      <c r="J352" s="617">
        <v>18</v>
      </c>
      <c r="K352" s="617">
        <v>1422</v>
      </c>
      <c r="L352" s="617">
        <v>1.5192307692307692</v>
      </c>
      <c r="M352" s="617">
        <v>79</v>
      </c>
      <c r="N352" s="617">
        <v>8</v>
      </c>
      <c r="O352" s="617">
        <v>640</v>
      </c>
      <c r="P352" s="638">
        <v>0.68376068376068377</v>
      </c>
      <c r="Q352" s="618">
        <v>80</v>
      </c>
    </row>
    <row r="353" spans="1:17" ht="14.4" customHeight="1" x14ac:dyDescent="0.3">
      <c r="A353" s="613" t="s">
        <v>4914</v>
      </c>
      <c r="B353" s="614" t="s">
        <v>4915</v>
      </c>
      <c r="C353" s="614" t="s">
        <v>3146</v>
      </c>
      <c r="D353" s="614" t="s">
        <v>4968</v>
      </c>
      <c r="E353" s="614" t="s">
        <v>4969</v>
      </c>
      <c r="F353" s="617"/>
      <c r="G353" s="617"/>
      <c r="H353" s="617"/>
      <c r="I353" s="617"/>
      <c r="J353" s="617">
        <v>3</v>
      </c>
      <c r="K353" s="617">
        <v>492</v>
      </c>
      <c r="L353" s="617"/>
      <c r="M353" s="617">
        <v>164</v>
      </c>
      <c r="N353" s="617">
        <v>1</v>
      </c>
      <c r="O353" s="617">
        <v>165</v>
      </c>
      <c r="P353" s="638"/>
      <c r="Q353" s="618">
        <v>165</v>
      </c>
    </row>
    <row r="354" spans="1:17" ht="14.4" customHeight="1" x14ac:dyDescent="0.3">
      <c r="A354" s="613" t="s">
        <v>4914</v>
      </c>
      <c r="B354" s="614" t="s">
        <v>4915</v>
      </c>
      <c r="C354" s="614" t="s">
        <v>3146</v>
      </c>
      <c r="D354" s="614" t="s">
        <v>4970</v>
      </c>
      <c r="E354" s="614" t="s">
        <v>4971</v>
      </c>
      <c r="F354" s="617">
        <v>35</v>
      </c>
      <c r="G354" s="617">
        <v>5565</v>
      </c>
      <c r="H354" s="617">
        <v>1</v>
      </c>
      <c r="I354" s="617">
        <v>159</v>
      </c>
      <c r="J354" s="617">
        <v>35</v>
      </c>
      <c r="K354" s="617">
        <v>5600</v>
      </c>
      <c r="L354" s="617">
        <v>1.0062893081761006</v>
      </c>
      <c r="M354" s="617">
        <v>160</v>
      </c>
      <c r="N354" s="617">
        <v>37</v>
      </c>
      <c r="O354" s="617">
        <v>5974</v>
      </c>
      <c r="P354" s="638">
        <v>1.0734950584007188</v>
      </c>
      <c r="Q354" s="618">
        <v>161.45945945945945</v>
      </c>
    </row>
    <row r="355" spans="1:17" ht="14.4" customHeight="1" x14ac:dyDescent="0.3">
      <c r="A355" s="613" t="s">
        <v>4914</v>
      </c>
      <c r="B355" s="614" t="s">
        <v>4915</v>
      </c>
      <c r="C355" s="614" t="s">
        <v>3146</v>
      </c>
      <c r="D355" s="614" t="s">
        <v>4972</v>
      </c>
      <c r="E355" s="614" t="s">
        <v>4973</v>
      </c>
      <c r="F355" s="617"/>
      <c r="G355" s="617"/>
      <c r="H355" s="617"/>
      <c r="I355" s="617"/>
      <c r="J355" s="617"/>
      <c r="K355" s="617"/>
      <c r="L355" s="617"/>
      <c r="M355" s="617"/>
      <c r="N355" s="617">
        <v>1</v>
      </c>
      <c r="O355" s="617">
        <v>28</v>
      </c>
      <c r="P355" s="638"/>
      <c r="Q355" s="618">
        <v>28</v>
      </c>
    </row>
    <row r="356" spans="1:17" ht="14.4" customHeight="1" x14ac:dyDescent="0.3">
      <c r="A356" s="613" t="s">
        <v>4914</v>
      </c>
      <c r="B356" s="614" t="s">
        <v>4915</v>
      </c>
      <c r="C356" s="614" t="s">
        <v>3146</v>
      </c>
      <c r="D356" s="614" t="s">
        <v>4577</v>
      </c>
      <c r="E356" s="614" t="s">
        <v>4578</v>
      </c>
      <c r="F356" s="617"/>
      <c r="G356" s="617"/>
      <c r="H356" s="617"/>
      <c r="I356" s="617"/>
      <c r="J356" s="617">
        <v>3</v>
      </c>
      <c r="K356" s="617">
        <v>3006</v>
      </c>
      <c r="L356" s="617"/>
      <c r="M356" s="617">
        <v>1002</v>
      </c>
      <c r="N356" s="617">
        <v>12</v>
      </c>
      <c r="O356" s="617">
        <v>12072</v>
      </c>
      <c r="P356" s="638"/>
      <c r="Q356" s="618">
        <v>1006</v>
      </c>
    </row>
    <row r="357" spans="1:17" ht="14.4" customHeight="1" x14ac:dyDescent="0.3">
      <c r="A357" s="613" t="s">
        <v>4914</v>
      </c>
      <c r="B357" s="614" t="s">
        <v>4915</v>
      </c>
      <c r="C357" s="614" t="s">
        <v>3146</v>
      </c>
      <c r="D357" s="614" t="s">
        <v>4974</v>
      </c>
      <c r="E357" s="614" t="s">
        <v>4975</v>
      </c>
      <c r="F357" s="617"/>
      <c r="G357" s="617"/>
      <c r="H357" s="617"/>
      <c r="I357" s="617"/>
      <c r="J357" s="617">
        <v>3</v>
      </c>
      <c r="K357" s="617">
        <v>501</v>
      </c>
      <c r="L357" s="617"/>
      <c r="M357" s="617">
        <v>167</v>
      </c>
      <c r="N357" s="617">
        <v>1</v>
      </c>
      <c r="O357" s="617">
        <v>169</v>
      </c>
      <c r="P357" s="638"/>
      <c r="Q357" s="618">
        <v>169</v>
      </c>
    </row>
    <row r="358" spans="1:17" ht="14.4" customHeight="1" x14ac:dyDescent="0.3">
      <c r="A358" s="613" t="s">
        <v>4914</v>
      </c>
      <c r="B358" s="614" t="s">
        <v>4915</v>
      </c>
      <c r="C358" s="614" t="s">
        <v>3146</v>
      </c>
      <c r="D358" s="614" t="s">
        <v>4364</v>
      </c>
      <c r="E358" s="614" t="s">
        <v>4365</v>
      </c>
      <c r="F358" s="617"/>
      <c r="G358" s="617"/>
      <c r="H358" s="617"/>
      <c r="I358" s="617"/>
      <c r="J358" s="617">
        <v>6</v>
      </c>
      <c r="K358" s="617">
        <v>13398</v>
      </c>
      <c r="L358" s="617"/>
      <c r="M358" s="617">
        <v>2233</v>
      </c>
      <c r="N358" s="617">
        <v>22</v>
      </c>
      <c r="O358" s="617">
        <v>49588</v>
      </c>
      <c r="P358" s="638"/>
      <c r="Q358" s="618">
        <v>2254</v>
      </c>
    </row>
    <row r="359" spans="1:17" ht="14.4" customHeight="1" x14ac:dyDescent="0.3">
      <c r="A359" s="613" t="s">
        <v>4914</v>
      </c>
      <c r="B359" s="614" t="s">
        <v>4915</v>
      </c>
      <c r="C359" s="614" t="s">
        <v>3146</v>
      </c>
      <c r="D359" s="614" t="s">
        <v>4976</v>
      </c>
      <c r="E359" s="614" t="s">
        <v>4977</v>
      </c>
      <c r="F359" s="617">
        <v>5</v>
      </c>
      <c r="G359" s="617">
        <v>1210</v>
      </c>
      <c r="H359" s="617">
        <v>1</v>
      </c>
      <c r="I359" s="617">
        <v>242</v>
      </c>
      <c r="J359" s="617">
        <v>6</v>
      </c>
      <c r="K359" s="617">
        <v>1458</v>
      </c>
      <c r="L359" s="617">
        <v>1.2049586776859504</v>
      </c>
      <c r="M359" s="617">
        <v>243</v>
      </c>
      <c r="N359" s="617">
        <v>3</v>
      </c>
      <c r="O359" s="617">
        <v>738</v>
      </c>
      <c r="P359" s="638">
        <v>0.60991735537190084</v>
      </c>
      <c r="Q359" s="618">
        <v>246</v>
      </c>
    </row>
    <row r="360" spans="1:17" ht="14.4" customHeight="1" x14ac:dyDescent="0.3">
      <c r="A360" s="613" t="s">
        <v>4914</v>
      </c>
      <c r="B360" s="614" t="s">
        <v>4915</v>
      </c>
      <c r="C360" s="614" t="s">
        <v>3146</v>
      </c>
      <c r="D360" s="614" t="s">
        <v>4978</v>
      </c>
      <c r="E360" s="614" t="s">
        <v>4979</v>
      </c>
      <c r="F360" s="617">
        <v>16</v>
      </c>
      <c r="G360" s="617">
        <v>31760</v>
      </c>
      <c r="H360" s="617">
        <v>1</v>
      </c>
      <c r="I360" s="617">
        <v>1985</v>
      </c>
      <c r="J360" s="617">
        <v>6</v>
      </c>
      <c r="K360" s="617">
        <v>11958</v>
      </c>
      <c r="L360" s="617">
        <v>0.37651133501259448</v>
      </c>
      <c r="M360" s="617">
        <v>1993</v>
      </c>
      <c r="N360" s="617">
        <v>14</v>
      </c>
      <c r="O360" s="617">
        <v>28019</v>
      </c>
      <c r="P360" s="638">
        <v>0.88221032745591943</v>
      </c>
      <c r="Q360" s="618">
        <v>2001.3571428571429</v>
      </c>
    </row>
    <row r="361" spans="1:17" ht="14.4" customHeight="1" x14ac:dyDescent="0.3">
      <c r="A361" s="613" t="s">
        <v>4914</v>
      </c>
      <c r="B361" s="614" t="s">
        <v>4915</v>
      </c>
      <c r="C361" s="614" t="s">
        <v>3146</v>
      </c>
      <c r="D361" s="614" t="s">
        <v>4980</v>
      </c>
      <c r="E361" s="614" t="s">
        <v>4981</v>
      </c>
      <c r="F361" s="617">
        <v>79</v>
      </c>
      <c r="G361" s="617">
        <v>17538</v>
      </c>
      <c r="H361" s="617">
        <v>1</v>
      </c>
      <c r="I361" s="617">
        <v>222</v>
      </c>
      <c r="J361" s="617">
        <v>95</v>
      </c>
      <c r="K361" s="617">
        <v>21185</v>
      </c>
      <c r="L361" s="617">
        <v>1.2079484547838979</v>
      </c>
      <c r="M361" s="617">
        <v>223</v>
      </c>
      <c r="N361" s="617">
        <v>96</v>
      </c>
      <c r="O361" s="617">
        <v>21552</v>
      </c>
      <c r="P361" s="638">
        <v>1.2288744440643176</v>
      </c>
      <c r="Q361" s="618">
        <v>224.5</v>
      </c>
    </row>
    <row r="362" spans="1:17" ht="14.4" customHeight="1" x14ac:dyDescent="0.3">
      <c r="A362" s="613" t="s">
        <v>4914</v>
      </c>
      <c r="B362" s="614" t="s">
        <v>4915</v>
      </c>
      <c r="C362" s="614" t="s">
        <v>3146</v>
      </c>
      <c r="D362" s="614" t="s">
        <v>4982</v>
      </c>
      <c r="E362" s="614" t="s">
        <v>4983</v>
      </c>
      <c r="F362" s="617">
        <v>19</v>
      </c>
      <c r="G362" s="617">
        <v>7581</v>
      </c>
      <c r="H362" s="617">
        <v>1</v>
      </c>
      <c r="I362" s="617">
        <v>399</v>
      </c>
      <c r="J362" s="617">
        <v>17</v>
      </c>
      <c r="K362" s="617">
        <v>6868</v>
      </c>
      <c r="L362" s="617">
        <v>0.90594908323440182</v>
      </c>
      <c r="M362" s="617">
        <v>404</v>
      </c>
      <c r="N362" s="617">
        <v>21</v>
      </c>
      <c r="O362" s="617">
        <v>8664</v>
      </c>
      <c r="P362" s="638">
        <v>1.1428571428571428</v>
      </c>
      <c r="Q362" s="618">
        <v>412.57142857142856</v>
      </c>
    </row>
    <row r="363" spans="1:17" ht="14.4" customHeight="1" x14ac:dyDescent="0.3">
      <c r="A363" s="613" t="s">
        <v>4914</v>
      </c>
      <c r="B363" s="614" t="s">
        <v>4915</v>
      </c>
      <c r="C363" s="614" t="s">
        <v>3146</v>
      </c>
      <c r="D363" s="614" t="s">
        <v>4984</v>
      </c>
      <c r="E363" s="614" t="s">
        <v>4985</v>
      </c>
      <c r="F363" s="617">
        <v>2</v>
      </c>
      <c r="G363" s="617">
        <v>10028</v>
      </c>
      <c r="H363" s="617">
        <v>1</v>
      </c>
      <c r="I363" s="617">
        <v>5014</v>
      </c>
      <c r="J363" s="617"/>
      <c r="K363" s="617"/>
      <c r="L363" s="617"/>
      <c r="M363" s="617"/>
      <c r="N363" s="617"/>
      <c r="O363" s="617"/>
      <c r="P363" s="638"/>
      <c r="Q363" s="618"/>
    </row>
    <row r="364" spans="1:17" ht="14.4" customHeight="1" x14ac:dyDescent="0.3">
      <c r="A364" s="613" t="s">
        <v>4914</v>
      </c>
      <c r="B364" s="614" t="s">
        <v>4915</v>
      </c>
      <c r="C364" s="614" t="s">
        <v>3146</v>
      </c>
      <c r="D364" s="614" t="s">
        <v>4986</v>
      </c>
      <c r="E364" s="614" t="s">
        <v>4987</v>
      </c>
      <c r="F364" s="617"/>
      <c r="G364" s="617"/>
      <c r="H364" s="617"/>
      <c r="I364" s="617"/>
      <c r="J364" s="617"/>
      <c r="K364" s="617"/>
      <c r="L364" s="617"/>
      <c r="M364" s="617"/>
      <c r="N364" s="617">
        <v>30</v>
      </c>
      <c r="O364" s="617">
        <v>31076</v>
      </c>
      <c r="P364" s="638"/>
      <c r="Q364" s="618">
        <v>1035.8666666666666</v>
      </c>
    </row>
    <row r="365" spans="1:17" ht="14.4" customHeight="1" x14ac:dyDescent="0.3">
      <c r="A365" s="613" t="s">
        <v>4914</v>
      </c>
      <c r="B365" s="614" t="s">
        <v>4915</v>
      </c>
      <c r="C365" s="614" t="s">
        <v>3146</v>
      </c>
      <c r="D365" s="614" t="s">
        <v>4988</v>
      </c>
      <c r="E365" s="614" t="s">
        <v>4989</v>
      </c>
      <c r="F365" s="617">
        <v>2</v>
      </c>
      <c r="G365" s="617">
        <v>530</v>
      </c>
      <c r="H365" s="617">
        <v>1</v>
      </c>
      <c r="I365" s="617">
        <v>265</v>
      </c>
      <c r="J365" s="617">
        <v>1</v>
      </c>
      <c r="K365" s="617">
        <v>266</v>
      </c>
      <c r="L365" s="617">
        <v>0.50188679245283019</v>
      </c>
      <c r="M365" s="617">
        <v>266</v>
      </c>
      <c r="N365" s="617">
        <v>3</v>
      </c>
      <c r="O365" s="617">
        <v>802</v>
      </c>
      <c r="P365" s="638">
        <v>1.5132075471698114</v>
      </c>
      <c r="Q365" s="618">
        <v>267.33333333333331</v>
      </c>
    </row>
    <row r="366" spans="1:17" ht="14.4" customHeight="1" x14ac:dyDescent="0.3">
      <c r="A366" s="613" t="s">
        <v>4914</v>
      </c>
      <c r="B366" s="614" t="s">
        <v>4915</v>
      </c>
      <c r="C366" s="614" t="s">
        <v>3146</v>
      </c>
      <c r="D366" s="614" t="s">
        <v>4990</v>
      </c>
      <c r="E366" s="614" t="s">
        <v>4991</v>
      </c>
      <c r="F366" s="617"/>
      <c r="G366" s="617"/>
      <c r="H366" s="617"/>
      <c r="I366" s="617"/>
      <c r="J366" s="617">
        <v>1</v>
      </c>
      <c r="K366" s="617">
        <v>225</v>
      </c>
      <c r="L366" s="617"/>
      <c r="M366" s="617">
        <v>225</v>
      </c>
      <c r="N366" s="617"/>
      <c r="O366" s="617"/>
      <c r="P366" s="638"/>
      <c r="Q366" s="618"/>
    </row>
    <row r="367" spans="1:17" ht="14.4" customHeight="1" x14ac:dyDescent="0.3">
      <c r="A367" s="613" t="s">
        <v>4992</v>
      </c>
      <c r="B367" s="614" t="s">
        <v>4993</v>
      </c>
      <c r="C367" s="614" t="s">
        <v>3146</v>
      </c>
      <c r="D367" s="614" t="s">
        <v>4994</v>
      </c>
      <c r="E367" s="614" t="s">
        <v>4995</v>
      </c>
      <c r="F367" s="617">
        <v>1597</v>
      </c>
      <c r="G367" s="617">
        <v>252326</v>
      </c>
      <c r="H367" s="617">
        <v>1</v>
      </c>
      <c r="I367" s="617">
        <v>158</v>
      </c>
      <c r="J367" s="617">
        <v>1941</v>
      </c>
      <c r="K367" s="617">
        <v>308619</v>
      </c>
      <c r="L367" s="617">
        <v>1.2230963119139526</v>
      </c>
      <c r="M367" s="617">
        <v>159</v>
      </c>
      <c r="N367" s="617">
        <v>1850</v>
      </c>
      <c r="O367" s="617">
        <v>295527</v>
      </c>
      <c r="P367" s="638">
        <v>1.1712110523687611</v>
      </c>
      <c r="Q367" s="618">
        <v>159.74432432432431</v>
      </c>
    </row>
    <row r="368" spans="1:17" ht="14.4" customHeight="1" x14ac:dyDescent="0.3">
      <c r="A368" s="613" t="s">
        <v>4992</v>
      </c>
      <c r="B368" s="614" t="s">
        <v>4993</v>
      </c>
      <c r="C368" s="614" t="s">
        <v>3146</v>
      </c>
      <c r="D368" s="614" t="s">
        <v>4996</v>
      </c>
      <c r="E368" s="614" t="s">
        <v>4997</v>
      </c>
      <c r="F368" s="617"/>
      <c r="G368" s="617"/>
      <c r="H368" s="617"/>
      <c r="I368" s="617"/>
      <c r="J368" s="617">
        <v>12</v>
      </c>
      <c r="K368" s="617">
        <v>13980</v>
      </c>
      <c r="L368" s="617"/>
      <c r="M368" s="617">
        <v>1165</v>
      </c>
      <c r="N368" s="617">
        <v>4</v>
      </c>
      <c r="O368" s="617">
        <v>4672</v>
      </c>
      <c r="P368" s="638"/>
      <c r="Q368" s="618">
        <v>1168</v>
      </c>
    </row>
    <row r="369" spans="1:17" ht="14.4" customHeight="1" x14ac:dyDescent="0.3">
      <c r="A369" s="613" t="s">
        <v>4992</v>
      </c>
      <c r="B369" s="614" t="s">
        <v>4993</v>
      </c>
      <c r="C369" s="614" t="s">
        <v>3146</v>
      </c>
      <c r="D369" s="614" t="s">
        <v>4998</v>
      </c>
      <c r="E369" s="614" t="s">
        <v>4999</v>
      </c>
      <c r="F369" s="617">
        <v>311</v>
      </c>
      <c r="G369" s="617">
        <v>12129</v>
      </c>
      <c r="H369" s="617">
        <v>1</v>
      </c>
      <c r="I369" s="617">
        <v>39</v>
      </c>
      <c r="J369" s="617">
        <v>344</v>
      </c>
      <c r="K369" s="617">
        <v>13416</v>
      </c>
      <c r="L369" s="617">
        <v>1.1061093247588425</v>
      </c>
      <c r="M369" s="617">
        <v>39</v>
      </c>
      <c r="N369" s="617">
        <v>263</v>
      </c>
      <c r="O369" s="617">
        <v>10418</v>
      </c>
      <c r="P369" s="638">
        <v>0.85893313546046668</v>
      </c>
      <c r="Q369" s="618">
        <v>39.612167300380229</v>
      </c>
    </row>
    <row r="370" spans="1:17" ht="14.4" customHeight="1" x14ac:dyDescent="0.3">
      <c r="A370" s="613" t="s">
        <v>4992</v>
      </c>
      <c r="B370" s="614" t="s">
        <v>4993</v>
      </c>
      <c r="C370" s="614" t="s">
        <v>3146</v>
      </c>
      <c r="D370" s="614" t="s">
        <v>5000</v>
      </c>
      <c r="E370" s="614" t="s">
        <v>5001</v>
      </c>
      <c r="F370" s="617">
        <v>5</v>
      </c>
      <c r="G370" s="617">
        <v>2020</v>
      </c>
      <c r="H370" s="617">
        <v>1</v>
      </c>
      <c r="I370" s="617">
        <v>404</v>
      </c>
      <c r="J370" s="617"/>
      <c r="K370" s="617"/>
      <c r="L370" s="617"/>
      <c r="M370" s="617"/>
      <c r="N370" s="617"/>
      <c r="O370" s="617"/>
      <c r="P370" s="638"/>
      <c r="Q370" s="618"/>
    </row>
    <row r="371" spans="1:17" ht="14.4" customHeight="1" x14ac:dyDescent="0.3">
      <c r="A371" s="613" t="s">
        <v>4992</v>
      </c>
      <c r="B371" s="614" t="s">
        <v>4993</v>
      </c>
      <c r="C371" s="614" t="s">
        <v>3146</v>
      </c>
      <c r="D371" s="614" t="s">
        <v>4886</v>
      </c>
      <c r="E371" s="614" t="s">
        <v>4887</v>
      </c>
      <c r="F371" s="617">
        <v>10</v>
      </c>
      <c r="G371" s="617">
        <v>3820</v>
      </c>
      <c r="H371" s="617">
        <v>1</v>
      </c>
      <c r="I371" s="617">
        <v>382</v>
      </c>
      <c r="J371" s="617">
        <v>6</v>
      </c>
      <c r="K371" s="617">
        <v>2292</v>
      </c>
      <c r="L371" s="617">
        <v>0.6</v>
      </c>
      <c r="M371" s="617">
        <v>382</v>
      </c>
      <c r="N371" s="617">
        <v>32</v>
      </c>
      <c r="O371" s="617">
        <v>12248</v>
      </c>
      <c r="P371" s="638">
        <v>3.2062827225130892</v>
      </c>
      <c r="Q371" s="618">
        <v>382.75</v>
      </c>
    </row>
    <row r="372" spans="1:17" ht="14.4" customHeight="1" x14ac:dyDescent="0.3">
      <c r="A372" s="613" t="s">
        <v>4992</v>
      </c>
      <c r="B372" s="614" t="s">
        <v>4993</v>
      </c>
      <c r="C372" s="614" t="s">
        <v>3146</v>
      </c>
      <c r="D372" s="614" t="s">
        <v>5002</v>
      </c>
      <c r="E372" s="614" t="s">
        <v>5003</v>
      </c>
      <c r="F372" s="617">
        <v>11</v>
      </c>
      <c r="G372" s="617">
        <v>396</v>
      </c>
      <c r="H372" s="617">
        <v>1</v>
      </c>
      <c r="I372" s="617">
        <v>36</v>
      </c>
      <c r="J372" s="617">
        <v>22</v>
      </c>
      <c r="K372" s="617">
        <v>814</v>
      </c>
      <c r="L372" s="617">
        <v>2.0555555555555554</v>
      </c>
      <c r="M372" s="617">
        <v>37</v>
      </c>
      <c r="N372" s="617">
        <v>11</v>
      </c>
      <c r="O372" s="617">
        <v>407</v>
      </c>
      <c r="P372" s="638">
        <v>1.0277777777777777</v>
      </c>
      <c r="Q372" s="618">
        <v>37</v>
      </c>
    </row>
    <row r="373" spans="1:17" ht="14.4" customHeight="1" x14ac:dyDescent="0.3">
      <c r="A373" s="613" t="s">
        <v>4992</v>
      </c>
      <c r="B373" s="614" t="s">
        <v>4993</v>
      </c>
      <c r="C373" s="614" t="s">
        <v>3146</v>
      </c>
      <c r="D373" s="614" t="s">
        <v>5004</v>
      </c>
      <c r="E373" s="614" t="s">
        <v>5005</v>
      </c>
      <c r="F373" s="617">
        <v>6</v>
      </c>
      <c r="G373" s="617">
        <v>2664</v>
      </c>
      <c r="H373" s="617">
        <v>1</v>
      </c>
      <c r="I373" s="617">
        <v>444</v>
      </c>
      <c r="J373" s="617">
        <v>3</v>
      </c>
      <c r="K373" s="617">
        <v>1332</v>
      </c>
      <c r="L373" s="617">
        <v>0.5</v>
      </c>
      <c r="M373" s="617">
        <v>444</v>
      </c>
      <c r="N373" s="617">
        <v>27</v>
      </c>
      <c r="O373" s="617">
        <v>12006</v>
      </c>
      <c r="P373" s="638">
        <v>4.506756756756757</v>
      </c>
      <c r="Q373" s="618">
        <v>444.66666666666669</v>
      </c>
    </row>
    <row r="374" spans="1:17" ht="14.4" customHeight="1" x14ac:dyDescent="0.3">
      <c r="A374" s="613" t="s">
        <v>4992</v>
      </c>
      <c r="B374" s="614" t="s">
        <v>4993</v>
      </c>
      <c r="C374" s="614" t="s">
        <v>3146</v>
      </c>
      <c r="D374" s="614" t="s">
        <v>5006</v>
      </c>
      <c r="E374" s="614" t="s">
        <v>5007</v>
      </c>
      <c r="F374" s="617">
        <v>4</v>
      </c>
      <c r="G374" s="617">
        <v>160</v>
      </c>
      <c r="H374" s="617">
        <v>1</v>
      </c>
      <c r="I374" s="617">
        <v>40</v>
      </c>
      <c r="J374" s="617">
        <v>2</v>
      </c>
      <c r="K374" s="617">
        <v>82</v>
      </c>
      <c r="L374" s="617">
        <v>0.51249999999999996</v>
      </c>
      <c r="M374" s="617">
        <v>41</v>
      </c>
      <c r="N374" s="617">
        <v>7</v>
      </c>
      <c r="O374" s="617">
        <v>287</v>
      </c>
      <c r="P374" s="638">
        <v>1.79375</v>
      </c>
      <c r="Q374" s="618">
        <v>41</v>
      </c>
    </row>
    <row r="375" spans="1:17" ht="14.4" customHeight="1" x14ac:dyDescent="0.3">
      <c r="A375" s="613" t="s">
        <v>4992</v>
      </c>
      <c r="B375" s="614" t="s">
        <v>4993</v>
      </c>
      <c r="C375" s="614" t="s">
        <v>3146</v>
      </c>
      <c r="D375" s="614" t="s">
        <v>5008</v>
      </c>
      <c r="E375" s="614" t="s">
        <v>5009</v>
      </c>
      <c r="F375" s="617">
        <v>4</v>
      </c>
      <c r="G375" s="617">
        <v>1960</v>
      </c>
      <c r="H375" s="617">
        <v>1</v>
      </c>
      <c r="I375" s="617">
        <v>490</v>
      </c>
      <c r="J375" s="617">
        <v>3</v>
      </c>
      <c r="K375" s="617">
        <v>1470</v>
      </c>
      <c r="L375" s="617">
        <v>0.75</v>
      </c>
      <c r="M375" s="617">
        <v>490</v>
      </c>
      <c r="N375" s="617">
        <v>32</v>
      </c>
      <c r="O375" s="617">
        <v>15703</v>
      </c>
      <c r="P375" s="638">
        <v>8.0117346938775515</v>
      </c>
      <c r="Q375" s="618">
        <v>490.71875</v>
      </c>
    </row>
    <row r="376" spans="1:17" ht="14.4" customHeight="1" x14ac:dyDescent="0.3">
      <c r="A376" s="613" t="s">
        <v>4992</v>
      </c>
      <c r="B376" s="614" t="s">
        <v>4993</v>
      </c>
      <c r="C376" s="614" t="s">
        <v>3146</v>
      </c>
      <c r="D376" s="614" t="s">
        <v>5010</v>
      </c>
      <c r="E376" s="614" t="s">
        <v>5011</v>
      </c>
      <c r="F376" s="617">
        <v>24</v>
      </c>
      <c r="G376" s="617">
        <v>744</v>
      </c>
      <c r="H376" s="617">
        <v>1</v>
      </c>
      <c r="I376" s="617">
        <v>31</v>
      </c>
      <c r="J376" s="617">
        <v>52</v>
      </c>
      <c r="K376" s="617">
        <v>1612</v>
      </c>
      <c r="L376" s="617">
        <v>2.1666666666666665</v>
      </c>
      <c r="M376" s="617">
        <v>31</v>
      </c>
      <c r="N376" s="617">
        <v>29</v>
      </c>
      <c r="O376" s="617">
        <v>899</v>
      </c>
      <c r="P376" s="638">
        <v>1.2083333333333333</v>
      </c>
      <c r="Q376" s="618">
        <v>31</v>
      </c>
    </row>
    <row r="377" spans="1:17" ht="14.4" customHeight="1" x14ac:dyDescent="0.3">
      <c r="A377" s="613" t="s">
        <v>4992</v>
      </c>
      <c r="B377" s="614" t="s">
        <v>4993</v>
      </c>
      <c r="C377" s="614" t="s">
        <v>3146</v>
      </c>
      <c r="D377" s="614" t="s">
        <v>5012</v>
      </c>
      <c r="E377" s="614" t="s">
        <v>5013</v>
      </c>
      <c r="F377" s="617">
        <v>1</v>
      </c>
      <c r="G377" s="617">
        <v>204</v>
      </c>
      <c r="H377" s="617">
        <v>1</v>
      </c>
      <c r="I377" s="617">
        <v>204</v>
      </c>
      <c r="J377" s="617">
        <v>5</v>
      </c>
      <c r="K377" s="617">
        <v>1025</v>
      </c>
      <c r="L377" s="617">
        <v>5.0245098039215685</v>
      </c>
      <c r="M377" s="617">
        <v>205</v>
      </c>
      <c r="N377" s="617">
        <v>5</v>
      </c>
      <c r="O377" s="617">
        <v>1030</v>
      </c>
      <c r="P377" s="638">
        <v>5.0490196078431371</v>
      </c>
      <c r="Q377" s="618">
        <v>206</v>
      </c>
    </row>
    <row r="378" spans="1:17" ht="14.4" customHeight="1" x14ac:dyDescent="0.3">
      <c r="A378" s="613" t="s">
        <v>4992</v>
      </c>
      <c r="B378" s="614" t="s">
        <v>4993</v>
      </c>
      <c r="C378" s="614" t="s">
        <v>3146</v>
      </c>
      <c r="D378" s="614" t="s">
        <v>5014</v>
      </c>
      <c r="E378" s="614" t="s">
        <v>5015</v>
      </c>
      <c r="F378" s="617">
        <v>2</v>
      </c>
      <c r="G378" s="617">
        <v>752</v>
      </c>
      <c r="H378" s="617">
        <v>1</v>
      </c>
      <c r="I378" s="617">
        <v>376</v>
      </c>
      <c r="J378" s="617">
        <v>5</v>
      </c>
      <c r="K378" s="617">
        <v>1885</v>
      </c>
      <c r="L378" s="617">
        <v>2.5066489361702127</v>
      </c>
      <c r="M378" s="617">
        <v>377</v>
      </c>
      <c r="N378" s="617">
        <v>5</v>
      </c>
      <c r="O378" s="617">
        <v>1895</v>
      </c>
      <c r="P378" s="638">
        <v>2.5199468085106385</v>
      </c>
      <c r="Q378" s="618">
        <v>379</v>
      </c>
    </row>
    <row r="379" spans="1:17" ht="14.4" customHeight="1" x14ac:dyDescent="0.3">
      <c r="A379" s="613" t="s">
        <v>4992</v>
      </c>
      <c r="B379" s="614" t="s">
        <v>4993</v>
      </c>
      <c r="C379" s="614" t="s">
        <v>3146</v>
      </c>
      <c r="D379" s="614" t="s">
        <v>5016</v>
      </c>
      <c r="E379" s="614" t="s">
        <v>5017</v>
      </c>
      <c r="F379" s="617"/>
      <c r="G379" s="617"/>
      <c r="H379" s="617"/>
      <c r="I379" s="617"/>
      <c r="J379" s="617">
        <v>1</v>
      </c>
      <c r="K379" s="617">
        <v>231</v>
      </c>
      <c r="L379" s="617"/>
      <c r="M379" s="617">
        <v>231</v>
      </c>
      <c r="N379" s="617"/>
      <c r="O379" s="617"/>
      <c r="P379" s="638"/>
      <c r="Q379" s="618"/>
    </row>
    <row r="380" spans="1:17" ht="14.4" customHeight="1" x14ac:dyDescent="0.3">
      <c r="A380" s="613" t="s">
        <v>4992</v>
      </c>
      <c r="B380" s="614" t="s">
        <v>4993</v>
      </c>
      <c r="C380" s="614" t="s">
        <v>3146</v>
      </c>
      <c r="D380" s="614" t="s">
        <v>5018</v>
      </c>
      <c r="E380" s="614" t="s">
        <v>5019</v>
      </c>
      <c r="F380" s="617">
        <v>1184</v>
      </c>
      <c r="G380" s="617">
        <v>132608</v>
      </c>
      <c r="H380" s="617">
        <v>1</v>
      </c>
      <c r="I380" s="617">
        <v>112</v>
      </c>
      <c r="J380" s="617">
        <v>1449</v>
      </c>
      <c r="K380" s="617">
        <v>163737</v>
      </c>
      <c r="L380" s="617">
        <v>1.2347445101351351</v>
      </c>
      <c r="M380" s="617">
        <v>113</v>
      </c>
      <c r="N380" s="617">
        <v>1296</v>
      </c>
      <c r="O380" s="617">
        <v>148426</v>
      </c>
      <c r="P380" s="638">
        <v>1.1192839044401544</v>
      </c>
      <c r="Q380" s="618">
        <v>114.52623456790124</v>
      </c>
    </row>
    <row r="381" spans="1:17" ht="14.4" customHeight="1" x14ac:dyDescent="0.3">
      <c r="A381" s="613" t="s">
        <v>4992</v>
      </c>
      <c r="B381" s="614" t="s">
        <v>4993</v>
      </c>
      <c r="C381" s="614" t="s">
        <v>3146</v>
      </c>
      <c r="D381" s="614" t="s">
        <v>5020</v>
      </c>
      <c r="E381" s="614" t="s">
        <v>5021</v>
      </c>
      <c r="F381" s="617">
        <v>600</v>
      </c>
      <c r="G381" s="617">
        <v>49800</v>
      </c>
      <c r="H381" s="617">
        <v>1</v>
      </c>
      <c r="I381" s="617">
        <v>83</v>
      </c>
      <c r="J381" s="617">
        <v>797</v>
      </c>
      <c r="K381" s="617">
        <v>66948</v>
      </c>
      <c r="L381" s="617">
        <v>1.3443373493975903</v>
      </c>
      <c r="M381" s="617">
        <v>84</v>
      </c>
      <c r="N381" s="617">
        <v>778</v>
      </c>
      <c r="O381" s="617">
        <v>65939</v>
      </c>
      <c r="P381" s="638">
        <v>1.3240763052208835</v>
      </c>
      <c r="Q381" s="618">
        <v>84.754498714652954</v>
      </c>
    </row>
    <row r="382" spans="1:17" ht="14.4" customHeight="1" x14ac:dyDescent="0.3">
      <c r="A382" s="613" t="s">
        <v>4992</v>
      </c>
      <c r="B382" s="614" t="s">
        <v>4993</v>
      </c>
      <c r="C382" s="614" t="s">
        <v>3146</v>
      </c>
      <c r="D382" s="614" t="s">
        <v>5022</v>
      </c>
      <c r="E382" s="614" t="s">
        <v>5023</v>
      </c>
      <c r="F382" s="617">
        <v>2</v>
      </c>
      <c r="G382" s="617">
        <v>190</v>
      </c>
      <c r="H382" s="617">
        <v>1</v>
      </c>
      <c r="I382" s="617">
        <v>95</v>
      </c>
      <c r="J382" s="617">
        <v>6</v>
      </c>
      <c r="K382" s="617">
        <v>576</v>
      </c>
      <c r="L382" s="617">
        <v>3.0315789473684212</v>
      </c>
      <c r="M382" s="617">
        <v>96</v>
      </c>
      <c r="N382" s="617">
        <v>4</v>
      </c>
      <c r="O382" s="617">
        <v>388</v>
      </c>
      <c r="P382" s="638">
        <v>2.0421052631578949</v>
      </c>
      <c r="Q382" s="618">
        <v>97</v>
      </c>
    </row>
    <row r="383" spans="1:17" ht="14.4" customHeight="1" x14ac:dyDescent="0.3">
      <c r="A383" s="613" t="s">
        <v>4992</v>
      </c>
      <c r="B383" s="614" t="s">
        <v>4993</v>
      </c>
      <c r="C383" s="614" t="s">
        <v>3146</v>
      </c>
      <c r="D383" s="614" t="s">
        <v>5024</v>
      </c>
      <c r="E383" s="614" t="s">
        <v>5025</v>
      </c>
      <c r="F383" s="617">
        <v>84</v>
      </c>
      <c r="G383" s="617">
        <v>1764</v>
      </c>
      <c r="H383" s="617">
        <v>1</v>
      </c>
      <c r="I383" s="617">
        <v>21</v>
      </c>
      <c r="J383" s="617">
        <v>97</v>
      </c>
      <c r="K383" s="617">
        <v>2037</v>
      </c>
      <c r="L383" s="617">
        <v>1.1547619047619047</v>
      </c>
      <c r="M383" s="617">
        <v>21</v>
      </c>
      <c r="N383" s="617">
        <v>125</v>
      </c>
      <c r="O383" s="617">
        <v>2625</v>
      </c>
      <c r="P383" s="638">
        <v>1.4880952380952381</v>
      </c>
      <c r="Q383" s="618">
        <v>21</v>
      </c>
    </row>
    <row r="384" spans="1:17" ht="14.4" customHeight="1" x14ac:dyDescent="0.3">
      <c r="A384" s="613" t="s">
        <v>4992</v>
      </c>
      <c r="B384" s="614" t="s">
        <v>4993</v>
      </c>
      <c r="C384" s="614" t="s">
        <v>3146</v>
      </c>
      <c r="D384" s="614" t="s">
        <v>4895</v>
      </c>
      <c r="E384" s="614" t="s">
        <v>4896</v>
      </c>
      <c r="F384" s="617">
        <v>39</v>
      </c>
      <c r="G384" s="617">
        <v>18954</v>
      </c>
      <c r="H384" s="617">
        <v>1</v>
      </c>
      <c r="I384" s="617">
        <v>486</v>
      </c>
      <c r="J384" s="617">
        <v>116</v>
      </c>
      <c r="K384" s="617">
        <v>56376</v>
      </c>
      <c r="L384" s="617">
        <v>2.9743589743589745</v>
      </c>
      <c r="M384" s="617">
        <v>486</v>
      </c>
      <c r="N384" s="617">
        <v>99</v>
      </c>
      <c r="O384" s="617">
        <v>48192</v>
      </c>
      <c r="P384" s="638">
        <v>2.5425767647989872</v>
      </c>
      <c r="Q384" s="618">
        <v>486.78787878787881</v>
      </c>
    </row>
    <row r="385" spans="1:17" ht="14.4" customHeight="1" x14ac:dyDescent="0.3">
      <c r="A385" s="613" t="s">
        <v>4992</v>
      </c>
      <c r="B385" s="614" t="s">
        <v>4993</v>
      </c>
      <c r="C385" s="614" t="s">
        <v>3146</v>
      </c>
      <c r="D385" s="614" t="s">
        <v>5026</v>
      </c>
      <c r="E385" s="614" t="s">
        <v>5027</v>
      </c>
      <c r="F385" s="617">
        <v>139</v>
      </c>
      <c r="G385" s="617">
        <v>5560</v>
      </c>
      <c r="H385" s="617">
        <v>1</v>
      </c>
      <c r="I385" s="617">
        <v>40</v>
      </c>
      <c r="J385" s="617">
        <v>190</v>
      </c>
      <c r="K385" s="617">
        <v>7600</v>
      </c>
      <c r="L385" s="617">
        <v>1.3669064748201438</v>
      </c>
      <c r="M385" s="617">
        <v>40</v>
      </c>
      <c r="N385" s="617">
        <v>197</v>
      </c>
      <c r="O385" s="617">
        <v>8032</v>
      </c>
      <c r="P385" s="638">
        <v>1.4446043165467626</v>
      </c>
      <c r="Q385" s="618">
        <v>40.771573604060912</v>
      </c>
    </row>
    <row r="386" spans="1:17" ht="14.4" customHeight="1" x14ac:dyDescent="0.3">
      <c r="A386" s="613" t="s">
        <v>4992</v>
      </c>
      <c r="B386" s="614" t="s">
        <v>4993</v>
      </c>
      <c r="C386" s="614" t="s">
        <v>3146</v>
      </c>
      <c r="D386" s="614" t="s">
        <v>5028</v>
      </c>
      <c r="E386" s="614" t="s">
        <v>5029</v>
      </c>
      <c r="F386" s="617"/>
      <c r="G386" s="617"/>
      <c r="H386" s="617"/>
      <c r="I386" s="617"/>
      <c r="J386" s="617"/>
      <c r="K386" s="617"/>
      <c r="L386" s="617"/>
      <c r="M386" s="617"/>
      <c r="N386" s="617">
        <v>1</v>
      </c>
      <c r="O386" s="617">
        <v>2059</v>
      </c>
      <c r="P386" s="638"/>
      <c r="Q386" s="618">
        <v>2059</v>
      </c>
    </row>
    <row r="387" spans="1:17" ht="14.4" customHeight="1" x14ac:dyDescent="0.3">
      <c r="A387" s="613" t="s">
        <v>4992</v>
      </c>
      <c r="B387" s="614" t="s">
        <v>4993</v>
      </c>
      <c r="C387" s="614" t="s">
        <v>3146</v>
      </c>
      <c r="D387" s="614" t="s">
        <v>5030</v>
      </c>
      <c r="E387" s="614" t="s">
        <v>5031</v>
      </c>
      <c r="F387" s="617">
        <v>6</v>
      </c>
      <c r="G387" s="617">
        <v>3618</v>
      </c>
      <c r="H387" s="617">
        <v>1</v>
      </c>
      <c r="I387" s="617">
        <v>603</v>
      </c>
      <c r="J387" s="617">
        <v>7</v>
      </c>
      <c r="K387" s="617">
        <v>4228</v>
      </c>
      <c r="L387" s="617">
        <v>1.1686014372581537</v>
      </c>
      <c r="M387" s="617">
        <v>604</v>
      </c>
      <c r="N387" s="617">
        <v>28</v>
      </c>
      <c r="O387" s="617">
        <v>16969</v>
      </c>
      <c r="P387" s="638">
        <v>4.6901603095632947</v>
      </c>
      <c r="Q387" s="618">
        <v>606.03571428571433</v>
      </c>
    </row>
    <row r="388" spans="1:17" ht="14.4" customHeight="1" x14ac:dyDescent="0.3">
      <c r="A388" s="613" t="s">
        <v>4992</v>
      </c>
      <c r="B388" s="614" t="s">
        <v>4993</v>
      </c>
      <c r="C388" s="614" t="s">
        <v>3146</v>
      </c>
      <c r="D388" s="614" t="s">
        <v>5032</v>
      </c>
      <c r="E388" s="614" t="s">
        <v>5033</v>
      </c>
      <c r="F388" s="617"/>
      <c r="G388" s="617"/>
      <c r="H388" s="617"/>
      <c r="I388" s="617"/>
      <c r="J388" s="617"/>
      <c r="K388" s="617"/>
      <c r="L388" s="617"/>
      <c r="M388" s="617"/>
      <c r="N388" s="617">
        <v>1</v>
      </c>
      <c r="O388" s="617">
        <v>962</v>
      </c>
      <c r="P388" s="638"/>
      <c r="Q388" s="618">
        <v>962</v>
      </c>
    </row>
    <row r="389" spans="1:17" ht="14.4" customHeight="1" x14ac:dyDescent="0.3">
      <c r="A389" s="613" t="s">
        <v>4992</v>
      </c>
      <c r="B389" s="614" t="s">
        <v>4993</v>
      </c>
      <c r="C389" s="614" t="s">
        <v>3146</v>
      </c>
      <c r="D389" s="614" t="s">
        <v>5034</v>
      </c>
      <c r="E389" s="614" t="s">
        <v>5035</v>
      </c>
      <c r="F389" s="617"/>
      <c r="G389" s="617"/>
      <c r="H389" s="617"/>
      <c r="I389" s="617"/>
      <c r="J389" s="617">
        <v>1</v>
      </c>
      <c r="K389" s="617">
        <v>245</v>
      </c>
      <c r="L389" s="617"/>
      <c r="M389" s="617">
        <v>245</v>
      </c>
      <c r="N389" s="617"/>
      <c r="O389" s="617"/>
      <c r="P389" s="638"/>
      <c r="Q389" s="618"/>
    </row>
    <row r="390" spans="1:17" ht="14.4" customHeight="1" x14ac:dyDescent="0.3">
      <c r="A390" s="613" t="s">
        <v>4992</v>
      </c>
      <c r="B390" s="614" t="s">
        <v>4993</v>
      </c>
      <c r="C390" s="614" t="s">
        <v>3146</v>
      </c>
      <c r="D390" s="614" t="s">
        <v>5036</v>
      </c>
      <c r="E390" s="614" t="s">
        <v>5037</v>
      </c>
      <c r="F390" s="617"/>
      <c r="G390" s="617"/>
      <c r="H390" s="617"/>
      <c r="I390" s="617"/>
      <c r="J390" s="617">
        <v>1</v>
      </c>
      <c r="K390" s="617">
        <v>327</v>
      </c>
      <c r="L390" s="617"/>
      <c r="M390" s="617">
        <v>327</v>
      </c>
      <c r="N390" s="617"/>
      <c r="O390" s="617"/>
      <c r="P390" s="638"/>
      <c r="Q390" s="618"/>
    </row>
    <row r="391" spans="1:17" ht="14.4" customHeight="1" x14ac:dyDescent="0.3">
      <c r="A391" s="613" t="s">
        <v>5038</v>
      </c>
      <c r="B391" s="614" t="s">
        <v>4605</v>
      </c>
      <c r="C391" s="614" t="s">
        <v>3146</v>
      </c>
      <c r="D391" s="614" t="s">
        <v>5039</v>
      </c>
      <c r="E391" s="614" t="s">
        <v>5040</v>
      </c>
      <c r="F391" s="617">
        <v>4</v>
      </c>
      <c r="G391" s="617">
        <v>3300</v>
      </c>
      <c r="H391" s="617">
        <v>1</v>
      </c>
      <c r="I391" s="617">
        <v>825</v>
      </c>
      <c r="J391" s="617">
        <v>2</v>
      </c>
      <c r="K391" s="617">
        <v>1652</v>
      </c>
      <c r="L391" s="617">
        <v>0.50060606060606061</v>
      </c>
      <c r="M391" s="617">
        <v>826</v>
      </c>
      <c r="N391" s="617"/>
      <c r="O391" s="617"/>
      <c r="P391" s="638"/>
      <c r="Q391" s="618"/>
    </row>
    <row r="392" spans="1:17" ht="14.4" customHeight="1" x14ac:dyDescent="0.3">
      <c r="A392" s="613" t="s">
        <v>5038</v>
      </c>
      <c r="B392" s="614" t="s">
        <v>4605</v>
      </c>
      <c r="C392" s="614" t="s">
        <v>3146</v>
      </c>
      <c r="D392" s="614" t="s">
        <v>4477</v>
      </c>
      <c r="E392" s="614" t="s">
        <v>4478</v>
      </c>
      <c r="F392" s="617">
        <v>12</v>
      </c>
      <c r="G392" s="617">
        <v>1992</v>
      </c>
      <c r="H392" s="617">
        <v>1</v>
      </c>
      <c r="I392" s="617">
        <v>166</v>
      </c>
      <c r="J392" s="617">
        <v>40</v>
      </c>
      <c r="K392" s="617">
        <v>6640</v>
      </c>
      <c r="L392" s="617">
        <v>3.3333333333333335</v>
      </c>
      <c r="M392" s="617">
        <v>166</v>
      </c>
      <c r="N392" s="617">
        <v>16</v>
      </c>
      <c r="O392" s="617">
        <v>2666</v>
      </c>
      <c r="P392" s="638">
        <v>1.3383534136546185</v>
      </c>
      <c r="Q392" s="618">
        <v>166.625</v>
      </c>
    </row>
    <row r="393" spans="1:17" ht="14.4" customHeight="1" x14ac:dyDescent="0.3">
      <c r="A393" s="613" t="s">
        <v>5038</v>
      </c>
      <c r="B393" s="614" t="s">
        <v>4605</v>
      </c>
      <c r="C393" s="614" t="s">
        <v>3146</v>
      </c>
      <c r="D393" s="614" t="s">
        <v>5041</v>
      </c>
      <c r="E393" s="614" t="s">
        <v>5042</v>
      </c>
      <c r="F393" s="617">
        <v>18</v>
      </c>
      <c r="G393" s="617">
        <v>3096</v>
      </c>
      <c r="H393" s="617">
        <v>1</v>
      </c>
      <c r="I393" s="617">
        <v>172</v>
      </c>
      <c r="J393" s="617">
        <v>43</v>
      </c>
      <c r="K393" s="617">
        <v>7396</v>
      </c>
      <c r="L393" s="617">
        <v>2.3888888888888888</v>
      </c>
      <c r="M393" s="617">
        <v>172</v>
      </c>
      <c r="N393" s="617">
        <v>16</v>
      </c>
      <c r="O393" s="617">
        <v>2762</v>
      </c>
      <c r="P393" s="638">
        <v>0.8921188630490956</v>
      </c>
      <c r="Q393" s="618">
        <v>172.625</v>
      </c>
    </row>
    <row r="394" spans="1:17" ht="14.4" customHeight="1" x14ac:dyDescent="0.3">
      <c r="A394" s="613" t="s">
        <v>5038</v>
      </c>
      <c r="B394" s="614" t="s">
        <v>4605</v>
      </c>
      <c r="C394" s="614" t="s">
        <v>3146</v>
      </c>
      <c r="D394" s="614" t="s">
        <v>4395</v>
      </c>
      <c r="E394" s="614" t="s">
        <v>4396</v>
      </c>
      <c r="F394" s="617">
        <v>57</v>
      </c>
      <c r="G394" s="617">
        <v>19779</v>
      </c>
      <c r="H394" s="617">
        <v>1</v>
      </c>
      <c r="I394" s="617">
        <v>347</v>
      </c>
      <c r="J394" s="617">
        <v>128</v>
      </c>
      <c r="K394" s="617">
        <v>44544</v>
      </c>
      <c r="L394" s="617">
        <v>2.2520855452752921</v>
      </c>
      <c r="M394" s="617">
        <v>348</v>
      </c>
      <c r="N394" s="617">
        <v>45</v>
      </c>
      <c r="O394" s="617">
        <v>15687</v>
      </c>
      <c r="P394" s="638">
        <v>0.79311390869103593</v>
      </c>
      <c r="Q394" s="618">
        <v>348.6</v>
      </c>
    </row>
    <row r="395" spans="1:17" ht="14.4" customHeight="1" x14ac:dyDescent="0.3">
      <c r="A395" s="613" t="s">
        <v>5038</v>
      </c>
      <c r="B395" s="614" t="s">
        <v>4605</v>
      </c>
      <c r="C395" s="614" t="s">
        <v>3146</v>
      </c>
      <c r="D395" s="614" t="s">
        <v>4513</v>
      </c>
      <c r="E395" s="614" t="s">
        <v>4514</v>
      </c>
      <c r="F395" s="617">
        <v>1</v>
      </c>
      <c r="G395" s="617">
        <v>147</v>
      </c>
      <c r="H395" s="617">
        <v>1</v>
      </c>
      <c r="I395" s="617">
        <v>147</v>
      </c>
      <c r="J395" s="617"/>
      <c r="K395" s="617"/>
      <c r="L395" s="617"/>
      <c r="M395" s="617"/>
      <c r="N395" s="617">
        <v>1</v>
      </c>
      <c r="O395" s="617">
        <v>147</v>
      </c>
      <c r="P395" s="638">
        <v>1</v>
      </c>
      <c r="Q395" s="618">
        <v>147</v>
      </c>
    </row>
    <row r="396" spans="1:17" ht="14.4" customHeight="1" x14ac:dyDescent="0.3">
      <c r="A396" s="613" t="s">
        <v>5038</v>
      </c>
      <c r="B396" s="614" t="s">
        <v>4605</v>
      </c>
      <c r="C396" s="614" t="s">
        <v>3146</v>
      </c>
      <c r="D396" s="614" t="s">
        <v>5043</v>
      </c>
      <c r="E396" s="614" t="s">
        <v>5044</v>
      </c>
      <c r="F396" s="617">
        <v>16</v>
      </c>
      <c r="G396" s="617">
        <v>608</v>
      </c>
      <c r="H396" s="617">
        <v>1</v>
      </c>
      <c r="I396" s="617">
        <v>38</v>
      </c>
      <c r="J396" s="617">
        <v>40</v>
      </c>
      <c r="K396" s="617">
        <v>1520</v>
      </c>
      <c r="L396" s="617">
        <v>2.5</v>
      </c>
      <c r="M396" s="617">
        <v>38</v>
      </c>
      <c r="N396" s="617">
        <v>15</v>
      </c>
      <c r="O396" s="617">
        <v>580</v>
      </c>
      <c r="P396" s="638">
        <v>0.95394736842105265</v>
      </c>
      <c r="Q396" s="618">
        <v>38.666666666666664</v>
      </c>
    </row>
    <row r="397" spans="1:17" ht="14.4" customHeight="1" x14ac:dyDescent="0.3">
      <c r="A397" s="613" t="s">
        <v>5038</v>
      </c>
      <c r="B397" s="614" t="s">
        <v>4605</v>
      </c>
      <c r="C397" s="614" t="s">
        <v>3146</v>
      </c>
      <c r="D397" s="614" t="s">
        <v>4545</v>
      </c>
      <c r="E397" s="614" t="s">
        <v>4546</v>
      </c>
      <c r="F397" s="617">
        <v>12</v>
      </c>
      <c r="G397" s="617">
        <v>2028</v>
      </c>
      <c r="H397" s="617">
        <v>1</v>
      </c>
      <c r="I397" s="617">
        <v>169</v>
      </c>
      <c r="J397" s="617">
        <v>40</v>
      </c>
      <c r="K397" s="617">
        <v>6760</v>
      </c>
      <c r="L397" s="617">
        <v>3.3333333333333335</v>
      </c>
      <c r="M397" s="617">
        <v>169</v>
      </c>
      <c r="N397" s="617">
        <v>16</v>
      </c>
      <c r="O397" s="617">
        <v>2714</v>
      </c>
      <c r="P397" s="638">
        <v>1.3382642998027614</v>
      </c>
      <c r="Q397" s="618">
        <v>169.625</v>
      </c>
    </row>
    <row r="398" spans="1:17" ht="14.4" customHeight="1" x14ac:dyDescent="0.3">
      <c r="A398" s="613" t="s">
        <v>5038</v>
      </c>
      <c r="B398" s="614" t="s">
        <v>4605</v>
      </c>
      <c r="C398" s="614" t="s">
        <v>3146</v>
      </c>
      <c r="D398" s="614" t="s">
        <v>5045</v>
      </c>
      <c r="E398" s="614" t="s">
        <v>5046</v>
      </c>
      <c r="F398" s="617">
        <v>3</v>
      </c>
      <c r="G398" s="617">
        <v>1041</v>
      </c>
      <c r="H398" s="617">
        <v>1</v>
      </c>
      <c r="I398" s="617">
        <v>347</v>
      </c>
      <c r="J398" s="617">
        <v>3</v>
      </c>
      <c r="K398" s="617">
        <v>1041</v>
      </c>
      <c r="L398" s="617">
        <v>1</v>
      </c>
      <c r="M398" s="617">
        <v>347</v>
      </c>
      <c r="N398" s="617"/>
      <c r="O398" s="617"/>
      <c r="P398" s="638"/>
      <c r="Q398" s="618"/>
    </row>
    <row r="399" spans="1:17" ht="14.4" customHeight="1" x14ac:dyDescent="0.3">
      <c r="A399" s="613" t="s">
        <v>5038</v>
      </c>
      <c r="B399" s="614" t="s">
        <v>4605</v>
      </c>
      <c r="C399" s="614" t="s">
        <v>3146</v>
      </c>
      <c r="D399" s="614" t="s">
        <v>4561</v>
      </c>
      <c r="E399" s="614" t="s">
        <v>4562</v>
      </c>
      <c r="F399" s="617">
        <v>12</v>
      </c>
      <c r="G399" s="617">
        <v>2064</v>
      </c>
      <c r="H399" s="617">
        <v>1</v>
      </c>
      <c r="I399" s="617">
        <v>172</v>
      </c>
      <c r="J399" s="617">
        <v>40</v>
      </c>
      <c r="K399" s="617">
        <v>6880</v>
      </c>
      <c r="L399" s="617">
        <v>3.3333333333333335</v>
      </c>
      <c r="M399" s="617">
        <v>172</v>
      </c>
      <c r="N399" s="617">
        <v>16</v>
      </c>
      <c r="O399" s="617">
        <v>2762</v>
      </c>
      <c r="P399" s="638">
        <v>1.3381782945736433</v>
      </c>
      <c r="Q399" s="618">
        <v>172.625</v>
      </c>
    </row>
    <row r="400" spans="1:17" ht="14.4" customHeight="1" x14ac:dyDescent="0.3">
      <c r="A400" s="613" t="s">
        <v>5038</v>
      </c>
      <c r="B400" s="614" t="s">
        <v>4605</v>
      </c>
      <c r="C400" s="614" t="s">
        <v>3146</v>
      </c>
      <c r="D400" s="614" t="s">
        <v>5047</v>
      </c>
      <c r="E400" s="614" t="s">
        <v>5048</v>
      </c>
      <c r="F400" s="617">
        <v>18</v>
      </c>
      <c r="G400" s="617">
        <v>2988</v>
      </c>
      <c r="H400" s="617">
        <v>1</v>
      </c>
      <c r="I400" s="617">
        <v>166</v>
      </c>
      <c r="J400" s="617">
        <v>42</v>
      </c>
      <c r="K400" s="617">
        <v>6972</v>
      </c>
      <c r="L400" s="617">
        <v>2.3333333333333335</v>
      </c>
      <c r="M400" s="617">
        <v>166</v>
      </c>
      <c r="N400" s="617">
        <v>16</v>
      </c>
      <c r="O400" s="617">
        <v>2666</v>
      </c>
      <c r="P400" s="638">
        <v>0.89223560910307897</v>
      </c>
      <c r="Q400" s="618">
        <v>166.625</v>
      </c>
    </row>
    <row r="401" spans="1:17" ht="14.4" customHeight="1" x14ac:dyDescent="0.3">
      <c r="A401" s="613" t="s">
        <v>517</v>
      </c>
      <c r="B401" s="614" t="s">
        <v>4124</v>
      </c>
      <c r="C401" s="614" t="s">
        <v>3146</v>
      </c>
      <c r="D401" s="614" t="s">
        <v>4125</v>
      </c>
      <c r="E401" s="614" t="s">
        <v>4126</v>
      </c>
      <c r="F401" s="617"/>
      <c r="G401" s="617"/>
      <c r="H401" s="617"/>
      <c r="I401" s="617"/>
      <c r="J401" s="617">
        <v>1</v>
      </c>
      <c r="K401" s="617">
        <v>1114</v>
      </c>
      <c r="L401" s="617"/>
      <c r="M401" s="617">
        <v>1114</v>
      </c>
      <c r="N401" s="617"/>
      <c r="O401" s="617"/>
      <c r="P401" s="638"/>
      <c r="Q401" s="618"/>
    </row>
    <row r="402" spans="1:17" ht="14.4" customHeight="1" x14ac:dyDescent="0.3">
      <c r="A402" s="613" t="s">
        <v>517</v>
      </c>
      <c r="B402" s="614" t="s">
        <v>4124</v>
      </c>
      <c r="C402" s="614" t="s">
        <v>3146</v>
      </c>
      <c r="D402" s="614" t="s">
        <v>4127</v>
      </c>
      <c r="E402" s="614" t="s">
        <v>4128</v>
      </c>
      <c r="F402" s="617"/>
      <c r="G402" s="617"/>
      <c r="H402" s="617"/>
      <c r="I402" s="617"/>
      <c r="J402" s="617">
        <v>2</v>
      </c>
      <c r="K402" s="617">
        <v>652</v>
      </c>
      <c r="L402" s="617"/>
      <c r="M402" s="617">
        <v>326</v>
      </c>
      <c r="N402" s="617"/>
      <c r="O402" s="617"/>
      <c r="P402" s="638"/>
      <c r="Q402" s="618"/>
    </row>
    <row r="403" spans="1:17" ht="14.4" customHeight="1" x14ac:dyDescent="0.3">
      <c r="A403" s="613" t="s">
        <v>517</v>
      </c>
      <c r="B403" s="614" t="s">
        <v>4124</v>
      </c>
      <c r="C403" s="614" t="s">
        <v>3146</v>
      </c>
      <c r="D403" s="614" t="s">
        <v>4129</v>
      </c>
      <c r="E403" s="614" t="s">
        <v>4130</v>
      </c>
      <c r="F403" s="617"/>
      <c r="G403" s="617"/>
      <c r="H403" s="617"/>
      <c r="I403" s="617"/>
      <c r="J403" s="617">
        <v>1</v>
      </c>
      <c r="K403" s="617">
        <v>278</v>
      </c>
      <c r="L403" s="617"/>
      <c r="M403" s="617">
        <v>278</v>
      </c>
      <c r="N403" s="617"/>
      <c r="O403" s="617"/>
      <c r="P403" s="638"/>
      <c r="Q403" s="618"/>
    </row>
    <row r="404" spans="1:17" ht="14.4" customHeight="1" x14ac:dyDescent="0.3">
      <c r="A404" s="613" t="s">
        <v>517</v>
      </c>
      <c r="B404" s="614" t="s">
        <v>4124</v>
      </c>
      <c r="C404" s="614" t="s">
        <v>3146</v>
      </c>
      <c r="D404" s="614" t="s">
        <v>4131</v>
      </c>
      <c r="E404" s="614" t="s">
        <v>4132</v>
      </c>
      <c r="F404" s="617"/>
      <c r="G404" s="617"/>
      <c r="H404" s="617"/>
      <c r="I404" s="617"/>
      <c r="J404" s="617">
        <v>0</v>
      </c>
      <c r="K404" s="617">
        <v>0</v>
      </c>
      <c r="L404" s="617"/>
      <c r="M404" s="617"/>
      <c r="N404" s="617"/>
      <c r="O404" s="617"/>
      <c r="P404" s="638"/>
      <c r="Q404" s="618"/>
    </row>
    <row r="405" spans="1:17" ht="14.4" customHeight="1" x14ac:dyDescent="0.3">
      <c r="A405" s="613" t="s">
        <v>517</v>
      </c>
      <c r="B405" s="614" t="s">
        <v>4124</v>
      </c>
      <c r="C405" s="614" t="s">
        <v>3146</v>
      </c>
      <c r="D405" s="614" t="s">
        <v>4133</v>
      </c>
      <c r="E405" s="614" t="s">
        <v>4134</v>
      </c>
      <c r="F405" s="617"/>
      <c r="G405" s="617"/>
      <c r="H405" s="617"/>
      <c r="I405" s="617"/>
      <c r="J405" s="617">
        <v>2</v>
      </c>
      <c r="K405" s="617">
        <v>11144</v>
      </c>
      <c r="L405" s="617"/>
      <c r="M405" s="617">
        <v>5572</v>
      </c>
      <c r="N405" s="617"/>
      <c r="O405" s="617"/>
      <c r="P405" s="638"/>
      <c r="Q405" s="618"/>
    </row>
    <row r="406" spans="1:17" ht="14.4" customHeight="1" x14ac:dyDescent="0.3">
      <c r="A406" s="613" t="s">
        <v>5049</v>
      </c>
      <c r="B406" s="614" t="s">
        <v>4355</v>
      </c>
      <c r="C406" s="614" t="s">
        <v>3146</v>
      </c>
      <c r="D406" s="614" t="s">
        <v>4369</v>
      </c>
      <c r="E406" s="614" t="s">
        <v>4370</v>
      </c>
      <c r="F406" s="617">
        <v>6</v>
      </c>
      <c r="G406" s="617">
        <v>2964</v>
      </c>
      <c r="H406" s="617">
        <v>1</v>
      </c>
      <c r="I406" s="617">
        <v>494</v>
      </c>
      <c r="J406" s="617">
        <v>15</v>
      </c>
      <c r="K406" s="617">
        <v>7455</v>
      </c>
      <c r="L406" s="617">
        <v>2.5151821862348176</v>
      </c>
      <c r="M406" s="617">
        <v>497</v>
      </c>
      <c r="N406" s="617">
        <v>13</v>
      </c>
      <c r="O406" s="617">
        <v>6489</v>
      </c>
      <c r="P406" s="638">
        <v>2.1892712550607287</v>
      </c>
      <c r="Q406" s="618">
        <v>499.15384615384613</v>
      </c>
    </row>
    <row r="407" spans="1:17" ht="14.4" customHeight="1" x14ac:dyDescent="0.3">
      <c r="A407" s="613" t="s">
        <v>5049</v>
      </c>
      <c r="B407" s="614" t="s">
        <v>4355</v>
      </c>
      <c r="C407" s="614" t="s">
        <v>3146</v>
      </c>
      <c r="D407" s="614" t="s">
        <v>5050</v>
      </c>
      <c r="E407" s="614" t="s">
        <v>5051</v>
      </c>
      <c r="F407" s="617">
        <v>4</v>
      </c>
      <c r="G407" s="617">
        <v>24984</v>
      </c>
      <c r="H407" s="617">
        <v>1</v>
      </c>
      <c r="I407" s="617">
        <v>6246</v>
      </c>
      <c r="J407" s="617">
        <v>12</v>
      </c>
      <c r="K407" s="617">
        <v>75084</v>
      </c>
      <c r="L407" s="617">
        <v>3.0052833813640731</v>
      </c>
      <c r="M407" s="617">
        <v>6257</v>
      </c>
      <c r="N407" s="617">
        <v>11</v>
      </c>
      <c r="O407" s="617">
        <v>68941</v>
      </c>
      <c r="P407" s="638">
        <v>2.7594060198527059</v>
      </c>
      <c r="Q407" s="618">
        <v>6267.363636363636</v>
      </c>
    </row>
    <row r="408" spans="1:17" ht="14.4" customHeight="1" x14ac:dyDescent="0.3">
      <c r="A408" s="613" t="s">
        <v>5049</v>
      </c>
      <c r="B408" s="614" t="s">
        <v>4355</v>
      </c>
      <c r="C408" s="614" t="s">
        <v>3146</v>
      </c>
      <c r="D408" s="614" t="s">
        <v>4358</v>
      </c>
      <c r="E408" s="614" t="s">
        <v>4359</v>
      </c>
      <c r="F408" s="617">
        <v>25</v>
      </c>
      <c r="G408" s="617">
        <v>30900</v>
      </c>
      <c r="H408" s="617">
        <v>1</v>
      </c>
      <c r="I408" s="617">
        <v>1236</v>
      </c>
      <c r="J408" s="617">
        <v>15</v>
      </c>
      <c r="K408" s="617">
        <v>18675</v>
      </c>
      <c r="L408" s="617">
        <v>0.60436893203883491</v>
      </c>
      <c r="M408" s="617">
        <v>1245</v>
      </c>
      <c r="N408" s="617">
        <v>13</v>
      </c>
      <c r="O408" s="617">
        <v>16297</v>
      </c>
      <c r="P408" s="638">
        <v>0.5274110032362459</v>
      </c>
      <c r="Q408" s="618">
        <v>1253.6153846153845</v>
      </c>
    </row>
    <row r="409" spans="1:17" ht="14.4" customHeight="1" x14ac:dyDescent="0.3">
      <c r="A409" s="613" t="s">
        <v>5049</v>
      </c>
      <c r="B409" s="614" t="s">
        <v>4355</v>
      </c>
      <c r="C409" s="614" t="s">
        <v>3146</v>
      </c>
      <c r="D409" s="614" t="s">
        <v>4968</v>
      </c>
      <c r="E409" s="614" t="s">
        <v>4969</v>
      </c>
      <c r="F409" s="617">
        <v>6</v>
      </c>
      <c r="G409" s="617">
        <v>978</v>
      </c>
      <c r="H409" s="617">
        <v>1</v>
      </c>
      <c r="I409" s="617">
        <v>163</v>
      </c>
      <c r="J409" s="617">
        <v>15</v>
      </c>
      <c r="K409" s="617">
        <v>2460</v>
      </c>
      <c r="L409" s="617">
        <v>2.5153374233128836</v>
      </c>
      <c r="M409" s="617">
        <v>164</v>
      </c>
      <c r="N409" s="617">
        <v>12</v>
      </c>
      <c r="O409" s="617">
        <v>1975</v>
      </c>
      <c r="P409" s="638">
        <v>2.0194274028629855</v>
      </c>
      <c r="Q409" s="618">
        <v>164.58333333333334</v>
      </c>
    </row>
    <row r="410" spans="1:17" ht="14.4" customHeight="1" x14ac:dyDescent="0.3">
      <c r="A410" s="613" t="s">
        <v>5049</v>
      </c>
      <c r="B410" s="614" t="s">
        <v>4355</v>
      </c>
      <c r="C410" s="614" t="s">
        <v>3146</v>
      </c>
      <c r="D410" s="614" t="s">
        <v>4575</v>
      </c>
      <c r="E410" s="614" t="s">
        <v>4576</v>
      </c>
      <c r="F410" s="617">
        <v>45</v>
      </c>
      <c r="G410" s="617">
        <v>25290</v>
      </c>
      <c r="H410" s="617">
        <v>1</v>
      </c>
      <c r="I410" s="617">
        <v>562</v>
      </c>
      <c r="J410" s="617"/>
      <c r="K410" s="617"/>
      <c r="L410" s="617"/>
      <c r="M410" s="617"/>
      <c r="N410" s="617"/>
      <c r="O410" s="617"/>
      <c r="P410" s="638"/>
      <c r="Q410" s="618"/>
    </row>
    <row r="411" spans="1:17" ht="14.4" customHeight="1" x14ac:dyDescent="0.3">
      <c r="A411" s="613" t="s">
        <v>5049</v>
      </c>
      <c r="B411" s="614" t="s">
        <v>4355</v>
      </c>
      <c r="C411" s="614" t="s">
        <v>3146</v>
      </c>
      <c r="D411" s="614" t="s">
        <v>4577</v>
      </c>
      <c r="E411" s="614" t="s">
        <v>4578</v>
      </c>
      <c r="F411" s="617">
        <v>45</v>
      </c>
      <c r="G411" s="617">
        <v>45000</v>
      </c>
      <c r="H411" s="617">
        <v>1</v>
      </c>
      <c r="I411" s="617">
        <v>1000</v>
      </c>
      <c r="J411" s="617"/>
      <c r="K411" s="617"/>
      <c r="L411" s="617"/>
      <c r="M411" s="617"/>
      <c r="N411" s="617"/>
      <c r="O411" s="617"/>
      <c r="P411" s="638"/>
      <c r="Q411" s="618"/>
    </row>
    <row r="412" spans="1:17" ht="14.4" customHeight="1" x14ac:dyDescent="0.3">
      <c r="A412" s="613" t="s">
        <v>5049</v>
      </c>
      <c r="B412" s="614" t="s">
        <v>4355</v>
      </c>
      <c r="C412" s="614" t="s">
        <v>3146</v>
      </c>
      <c r="D412" s="614" t="s">
        <v>4974</v>
      </c>
      <c r="E412" s="614" t="s">
        <v>4975</v>
      </c>
      <c r="F412" s="617"/>
      <c r="G412" s="617"/>
      <c r="H412" s="617"/>
      <c r="I412" s="617"/>
      <c r="J412" s="617"/>
      <c r="K412" s="617"/>
      <c r="L412" s="617"/>
      <c r="M412" s="617"/>
      <c r="N412" s="617">
        <v>1</v>
      </c>
      <c r="O412" s="617">
        <v>167</v>
      </c>
      <c r="P412" s="638"/>
      <c r="Q412" s="618">
        <v>167</v>
      </c>
    </row>
    <row r="413" spans="1:17" ht="14.4" customHeight="1" thickBot="1" x14ac:dyDescent="0.35">
      <c r="A413" s="619" t="s">
        <v>5049</v>
      </c>
      <c r="B413" s="620" t="s">
        <v>4355</v>
      </c>
      <c r="C413" s="620" t="s">
        <v>3146</v>
      </c>
      <c r="D413" s="620" t="s">
        <v>5052</v>
      </c>
      <c r="E413" s="620" t="s">
        <v>5053</v>
      </c>
      <c r="F413" s="623">
        <v>19</v>
      </c>
      <c r="G413" s="623">
        <v>6935</v>
      </c>
      <c r="H413" s="623">
        <v>1</v>
      </c>
      <c r="I413" s="623">
        <v>365</v>
      </c>
      <c r="J413" s="623"/>
      <c r="K413" s="623"/>
      <c r="L413" s="623"/>
      <c r="M413" s="623"/>
      <c r="N413" s="623"/>
      <c r="O413" s="623"/>
      <c r="P413" s="631"/>
      <c r="Q413" s="62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305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3034</v>
      </c>
      <c r="D3" s="182">
        <f>SUBTOTAL(9,D6:D1048576)</f>
        <v>3318</v>
      </c>
      <c r="E3" s="182">
        <f>SUBTOTAL(9,E6:E1048576)</f>
        <v>3285</v>
      </c>
      <c r="F3" s="183">
        <f>IF(OR(E3=0,C3=0),"",E3/C3)</f>
        <v>1.0827290705339485</v>
      </c>
      <c r="G3" s="430">
        <f>SUBTOTAL(9,G6:G1048576)</f>
        <v>34174.434600000008</v>
      </c>
      <c r="H3" s="431">
        <f>SUBTOTAL(9,H6:H1048576)</f>
        <v>38834.578799999996</v>
      </c>
      <c r="I3" s="431">
        <f>SUBTOTAL(9,I6:I1048576)</f>
        <v>35439.340699999986</v>
      </c>
      <c r="J3" s="183">
        <f>IF(OR(I3=0,G3=0),"",I3/G3)</f>
        <v>1.0370132268406271</v>
      </c>
      <c r="K3" s="430">
        <f>SUBTOTAL(9,K6:K1048576)</f>
        <v>7258</v>
      </c>
      <c r="L3" s="431">
        <f>SUBTOTAL(9,L6:L1048576)</f>
        <v>8725.5</v>
      </c>
      <c r="M3" s="431">
        <f>SUBTOTAL(9,M6:M1048576)</f>
        <v>7286</v>
      </c>
      <c r="N3" s="184">
        <f>IF(OR(M3=0,E3=0),"",M3/E3)</f>
        <v>2.2179604261796042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4"/>
      <c r="B5" s="805"/>
      <c r="C5" s="812">
        <v>2012</v>
      </c>
      <c r="D5" s="812">
        <v>2013</v>
      </c>
      <c r="E5" s="812">
        <v>2014</v>
      </c>
      <c r="F5" s="813" t="s">
        <v>2</v>
      </c>
      <c r="G5" s="823">
        <v>2012</v>
      </c>
      <c r="H5" s="812">
        <v>2013</v>
      </c>
      <c r="I5" s="812">
        <v>2014</v>
      </c>
      <c r="J5" s="813" t="s">
        <v>2</v>
      </c>
      <c r="K5" s="823">
        <v>2012</v>
      </c>
      <c r="L5" s="812">
        <v>2013</v>
      </c>
      <c r="M5" s="812">
        <v>2014</v>
      </c>
      <c r="N5" s="824" t="s">
        <v>80</v>
      </c>
    </row>
    <row r="6" spans="1:14" ht="14.4" customHeight="1" x14ac:dyDescent="0.3">
      <c r="A6" s="806" t="s">
        <v>3846</v>
      </c>
      <c r="B6" s="809" t="s">
        <v>5055</v>
      </c>
      <c r="C6" s="814">
        <v>10</v>
      </c>
      <c r="D6" s="815">
        <v>22</v>
      </c>
      <c r="E6" s="815">
        <v>7</v>
      </c>
      <c r="F6" s="820">
        <v>0.7</v>
      </c>
      <c r="G6" s="814">
        <v>287.67599999999993</v>
      </c>
      <c r="H6" s="815">
        <v>632.92680000000007</v>
      </c>
      <c r="I6" s="815">
        <v>201.38579999999999</v>
      </c>
      <c r="J6" s="820">
        <v>0.70004379927418359</v>
      </c>
      <c r="K6" s="814">
        <v>110</v>
      </c>
      <c r="L6" s="815">
        <v>242</v>
      </c>
      <c r="M6" s="815">
        <v>77</v>
      </c>
      <c r="N6" s="825">
        <v>11000</v>
      </c>
    </row>
    <row r="7" spans="1:14" ht="14.4" customHeight="1" x14ac:dyDescent="0.3">
      <c r="A7" s="807" t="s">
        <v>3883</v>
      </c>
      <c r="B7" s="810" t="s">
        <v>5055</v>
      </c>
      <c r="C7" s="816">
        <v>58</v>
      </c>
      <c r="D7" s="817">
        <v>137</v>
      </c>
      <c r="E7" s="817">
        <v>55</v>
      </c>
      <c r="F7" s="821">
        <v>0.94827586206896552</v>
      </c>
      <c r="G7" s="816">
        <v>1459.5912000000003</v>
      </c>
      <c r="H7" s="817">
        <v>3448.2078000000001</v>
      </c>
      <c r="I7" s="817">
        <v>1384.3169999999998</v>
      </c>
      <c r="J7" s="821">
        <v>0.94842788857592419</v>
      </c>
      <c r="K7" s="816">
        <v>522</v>
      </c>
      <c r="L7" s="817">
        <v>1233</v>
      </c>
      <c r="M7" s="817">
        <v>495</v>
      </c>
      <c r="N7" s="826">
        <v>9000</v>
      </c>
    </row>
    <row r="8" spans="1:14" ht="14.4" customHeight="1" x14ac:dyDescent="0.3">
      <c r="A8" s="807" t="s">
        <v>3878</v>
      </c>
      <c r="B8" s="810" t="s">
        <v>5055</v>
      </c>
      <c r="C8" s="816">
        <v>208</v>
      </c>
      <c r="D8" s="817">
        <v>277</v>
      </c>
      <c r="E8" s="817">
        <v>158</v>
      </c>
      <c r="F8" s="821">
        <v>0.75961538461538458</v>
      </c>
      <c r="G8" s="816">
        <v>4485.7152000000015</v>
      </c>
      <c r="H8" s="817">
        <v>5974.7183999999997</v>
      </c>
      <c r="I8" s="817">
        <v>3410.3617999999997</v>
      </c>
      <c r="J8" s="821">
        <v>0.76027158389368954</v>
      </c>
      <c r="K8" s="816">
        <v>1456</v>
      </c>
      <c r="L8" s="817">
        <v>1939</v>
      </c>
      <c r="M8" s="817">
        <v>1106</v>
      </c>
      <c r="N8" s="826">
        <v>7000</v>
      </c>
    </row>
    <row r="9" spans="1:14" ht="14.4" customHeight="1" x14ac:dyDescent="0.3">
      <c r="A9" s="807" t="s">
        <v>3848</v>
      </c>
      <c r="B9" s="810" t="s">
        <v>5055</v>
      </c>
      <c r="C9" s="816">
        <v>2430</v>
      </c>
      <c r="D9" s="817">
        <v>2448</v>
      </c>
      <c r="E9" s="817">
        <v>2571</v>
      </c>
      <c r="F9" s="821">
        <v>1.0580246913580247</v>
      </c>
      <c r="G9" s="816">
        <v>26010.664200000007</v>
      </c>
      <c r="H9" s="817">
        <v>26211.106799999998</v>
      </c>
      <c r="I9" s="817">
        <v>27535.606499999987</v>
      </c>
      <c r="J9" s="821">
        <v>1.0586275801446077</v>
      </c>
      <c r="K9" s="816">
        <v>4860</v>
      </c>
      <c r="L9" s="817">
        <v>4896</v>
      </c>
      <c r="M9" s="817">
        <v>5142</v>
      </c>
      <c r="N9" s="826">
        <v>2000</v>
      </c>
    </row>
    <row r="10" spans="1:14" ht="14.4" customHeight="1" x14ac:dyDescent="0.3">
      <c r="A10" s="807" t="s">
        <v>3880</v>
      </c>
      <c r="B10" s="810" t="s">
        <v>5055</v>
      </c>
      <c r="C10" s="816">
        <v>292</v>
      </c>
      <c r="D10" s="817">
        <v>397</v>
      </c>
      <c r="E10" s="817">
        <v>438</v>
      </c>
      <c r="F10" s="821">
        <v>1.5</v>
      </c>
      <c r="G10" s="816">
        <v>1753.4592000000002</v>
      </c>
      <c r="H10" s="817">
        <v>2385.2699999999986</v>
      </c>
      <c r="I10" s="817">
        <v>2631.6791999999991</v>
      </c>
      <c r="J10" s="821">
        <v>1.5008499770054522</v>
      </c>
      <c r="K10" s="816">
        <v>292</v>
      </c>
      <c r="L10" s="817">
        <v>397</v>
      </c>
      <c r="M10" s="817">
        <v>438</v>
      </c>
      <c r="N10" s="826">
        <v>1000</v>
      </c>
    </row>
    <row r="11" spans="1:14" ht="14.4" customHeight="1" thickBot="1" x14ac:dyDescent="0.35">
      <c r="A11" s="808" t="s">
        <v>3874</v>
      </c>
      <c r="B11" s="811" t="s">
        <v>5055</v>
      </c>
      <c r="C11" s="818">
        <v>36</v>
      </c>
      <c r="D11" s="819">
        <v>37</v>
      </c>
      <c r="E11" s="819">
        <v>56</v>
      </c>
      <c r="F11" s="822">
        <v>1.5555555555555556</v>
      </c>
      <c r="G11" s="818">
        <v>177.32880000000003</v>
      </c>
      <c r="H11" s="819">
        <v>182.34899999999993</v>
      </c>
      <c r="I11" s="819">
        <v>275.99040000000002</v>
      </c>
      <c r="J11" s="822">
        <v>1.5563766291769863</v>
      </c>
      <c r="K11" s="818">
        <v>18</v>
      </c>
      <c r="L11" s="819">
        <v>18.5</v>
      </c>
      <c r="M11" s="819">
        <v>28</v>
      </c>
      <c r="N11" s="8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2014-12-18T09:41:56Z</dcterms:modified>
</cp:coreProperties>
</file>