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45621"/>
</workbook>
</file>

<file path=xl/calcChain.xml><?xml version="1.0" encoding="utf-8"?>
<calcChain xmlns="http://schemas.openxmlformats.org/spreadsheetml/2006/main">
  <c r="U72" i="371" l="1"/>
  <c r="T72" i="371"/>
  <c r="V72" i="371" s="1"/>
  <c r="S72" i="371"/>
  <c r="R72" i="371"/>
  <c r="Q72" i="371"/>
  <c r="T71" i="371"/>
  <c r="U71" i="371" s="1"/>
  <c r="S71" i="371"/>
  <c r="V71" i="371" s="1"/>
  <c r="R71" i="371"/>
  <c r="Q71" i="371"/>
  <c r="U70" i="371"/>
  <c r="T70" i="371"/>
  <c r="V70" i="371" s="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U67" i="371" s="1"/>
  <c r="S67" i="371"/>
  <c r="V67" i="371" s="1"/>
  <c r="R67" i="371"/>
  <c r="Q67" i="371"/>
  <c r="V66" i="371"/>
  <c r="U66" i="371"/>
  <c r="T66" i="371"/>
  <c r="S66" i="371"/>
  <c r="R66" i="371"/>
  <c r="Q66" i="371"/>
  <c r="T65" i="371"/>
  <c r="U65" i="371" s="1"/>
  <c r="S65" i="371"/>
  <c r="V65" i="371" s="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T61" i="371"/>
  <c r="U61" i="371" s="1"/>
  <c r="S61" i="371"/>
  <c r="V61" i="371" s="1"/>
  <c r="R61" i="371"/>
  <c r="Q61" i="371"/>
  <c r="V60" i="371"/>
  <c r="U60" i="371"/>
  <c r="T60" i="371"/>
  <c r="S60" i="371"/>
  <c r="R60" i="371"/>
  <c r="Q60" i="371"/>
  <c r="T59" i="371"/>
  <c r="U59" i="371" s="1"/>
  <c r="S59" i="371"/>
  <c r="V59" i="371" s="1"/>
  <c r="R59" i="371"/>
  <c r="Q59" i="371"/>
  <c r="V58" i="371"/>
  <c r="U58" i="371"/>
  <c r="T58" i="371"/>
  <c r="S58" i="371"/>
  <c r="R58" i="371"/>
  <c r="Q58" i="371"/>
  <c r="T57" i="371"/>
  <c r="U57" i="371" s="1"/>
  <c r="S57" i="371"/>
  <c r="V57" i="371" s="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T54" i="371"/>
  <c r="V54" i="371" s="1"/>
  <c r="S54" i="371"/>
  <c r="R54" i="371"/>
  <c r="Q54" i="371"/>
  <c r="T53" i="371"/>
  <c r="U53" i="371" s="1"/>
  <c r="S53" i="371"/>
  <c r="V53" i="371" s="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V50" i="371" s="1"/>
  <c r="S50" i="371"/>
  <c r="R50" i="371"/>
  <c r="Q50" i="371"/>
  <c r="T49" i="371"/>
  <c r="U49" i="371" s="1"/>
  <c r="S49" i="371"/>
  <c r="V49" i="371" s="1"/>
  <c r="R49" i="371"/>
  <c r="Q49" i="371"/>
  <c r="T48" i="371"/>
  <c r="V48" i="371" s="1"/>
  <c r="S48" i="371"/>
  <c r="R48" i="371"/>
  <c r="Q48" i="371"/>
  <c r="V47" i="371"/>
  <c r="T47" i="371"/>
  <c r="U47" i="371" s="1"/>
  <c r="S47" i="371"/>
  <c r="R47" i="371"/>
  <c r="Q47" i="371"/>
  <c r="V46" i="371"/>
  <c r="U46" i="371"/>
  <c r="T46" i="371"/>
  <c r="S46" i="371"/>
  <c r="R46" i="371"/>
  <c r="Q46" i="371"/>
  <c r="V45" i="371"/>
  <c r="T45" i="371"/>
  <c r="U45" i="371" s="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T41" i="371"/>
  <c r="U41" i="371" s="1"/>
  <c r="S41" i="371"/>
  <c r="R41" i="371"/>
  <c r="Q41" i="371"/>
  <c r="V40" i="371"/>
  <c r="U40" i="371"/>
  <c r="T40" i="371"/>
  <c r="S40" i="371"/>
  <c r="R40" i="371"/>
  <c r="Q40" i="371"/>
  <c r="V39" i="371"/>
  <c r="T39" i="371"/>
  <c r="U39" i="371" s="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T35" i="371"/>
  <c r="U35" i="371" s="1"/>
  <c r="S35" i="371"/>
  <c r="R35" i="371"/>
  <c r="Q35" i="371"/>
  <c r="V34" i="371"/>
  <c r="U34" i="371"/>
  <c r="T34" i="371"/>
  <c r="S34" i="371"/>
  <c r="R34" i="371"/>
  <c r="Q34" i="371"/>
  <c r="V33" i="371"/>
  <c r="T33" i="371"/>
  <c r="U33" i="371" s="1"/>
  <c r="S33" i="371"/>
  <c r="R33" i="371"/>
  <c r="Q33" i="371"/>
  <c r="T32" i="371"/>
  <c r="V32" i="371" s="1"/>
  <c r="S32" i="371"/>
  <c r="R32" i="371"/>
  <c r="Q32" i="371"/>
  <c r="V31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V24" i="371"/>
  <c r="U24" i="371"/>
  <c r="T24" i="37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T9" i="371"/>
  <c r="U9" i="371" s="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T5" i="371"/>
  <c r="U5" i="371" s="1"/>
  <c r="S5" i="371"/>
  <c r="R5" i="371"/>
  <c r="Q5" i="371"/>
  <c r="U8" i="371" l="1"/>
  <c r="U12" i="371"/>
  <c r="U16" i="371"/>
  <c r="U28" i="371"/>
  <c r="U18" i="371"/>
  <c r="U20" i="371"/>
  <c r="U54" i="371"/>
  <c r="U64" i="371"/>
  <c r="U22" i="371"/>
  <c r="U26" i="371"/>
  <c r="U32" i="371"/>
  <c r="U38" i="371"/>
  <c r="U42" i="371"/>
  <c r="U44" i="371"/>
  <c r="U48" i="371"/>
  <c r="U50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T22" i="419"/>
  <c r="AF22" i="419"/>
  <c r="B22" i="419"/>
  <c r="I22" i="419"/>
  <c r="M22" i="419"/>
  <c r="Q22" i="419"/>
  <c r="U22" i="419"/>
  <c r="Y22" i="419"/>
  <c r="AC22" i="419"/>
  <c r="E22" i="419"/>
  <c r="P22" i="419"/>
  <c r="AB22" i="419"/>
  <c r="C22" i="419"/>
  <c r="F22" i="419"/>
  <c r="J22" i="419"/>
  <c r="N22" i="419"/>
  <c r="R22" i="419"/>
  <c r="V22" i="419"/>
  <c r="Z22" i="419"/>
  <c r="AD22" i="419"/>
  <c r="AG22" i="419"/>
  <c r="L22" i="419"/>
  <c r="X22" i="419"/>
  <c r="D22" i="419"/>
  <c r="G22" i="419"/>
  <c r="K22" i="419"/>
  <c r="O22" i="419"/>
  <c r="S22" i="419"/>
  <c r="W22" i="419"/>
  <c r="AA22" i="419"/>
  <c r="AE22" i="419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D4" i="414"/>
  <c r="C17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Q3" i="377" l="1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6" i="414"/>
  <c r="C4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<sst xmlns="http://schemas.openxmlformats.org/spreadsheetml/2006/main" count="13430" uniqueCount="4327">
  <si>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</si>
  <si>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</si>
  <si>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</si>
  <si>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</si>
  <si>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</si>
  <si>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</si>
  <si>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</si>
  <si>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</si>
  <si>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</si>
  <si>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</si>
  <si>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</si>
  <si>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</si>
  <si>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</si>
  <si>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</si>
  <si>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</si>
  <si>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</si>
  <si>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</si>
  <si>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</si>
  <si>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</si>
  <si>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</si>
  <si>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</si>
  <si>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</si>
  <si>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</si>
  <si>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</si>
  <si>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</si>
  <si>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</si>
  <si>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</si>
  <si>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</si>
  <si>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</si>
  <si>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</si>
  <si>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</si>
  <si>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</si>
  <si>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</si>
  <si>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</si>
  <si>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</si>
  <si>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</si>
  <si>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</si>
  <si>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</si>
  <si>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</si>
  <si>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</si>
  <si>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</si>
  <si>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</si>
  <si>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</si>
  <si>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</si>
  <si>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</si>
  <si>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</si>
  <si>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</si>
  <si>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</si>
  <si>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</si>
  <si>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</si>
  <si>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</si>
  <si>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</si>
  <si>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</si>
  <si>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</si>
  <si>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</si>
  <si>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</si>
  <si>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</si>
  <si>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</si>
  <si>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</si>
  <si>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</si>
  <si>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</si>
  <si>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</si>
  <si>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</si>
  <si>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</si>
  <si>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</si>
  <si>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</si>
  <si>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</si>
  <si>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</si>
  <si>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</si>
  <si>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</si>
  <si>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</si>
  <si>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</si>
  <si>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</si>
  <si>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</si>
  <si>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</si>
  <si>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</si>
  <si>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</si>
  <si>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</si>
  <si>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</si>
  <si>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</si>
  <si>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</si>
  <si>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</si>
  <si>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</si>
  <si>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</si>
  <si>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</si>
  <si>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</si>
  <si>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</si>
  <si>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</si>
  <si>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</si>
  <si>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</si>
  <si>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</si>
  <si>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</si>
  <si>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</si>
  <si>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</si>
  <si>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</si>
  <si>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</si>
  <si>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</si>
  <si>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</si>
  <si>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</si>
  <si>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</si>
  <si>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</si>
  <si>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</si>
  <si>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</si>
  <si>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</si>
  <si>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</si>
  <si>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</si>
  <si>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</si>
  <si>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</si>
  <si>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</si>
  <si>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</si>
  <si>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</si>
  <si>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</si>
  <si>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</si>
  <si>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</si>
  <si>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</si>
  <si>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</si>
  <si>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</si>
  <si>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</si>
  <si>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</si>
  <si>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</si>
  <si>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</si>
  <si>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</si>
  <si>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</si>
  <si>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</si>
  <si>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</si>
  <si>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</si>
  <si>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</si>
  <si>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</si>
  <si>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</si>
  <si>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</si>
  <si>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</si>
  <si>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</si>
  <si>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</si>
  <si>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</si>
  <si>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</si>
  <si>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</si>
  <si>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</si>
  <si>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</si>
  <si>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</si>
  <si>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</si>
  <si>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</si>
  <si>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</si>
  <si>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</si>
  <si>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</si>
  <si>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</si>
  <si>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</si>
  <si>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</si>
  <si>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</si>
  <si>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</si>
  <si>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</si>
  <si>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</si>
  <si>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</si>
  <si>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</si>
  <si>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</si>
  <si>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</si>
  <si>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</si>
  <si>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</si>
  <si>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</si>
  <si>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</si>
  <si>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</si>
  <si>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</si>
  <si>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</si>
  <si>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</si>
  <si>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</si>
  <si>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</si>
  <si>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</si>
  <si>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</si>
  <si>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</si>
  <si>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</si>
  <si>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</si>
  <si>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</si>
  <si>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</si>
  <si>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</si>
  <si>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</si>
  <si>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</si>
  <si>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</si>
  <si>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</si>
  <si>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</si>
  <si>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</si>
  <si>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</si>
  <si>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</si>
  <si>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</si>
  <si>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</si>
  <si>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</si>
  <si>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</si>
  <si>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</si>
  <si>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</si>
  <si>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</si>
  <si>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</si>
  <si>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</si>
  <si>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</si>
  <si>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</si>
  <si>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</si>
  <si>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</si>
  <si>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</si>
  <si>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</si>
  <si>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</si>
  <si>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</si>
  <si>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</si>
  <si>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</si>
  <si>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</si>
  <si>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</si>
  <si>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</si>
  <si>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</si>
  <si>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</si>
  <si>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</si>
  <si>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</si>
  <si>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</si>
  <si>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</si>
  <si>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</si>
  <si>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</si>
  <si>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</si>
  <si>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</si>
  <si>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</si>
  <si>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</si>
  <si>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</si>
  <si>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</si>
  <si>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</si>
  <si>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</si>
  <si>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</si>
  <si>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</si>
  <si>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</si>
  <si>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</si>
  <si>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</si>
  <si>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</si>
  <si>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</si>
  <si>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</si>
  <si>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</si>
  <si>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</si>
  <si>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</si>
  <si>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</si>
  <si>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</si>
  <si>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</si>
  <si>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</si>
  <si>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</si>
  <si>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</si>
  <si>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</si>
  <si>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</si>
  <si>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</si>
  <si>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</si>
  <si>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</si>
  <si>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</si>
  <si>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</si>
  <si>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</si>
  <si>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</si>
  <si>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</si>
  <si>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</si>
  <si>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</si>
  <si>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</si>
  <si>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</si>
  <si>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</si>
  <si>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</si>
  <si>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</si>
  <si>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</si>
  <si>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</si>
  <si>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</si>
  <si>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</si>
  <si>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</si>
  <si>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</si>
  <si>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</si>
  <si>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</si>
  <si>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</si>
  <si>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</si>
  <si>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</si>
  <si>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</si>
  <si>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</si>
  <si>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</si>
  <si>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</si>
  <si>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</si>
  <si>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</si>
  <si>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</si>
  <si>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</si>
  <si>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</si>
  <si>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</si>
  <si>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</si>
  <si>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</si>
  <si>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</si>
  <si>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</si>
  <si>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</si>
  <si>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</si>
  <si>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</si>
  <si>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</si>
  <si>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</si>
  <si>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</si>
  <si>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</si>
  <si>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</si>
  <si>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</si>
  <si>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</si>
  <si>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</si>
  <si>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</si>
  <si>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</si>
  <si>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</si>
  <si>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</si>
  <si>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</si>
  <si>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</si>
  <si>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</si>
  <si>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</si>
  <si>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</si>
  <si>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</si>
  <si>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</si>
  <si>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</si>
  <si>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</si>
  <si>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</si>
  <si>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</si>
  <si>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</si>
  <si>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</si>
  <si>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</si>
  <si>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</si>
  <si>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</si>
  <si>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</si>
  <si>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</si>
  <si>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</si>
  <si>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</si>
  <si>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</si>
  <si>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</si>
  <si>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</si>
  <si>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</si>
  <si>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</si>
  <si>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</si>
  <si>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</si>
  <si>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</si>
  <si>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</si>
  <si>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</si>
  <si>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</si>
  <si>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</si>
  <si>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</si>
  <si>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</si>
  <si>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</si>
  <si>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</si>
  <si>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</si>
  <si>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</si>
  <si>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</si>
  <si>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</si>
  <si>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</si>
  <si>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</si>
  <si>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</si>
  <si>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</si>
  <si>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</si>
  <si>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</si>
  <si>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</si>
  <si>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</si>
  <si>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</si>
  <si>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</si>
  <si>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</si>
  <si>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</si>
  <si>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</si>
  <si>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</si>
  <si>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</si>
  <si>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</si>
  <si>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</si>
  <si>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</si>
  <si>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</si>
  <si>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</si>
  <si>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</si>
  <si>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</si>
  <si>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</si>
  <si>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</si>
  <si>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</si>
  <si>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</si>
  <si>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</si>
  <si>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</si>
  <si>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</si>
  <si>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</si>
  <si>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</si>
  <si>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</si>
  <si>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</si>
  <si>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</si>
  <si>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</si>
  <si>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</si>
  <si>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</si>
  <si>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</si>
  <si>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</si>
  <si>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</si>
  <si>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</si>
  <si>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</si>
  <si>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</si>
  <si>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</si>
  <si>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</si>
  <si>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</si>
  <si>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</si>
  <si>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</si>
  <si>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</si>
  <si>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</si>
  <si>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</si>
  <si>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</si>
  <si>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</si>
  <si>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</si>
  <si>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</si>
  <si>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</si>
  <si>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</si>
  <si>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</si>
  <si>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</si>
  <si>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</si>
  <si>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</si>
  <si>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</si>
  <si>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</si>
  <si>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</si>
  <si>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</si>
  <si>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</si>
  <si>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</si>
  <si>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</si>
  <si>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</si>
  <si>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</si>
  <si>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</si>
  <si>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</si>
  <si>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</si>
  <si>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</si>
  <si>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</si>
  <si>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</si>
  <si>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</si>
  <si>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</si>
  <si>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</si>
  <si>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</si>
  <si>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</si>
  <si>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</si>
  <si>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</si>
  <si>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</si>
  <si>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</si>
  <si>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</si>
  <si>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</si>
  <si>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</si>
  <si>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</si>
  <si>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</si>
  <si>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</si>
  <si>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</si>
  <si>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</si>
  <si>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</si>
  <si>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</si>
  <si>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</si>
  <si>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</si>
  <si>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</si>
  <si>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</si>
  <si>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</si>
  <si>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</si>
  <si>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</si>
  <si>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</si>
  <si>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</si>
  <si>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</si>
  <si>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</si>
  <si>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</si>
  <si>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</si>
  <si>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</si>
  <si>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</si>
  <si>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</si>
  <si>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</si>
  <si>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</si>
  <si>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</si>
  <si>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</si>
  <si>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</si>
  <si>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</si>
  <si>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</si>
  <si>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</si>
  <si>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</si>
  <si>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</si>
  <si>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</si>
  <si>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</si>
  <si>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</si>
  <si>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</si>
  <si>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</si>
  <si>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</si>
  <si>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</si>
  <si>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</si>
  <si>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</si>
  <si>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</si>
  <si>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</si>
  <si>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</si>
  <si>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</si>
  <si>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</si>
  <si>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</si>
  <si>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</si>
  <si>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</si>
  <si>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</si>
  <si>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</si>
  <si>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</si>
  <si>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</si>
  <si>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</si>
  <si>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</si>
  <si>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</si>
  <si>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</si>
  <si>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</si>
  <si>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</si>
  <si>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</si>
  <si>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</si>
  <si>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</si>
  <si>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</si>
  <si>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</si>
  <si>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</si>
  <si>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</si>
  <si>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</si>
  <si>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</si>
  <si>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</si>
  <si>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</si>
  <si>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</si>
  <si>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</si>
  <si>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</si>
  <si>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</si>
  <si>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</si>
  <si>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</si>
  <si>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</si>
  <si>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</si>
  <si>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</si>
  <si>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</si>
  <si>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</si>
  <si>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</si>
  <si>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</si>
  <si>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</si>
  <si>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</si>
  <si>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</si>
  <si>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</si>
  <si>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</si>
  <si>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</si>
  <si>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</si>
  <si>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</si>
  <si>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</si>
  <si>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</si>
  <si>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</si>
  <si>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</si>
  <si>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</si>
  <si>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</si>
  <si>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</si>
  <si>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850010</t>
  </si>
  <si>
    <t>149543</t>
  </si>
  <si>
    <t>CLOPIDOGREL APOTEX 75 MG</t>
  </si>
  <si>
    <t>POR TBL FLM 30X75MG</t>
  </si>
  <si>
    <t>185526</t>
  </si>
  <si>
    <t>85526</t>
  </si>
  <si>
    <t>SUFENTA FORTE I.V.</t>
  </si>
  <si>
    <t>INJ 5X1ML/0.05MG</t>
  </si>
  <si>
    <t>127437</t>
  </si>
  <si>
    <t>27437</t>
  </si>
  <si>
    <t>CELLCEPT 500 MG</t>
  </si>
  <si>
    <t>POR CPSDUR50X500MG</t>
  </si>
  <si>
    <t>33573</t>
  </si>
  <si>
    <t>NEPRO</t>
  </si>
  <si>
    <t>POR SOL 1X500ML</t>
  </si>
  <si>
    <t>129027</t>
  </si>
  <si>
    <t>PROPOFOL-LIPURO 1 % (10MG/ML)</t>
  </si>
  <si>
    <t>INJ+INF EML 10X100ML/1000MG</t>
  </si>
  <si>
    <t>142952</t>
  </si>
  <si>
    <t>42952</t>
  </si>
  <si>
    <t>XYZAL</t>
  </si>
  <si>
    <t>POR TBL FLM 14X5MG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</si>
  <si>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</si>
  <si>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</si>
  <si>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</si>
  <si>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</si>
  <si>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</si>
  <si>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</si>
  <si>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</si>
  <si>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</si>
  <si>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</si>
  <si>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</si>
  <si>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</si>
  <si>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</si>
  <si>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</si>
  <si>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</si>
  <si>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</si>
  <si>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</si>
  <si>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</si>
  <si>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</si>
  <si>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</si>
  <si>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</si>
  <si>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</si>
  <si>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</si>
  <si>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</si>
  <si>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</si>
  <si>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</si>
  <si>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</si>
  <si>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</si>
  <si>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</si>
  <si>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</si>
  <si>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</si>
  <si>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</si>
  <si>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</si>
  <si>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</si>
  <si>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</si>
  <si>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</si>
  <si>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</si>
  <si>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</si>
  <si>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</si>
  <si>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</si>
  <si>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</si>
  <si>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100835</t>
  </si>
  <si>
    <t>835</t>
  </si>
  <si>
    <t>CALCIUM PANTHOTEN. SLOVAKOFARMA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</si>
  <si>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</si>
  <si>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</si>
  <si>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</si>
  <si>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</si>
  <si>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</si>
  <si>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</si>
  <si>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</si>
  <si>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</si>
  <si>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</si>
  <si>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</si>
  <si>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</si>
  <si>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</si>
  <si>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</si>
  <si>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</si>
  <si>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</si>
  <si>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</si>
  <si>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</si>
  <si>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</si>
  <si>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</si>
  <si>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</si>
  <si>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</si>
  <si>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</si>
  <si>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</si>
  <si>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</si>
  <si>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</si>
  <si>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</si>
  <si>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</si>
  <si>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</si>
  <si>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</si>
  <si>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</si>
  <si>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</si>
  <si>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</si>
  <si>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</si>
  <si>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</si>
  <si>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</si>
  <si>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</si>
  <si>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</si>
  <si>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</si>
  <si>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</si>
  <si>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</si>
  <si>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</si>
  <si>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</si>
  <si>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</si>
  <si>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</si>
  <si>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</si>
  <si>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</si>
  <si>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</si>
  <si>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</si>
  <si>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</si>
  <si>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</si>
  <si>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</si>
  <si>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</si>
  <si>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</si>
  <si>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</si>
  <si>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</si>
  <si>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</si>
  <si>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</si>
  <si>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</si>
  <si>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</si>
  <si>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</si>
  <si>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</si>
  <si>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</si>
  <si>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</si>
  <si>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</si>
  <si>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</si>
  <si>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</si>
  <si>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</si>
  <si>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</si>
  <si>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</si>
  <si>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</si>
  <si>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114773</t>
  </si>
  <si>
    <t>1055525</t>
  </si>
  <si>
    <t>ISUPREL inj.</t>
  </si>
  <si>
    <t>5x1 ml</t>
  </si>
  <si>
    <t>114799</t>
  </si>
  <si>
    <t>14799</t>
  </si>
  <si>
    <t>FURORESE 20 INJEKT</t>
  </si>
  <si>
    <t>INJ SOL 5X2ML/20MG</t>
  </si>
  <si>
    <t>114933</t>
  </si>
  <si>
    <t>14933</t>
  </si>
  <si>
    <t>INHIBACE PLUS</t>
  </si>
  <si>
    <t>POR TBL FLM 28</t>
  </si>
  <si>
    <t>114937</t>
  </si>
  <si>
    <t>14937</t>
  </si>
  <si>
    <t>ROCALTROL 0.25 MCG</t>
  </si>
  <si>
    <t>POR CPSMOL30X0.25RG</t>
  </si>
  <si>
    <t>115140</t>
  </si>
  <si>
    <t>15140</t>
  </si>
  <si>
    <t>TARKA 240/4 MG TBL.</t>
  </si>
  <si>
    <t>POR TBL RET 28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</si>
  <si>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</si>
  <si>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</si>
  <si>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</si>
  <si>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</si>
  <si>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</si>
  <si>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</si>
  <si>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</si>
  <si>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</si>
  <si>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</si>
  <si>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</si>
  <si>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</si>
  <si>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</si>
  <si>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</si>
  <si>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</si>
  <si>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</si>
  <si>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</si>
  <si>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</si>
  <si>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</si>
  <si>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128816</t>
  </si>
  <si>
    <t>28816</t>
  </si>
  <si>
    <t>AERIUS 5 MG</t>
  </si>
  <si>
    <t>POR TBL DIS 30X5MG</t>
  </si>
  <si>
    <t>132917</t>
  </si>
  <si>
    <t>32917</t>
  </si>
  <si>
    <t>PREDUCTAL MR</t>
  </si>
  <si>
    <t>POR TBL RET 60X35MG</t>
  </si>
  <si>
    <t>144305</t>
  </si>
  <si>
    <t>44305</t>
  </si>
  <si>
    <t>EUPHYLLIN CR N 200</t>
  </si>
  <si>
    <t>CPS RET 50X200MG</t>
  </si>
  <si>
    <t>146981</t>
  </si>
  <si>
    <t>46981</t>
  </si>
  <si>
    <t>BETALOC SR 200MG</t>
  </si>
  <si>
    <t>TBL RET 30X200MG</t>
  </si>
  <si>
    <t>148578</t>
  </si>
  <si>
    <t>48578</t>
  </si>
  <si>
    <t>TIAPRIDAL</t>
  </si>
  <si>
    <t>POR TBLNOB 50X100MG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</si>
  <si>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</si>
  <si>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</si>
  <si>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</si>
  <si>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</si>
  <si>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</si>
  <si>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</si>
  <si>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</si>
  <si>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</si>
  <si>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</si>
  <si>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</si>
  <si>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</si>
  <si>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</si>
  <si>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</si>
  <si>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</si>
  <si>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</si>
  <si>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157483</t>
  </si>
  <si>
    <t>57483</t>
  </si>
  <si>
    <t>CALCIUM RESONIUM</t>
  </si>
  <si>
    <t>PLV 1X300GM</t>
  </si>
  <si>
    <t>158746</t>
  </si>
  <si>
    <t>58746</t>
  </si>
  <si>
    <t>KARDEGIC 0.5 G</t>
  </si>
  <si>
    <t>INJ PSO LQF 6+SOL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</si>
  <si>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</si>
  <si>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</si>
  <si>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</si>
  <si>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</si>
  <si>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</si>
  <si>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</si>
  <si>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</si>
  <si>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</si>
  <si>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</si>
  <si>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</si>
  <si>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</si>
  <si>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</si>
  <si>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</si>
  <si>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</si>
  <si>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</si>
  <si>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</si>
  <si>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</si>
  <si>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</si>
  <si>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</si>
  <si>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</si>
  <si>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176650</t>
  </si>
  <si>
    <t>76650</t>
  </si>
  <si>
    <t>AFONILUM SR 250MG</t>
  </si>
  <si>
    <t>CPS 50X250MG</t>
  </si>
  <si>
    <t>183059</t>
  </si>
  <si>
    <t>83059</t>
  </si>
  <si>
    <t>TBL RET 14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</si>
  <si>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</si>
  <si>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</si>
  <si>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</si>
  <si>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</si>
  <si>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</si>
  <si>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</si>
  <si>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</si>
  <si>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</si>
  <si>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</si>
  <si>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</si>
  <si>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</si>
  <si>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</si>
  <si>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</si>
  <si>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</si>
  <si>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</si>
  <si>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</si>
  <si>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</si>
  <si>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</si>
  <si>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</si>
  <si>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</si>
  <si>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</si>
  <si>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</si>
  <si>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</si>
  <si>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</si>
  <si>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</si>
  <si>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</si>
  <si>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</si>
  <si>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</si>
  <si>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</si>
  <si>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</si>
  <si>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</si>
  <si>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</si>
  <si>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</si>
  <si>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</si>
  <si>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</si>
  <si>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</si>
  <si>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</si>
  <si>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</si>
  <si>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</si>
  <si>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</si>
  <si>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</si>
  <si>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</si>
  <si>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</si>
  <si>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</si>
  <si>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</si>
  <si>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</si>
  <si>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</si>
  <si>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</si>
  <si>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</si>
  <si>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</si>
  <si>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</si>
  <si>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</si>
  <si>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</si>
  <si>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</si>
  <si>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</si>
  <si>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</si>
  <si>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</si>
  <si>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</si>
  <si>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</si>
  <si>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</si>
  <si>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</si>
  <si>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</si>
  <si>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</si>
  <si>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</si>
  <si>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</si>
  <si>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</si>
  <si>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</si>
  <si>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</si>
  <si>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</si>
  <si>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</si>
  <si>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</si>
  <si>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</si>
  <si>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</si>
  <si>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</si>
  <si>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</si>
  <si>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</si>
  <si>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</si>
  <si>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842230</t>
  </si>
  <si>
    <t>Vazelina bílá kosmetic.Valinka  50ml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</si>
  <si>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</si>
  <si>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</si>
  <si>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</si>
  <si>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</si>
  <si>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</si>
  <si>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</si>
  <si>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</si>
  <si>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</si>
  <si>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</si>
  <si>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</si>
  <si>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</si>
  <si>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</si>
  <si>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</si>
  <si>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</si>
  <si>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</si>
  <si>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</si>
  <si>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</si>
  <si>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</si>
  <si>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</si>
  <si>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846599</t>
  </si>
  <si>
    <t>107754</t>
  </si>
  <si>
    <t>Dobutamin Admeda 250 inf.sol50ml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</si>
  <si>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</si>
  <si>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</si>
  <si>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</si>
  <si>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</si>
  <si>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</si>
  <si>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</si>
  <si>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</si>
  <si>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</si>
  <si>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</si>
  <si>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</si>
  <si>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</si>
  <si>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</si>
  <si>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</si>
  <si>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</si>
  <si>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</si>
  <si>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</si>
  <si>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</si>
  <si>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</si>
  <si>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</si>
  <si>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848866</t>
  </si>
  <si>
    <t>119654</t>
  </si>
  <si>
    <t>SORBIFER DURULES</t>
  </si>
  <si>
    <t>POR TBL FLM 100X100MG</t>
  </si>
  <si>
    <t>848930</t>
  </si>
  <si>
    <t>155781</t>
  </si>
  <si>
    <t>GODASAL 100</t>
  </si>
  <si>
    <t>POR TBL NOB 50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</si>
  <si>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</si>
  <si>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</si>
  <si>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</si>
  <si>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</si>
  <si>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</si>
  <si>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</si>
  <si>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</si>
  <si>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</si>
  <si>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</si>
  <si>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</si>
  <si>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</si>
  <si>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</si>
  <si>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</si>
  <si>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</si>
  <si>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</si>
  <si>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</si>
  <si>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</si>
  <si>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</si>
  <si>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</si>
  <si>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905098</t>
  </si>
  <si>
    <t>23989</t>
  </si>
  <si>
    <t>DZ OCTENISEPT 1 l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</si>
  <si>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</si>
  <si>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</si>
  <si>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</si>
  <si>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</si>
  <si>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</si>
  <si>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</si>
  <si>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988466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</si>
  <si>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</si>
  <si>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</si>
  <si>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</si>
  <si>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</si>
  <si>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</si>
  <si>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</si>
  <si>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</si>
  <si>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</si>
  <si>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</si>
  <si>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</si>
  <si>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</si>
  <si>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</si>
  <si>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</si>
  <si>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</si>
  <si>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</si>
  <si>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</si>
  <si>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</si>
  <si>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</si>
  <si>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</si>
  <si>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</si>
  <si>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</si>
  <si>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102429</t>
  </si>
  <si>
    <t>2429</t>
  </si>
  <si>
    <t>TISERCIN</t>
  </si>
  <si>
    <t>TBL OBD 50X25MG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</si>
  <si>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</si>
  <si>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</si>
  <si>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</si>
  <si>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</si>
  <si>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</si>
  <si>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</si>
  <si>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</si>
  <si>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</si>
  <si>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</si>
  <si>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</si>
  <si>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</si>
  <si>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</si>
  <si>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</si>
  <si>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</si>
  <si>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</si>
  <si>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</si>
  <si>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</si>
  <si>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</si>
  <si>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</si>
  <si>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</si>
  <si>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</si>
  <si>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</si>
  <si>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</si>
  <si>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</si>
  <si>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</si>
  <si>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</si>
  <si>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</si>
  <si>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</si>
  <si>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</si>
  <si>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</si>
  <si>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</si>
  <si>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</si>
  <si>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</si>
  <si>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</si>
  <si>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</si>
  <si>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</si>
  <si>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</si>
  <si>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</si>
  <si>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</si>
  <si>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</si>
  <si>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</si>
  <si>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</si>
  <si>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</si>
  <si>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</si>
  <si>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</si>
  <si>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</si>
  <si>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</si>
  <si>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</si>
  <si>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</si>
  <si>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</si>
  <si>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</si>
  <si>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</si>
  <si>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</si>
  <si>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</si>
  <si>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</si>
  <si>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</si>
  <si>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</si>
  <si>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</si>
  <si>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</si>
  <si>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</si>
  <si>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</si>
  <si>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</si>
  <si>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</si>
  <si>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</si>
  <si>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</si>
  <si>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</si>
  <si>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</si>
  <si>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</si>
  <si>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849026</t>
  </si>
  <si>
    <t>163135</t>
  </si>
  <si>
    <t>VASOCARDIN 100</t>
  </si>
  <si>
    <t>POR TBL NOB 50X100MG</t>
  </si>
  <si>
    <t>849034</t>
  </si>
  <si>
    <t>Emspoma M 200ml/chladivá tuba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</si>
  <si>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</si>
  <si>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</si>
  <si>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</si>
  <si>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</si>
  <si>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</si>
  <si>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</si>
  <si>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</si>
  <si>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</si>
  <si>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</si>
  <si>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DITHIADEN</t>
  </si>
  <si>
    <t>INJ 10X2ML</t>
  </si>
  <si>
    <t>146125</t>
  </si>
  <si>
    <t>46125</t>
  </si>
  <si>
    <t>LIDOCAIN 10%</t>
  </si>
  <si>
    <t>SPR 1X38GM</t>
  </si>
  <si>
    <t>165633</t>
  </si>
  <si>
    <t>165751</t>
  </si>
  <si>
    <t>GELASPAN 4% EBI20x500 ml</t>
  </si>
  <si>
    <t>INF SOL20X500ML VAK</t>
  </si>
  <si>
    <t>47706</t>
  </si>
  <si>
    <t>GLUKÓZA 20 BRAUN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</si>
  <si>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</si>
  <si>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</si>
  <si>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</si>
  <si>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</si>
  <si>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</si>
  <si>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</si>
  <si>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</si>
  <si>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</si>
  <si>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</si>
  <si>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</si>
  <si>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</si>
  <si>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</si>
  <si>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</si>
  <si>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</si>
  <si>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</si>
  <si>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</si>
  <si>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</si>
  <si>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</si>
  <si>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</si>
  <si>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</si>
  <si>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</si>
  <si>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</si>
  <si>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</si>
  <si>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</si>
  <si>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</si>
  <si>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</si>
  <si>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</si>
  <si>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</si>
  <si>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</si>
  <si>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</si>
  <si>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</si>
  <si>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</si>
  <si>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</si>
  <si>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177200</t>
  </si>
  <si>
    <t>SUXAMETHONIUM JODID VUAB 100 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</si>
  <si>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</si>
  <si>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</si>
  <si>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</si>
  <si>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</si>
  <si>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</si>
  <si>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</si>
  <si>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</si>
  <si>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</si>
  <si>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</si>
  <si>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</si>
  <si>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</si>
  <si>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</si>
  <si>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843740</t>
  </si>
  <si>
    <t>AVIRIL Dětský zásyp s azulenem sypačka</t>
  </si>
  <si>
    <t>844078</t>
  </si>
  <si>
    <t>Lacrisyn gtt.ophth.10ml</t>
  </si>
  <si>
    <t>921458</t>
  </si>
  <si>
    <t>KL ETHER 200G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</si>
  <si>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</si>
  <si>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</si>
  <si>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</si>
  <si>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</si>
  <si>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</si>
  <si>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</si>
  <si>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</si>
  <si>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</si>
  <si>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</si>
  <si>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</si>
  <si>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</si>
  <si>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</si>
  <si>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</si>
  <si>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</si>
  <si>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</si>
  <si>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</si>
  <si>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</si>
  <si>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</si>
  <si>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</si>
  <si>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</si>
  <si>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</si>
  <si>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</si>
  <si>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</si>
  <si>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148673</t>
  </si>
  <si>
    <t>XADOS 20 MG TABLETY</t>
  </si>
  <si>
    <t>POR TBL NOB 30X20MG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</si>
  <si>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</si>
  <si>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</si>
  <si>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</si>
  <si>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</si>
  <si>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</si>
  <si>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</si>
  <si>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</si>
  <si>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</si>
  <si>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</si>
  <si>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</si>
  <si>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</si>
  <si>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</si>
  <si>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</si>
  <si>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</si>
  <si>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</si>
  <si>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</si>
  <si>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</si>
  <si>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</si>
  <si>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</si>
  <si>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</si>
  <si>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</si>
  <si>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</si>
  <si>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</si>
  <si>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144357</t>
  </si>
  <si>
    <t>44357</t>
  </si>
  <si>
    <t>REMESTYP 1.0</t>
  </si>
  <si>
    <t>INJ 5X10ML/1MG</t>
  </si>
  <si>
    <t>149018</t>
  </si>
  <si>
    <t>49018</t>
  </si>
  <si>
    <t>GUTTALAX</t>
  </si>
  <si>
    <t>POR GTT SOL 1X30ML</t>
  </si>
  <si>
    <t>149024</t>
  </si>
  <si>
    <t>49024</t>
  </si>
  <si>
    <t>IMURAN 50 MG</t>
  </si>
  <si>
    <t>TBL OBD 100X50MG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</si>
  <si>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</si>
  <si>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</si>
  <si>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</si>
  <si>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</si>
  <si>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</si>
  <si>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</si>
  <si>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</si>
  <si>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</si>
  <si>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</si>
  <si>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</si>
  <si>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</si>
  <si>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</si>
  <si>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</si>
  <si>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</si>
  <si>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</si>
  <si>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</si>
  <si>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</si>
  <si>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</si>
  <si>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</si>
  <si>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</si>
  <si>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</si>
  <si>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</si>
  <si>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841577</t>
  </si>
  <si>
    <t>MENALIND Professional olej.přís. 500ml</t>
  </si>
  <si>
    <t>846873</t>
  </si>
  <si>
    <t>DZ PRONTODERM ROZTOK 500 ml</t>
  </si>
  <si>
    <t>16321</t>
  </si>
  <si>
    <t>BRAUNOVIDON MAST</t>
  </si>
  <si>
    <t>DRM UNG 1X250GM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</si>
  <si>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</si>
  <si>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</si>
  <si>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</si>
  <si>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</si>
  <si>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</si>
  <si>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</si>
  <si>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</si>
  <si>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159358</t>
  </si>
  <si>
    <t>59358</t>
  </si>
  <si>
    <t>INF 10X1000ML(LDPE)</t>
  </si>
  <si>
    <t>187149</t>
  </si>
  <si>
    <t>87149</t>
  </si>
  <si>
    <t>THYROZOL 10</t>
  </si>
  <si>
    <t>TBL OBD 50X10MG</t>
  </si>
  <si>
    <t>187299</t>
  </si>
  <si>
    <t>87299</t>
  </si>
  <si>
    <t>IMUNOR</t>
  </si>
  <si>
    <t>LYO 4X10MG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</si>
  <si>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</si>
  <si>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</si>
  <si>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</si>
  <si>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</si>
  <si>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</si>
  <si>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</si>
  <si>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</si>
  <si>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</si>
  <si>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</si>
  <si>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</si>
  <si>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</si>
  <si>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</si>
  <si>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</si>
  <si>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</si>
  <si>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</si>
  <si>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</si>
  <si>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</si>
  <si>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</si>
  <si>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</si>
  <si>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</si>
  <si>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</si>
  <si>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</si>
  <si>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501065</t>
  </si>
  <si>
    <t>KL SIGNATURY</t>
  </si>
  <si>
    <t>100750</t>
  </si>
  <si>
    <t>750</t>
  </si>
  <si>
    <t>CHAMOMILLA</t>
  </si>
  <si>
    <t>LIQ 100ML</t>
  </si>
  <si>
    <t>189869</t>
  </si>
  <si>
    <t>89869</t>
  </si>
  <si>
    <t>DIPROPHOS</t>
  </si>
  <si>
    <t>INJ 5X1ML</t>
  </si>
  <si>
    <t>192730</t>
  </si>
  <si>
    <t>92730</t>
  </si>
  <si>
    <t>INJ 50X5ML</t>
  </si>
  <si>
    <t>845813</t>
  </si>
  <si>
    <t>Deca durabolin 50mg amp.1x1ml</t>
  </si>
  <si>
    <t>849382</t>
  </si>
  <si>
    <t>119697</t>
  </si>
  <si>
    <t>COLCHICUM-DISPERT</t>
  </si>
  <si>
    <t>POR TBL OBD 20X500RG</t>
  </si>
  <si>
    <t>921184</t>
  </si>
  <si>
    <t>KL UNGUENTUM</t>
  </si>
  <si>
    <t>106091</t>
  </si>
  <si>
    <t>6091</t>
  </si>
  <si>
    <t>GUTRON 2.5MG</t>
  </si>
  <si>
    <t>TBL 20X2.5MG</t>
  </si>
  <si>
    <t>129707</t>
  </si>
  <si>
    <t>29707</t>
  </si>
  <si>
    <t>ADVAGRAF 1 MG</t>
  </si>
  <si>
    <t>POR CPS PRO 60X1MG</t>
  </si>
  <si>
    <t>841314</t>
  </si>
  <si>
    <t>MENALIND Ochranná pěna 100ml</t>
  </si>
  <si>
    <t>169667</t>
  </si>
  <si>
    <t>69667</t>
  </si>
  <si>
    <t>ARDEAELYTOSOL NA.HYDR.FOSF.8.7%</t>
  </si>
  <si>
    <t>395927</t>
  </si>
  <si>
    <t>98237</t>
  </si>
  <si>
    <t>HYDROGENUHLIČITAN SODNÝ 8,4 (W/V)-BRAUN</t>
  </si>
  <si>
    <t>INF SOL 10X250ML</t>
  </si>
  <si>
    <t>198880</t>
  </si>
  <si>
    <t>98880</t>
  </si>
  <si>
    <t>FYZIOLOGICKÝ ROZTOK VIAFLO</t>
  </si>
  <si>
    <t>181425</t>
  </si>
  <si>
    <t>81425</t>
  </si>
  <si>
    <t>XALACOM</t>
  </si>
  <si>
    <t>OPH GTT SOL 1X2.5ML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</si>
  <si>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</si>
  <si>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</si>
  <si>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</si>
  <si>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</si>
  <si>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</si>
  <si>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</si>
  <si>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</si>
  <si>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</si>
  <si>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</si>
  <si>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</si>
  <si>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</si>
  <si>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850675</t>
  </si>
  <si>
    <t>Menalind professional tělové mléko 500ml</t>
  </si>
  <si>
    <t>920060</t>
  </si>
  <si>
    <t>KL SOL.ARG.NITR.20% 10G</t>
  </si>
  <si>
    <t>114098</t>
  </si>
  <si>
    <t>14098</t>
  </si>
  <si>
    <t>OSTEOD 0.25 MCG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</si>
  <si>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</si>
  <si>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</si>
  <si>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</si>
  <si>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</si>
  <si>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</si>
  <si>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</si>
  <si>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</si>
  <si>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</si>
  <si>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2584</t>
  </si>
  <si>
    <t>GLUKÓZA 40 BRAUN</t>
  </si>
  <si>
    <t>844242</t>
  </si>
  <si>
    <t>105937</t>
  </si>
  <si>
    <t>TETRASPAN 6%</t>
  </si>
  <si>
    <t>188518</t>
  </si>
  <si>
    <t>88518</t>
  </si>
  <si>
    <t>AMICLOTON</t>
  </si>
  <si>
    <t>TBL 30</t>
  </si>
  <si>
    <t>843996</t>
  </si>
  <si>
    <t>100191</t>
  </si>
  <si>
    <t>VOLUVEN  6%</t>
  </si>
  <si>
    <t>INF SOL 20X500MLVAK+P</t>
  </si>
  <si>
    <t>900012</t>
  </si>
  <si>
    <t>KL SOL.HYD.PEROX.3% 200G</t>
  </si>
  <si>
    <t>447</t>
  </si>
  <si>
    <t>EPHEDRIN BIOTIKA</t>
  </si>
  <si>
    <t>INJ SOL 10X1ML/50MG</t>
  </si>
  <si>
    <t>187000</t>
  </si>
  <si>
    <t>87000</t>
  </si>
  <si>
    <t>ARDEAOSMOSOL MA 20 (Mannitol)</t>
  </si>
  <si>
    <t>113441</t>
  </si>
  <si>
    <t>13441</t>
  </si>
  <si>
    <t>RINGERŮV ROZTOK VIAFLO</t>
  </si>
  <si>
    <t>850053</t>
  </si>
  <si>
    <t>162694</t>
  </si>
  <si>
    <t>EPILAN D GEROT</t>
  </si>
  <si>
    <t>POR TBL NOB 100X100MG</t>
  </si>
  <si>
    <t>118566</t>
  </si>
  <si>
    <t>18566</t>
  </si>
  <si>
    <t>MINIRIN MELT 120 MCG</t>
  </si>
  <si>
    <t>POR LYO 30X120RG</t>
  </si>
  <si>
    <t>131345</t>
  </si>
  <si>
    <t>31345</t>
  </si>
  <si>
    <t>PK-MERZ INFUSION</t>
  </si>
  <si>
    <t>INF 10X500ML</t>
  </si>
  <si>
    <t>103761</t>
  </si>
  <si>
    <t>3761</t>
  </si>
  <si>
    <t>CHIROCAINE 5 MG/ML</t>
  </si>
  <si>
    <t>INJ CNC SOL 10X10ML</t>
  </si>
  <si>
    <t>187814</t>
  </si>
  <si>
    <t>87814</t>
  </si>
  <si>
    <t>CALYPSOL</t>
  </si>
  <si>
    <t>INJ 5X10ML/500MG</t>
  </si>
  <si>
    <t>50440</t>
  </si>
  <si>
    <t>ACCUSOL 35, ROZTOK PRO HEMOFILTRACI, HEMODIALÝZU A</t>
  </si>
  <si>
    <t>DLP HFL SOL 2X5000ML</t>
  </si>
  <si>
    <t>101845</t>
  </si>
  <si>
    <t>1845</t>
  </si>
  <si>
    <t>INJ 10X1ML/25MG</t>
  </si>
  <si>
    <t>149990</t>
  </si>
  <si>
    <t>49990</t>
  </si>
  <si>
    <t>EXACYL</t>
  </si>
  <si>
    <t>INJ 5X5ML/500MG</t>
  </si>
  <si>
    <t>190484</t>
  </si>
  <si>
    <t>NEPRESOL 25 MG</t>
  </si>
  <si>
    <t>INJ SIC 5X25MG+SOLV</t>
  </si>
  <si>
    <t>196484</t>
  </si>
  <si>
    <t>96484</t>
  </si>
  <si>
    <t>SURGAM</t>
  </si>
  <si>
    <t>TBL 20X300MG</t>
  </si>
  <si>
    <t>169726</t>
  </si>
  <si>
    <t>69726</t>
  </si>
  <si>
    <t>ARDEAELYTOSOL NATRIUMCHLOR.5.85</t>
  </si>
  <si>
    <t>INF 1X80ML</t>
  </si>
  <si>
    <t>394942</t>
  </si>
  <si>
    <t>93527</t>
  </si>
  <si>
    <t>ARDEAELYTOSOL R1/1</t>
  </si>
  <si>
    <t>INF 1X500ML</t>
  </si>
  <si>
    <t>846024</t>
  </si>
  <si>
    <t>100097</t>
  </si>
  <si>
    <t>VOLTAREN EMULGEL</t>
  </si>
  <si>
    <t>DRM GEL 1X100GM LAM</t>
  </si>
  <si>
    <t>153507</t>
  </si>
  <si>
    <t>53507</t>
  </si>
  <si>
    <t>MEDOSTATIN 20MG</t>
  </si>
  <si>
    <t>TBL 100X20MG</t>
  </si>
  <si>
    <t>1673</t>
  </si>
  <si>
    <t>INJ SOL 100X2ML/8MG</t>
  </si>
  <si>
    <t>125937</t>
  </si>
  <si>
    <t>25937</t>
  </si>
  <si>
    <t>ZYPREXA 10 MG</t>
  </si>
  <si>
    <t>INJ PLV SOL 1X10MG</t>
  </si>
  <si>
    <t>164865</t>
  </si>
  <si>
    <t>64865</t>
  </si>
  <si>
    <t>PIRACETAM AL 1200</t>
  </si>
  <si>
    <t>POR TBLFLM60X1200MG</t>
  </si>
  <si>
    <t>920282</t>
  </si>
  <si>
    <t>KL SOL.BORGLYCEROLI 3% 50G</t>
  </si>
  <si>
    <t>500553</t>
  </si>
  <si>
    <t>Lapis tyčinka na bradavice</t>
  </si>
  <si>
    <t>198191</t>
  </si>
  <si>
    <t>98191</t>
  </si>
  <si>
    <t>CYTEAL</t>
  </si>
  <si>
    <t>LIQ 1X500ML</t>
  </si>
  <si>
    <t>176954</t>
  </si>
  <si>
    <t>POR GTT SOL 1X50ML</t>
  </si>
  <si>
    <t>200863</t>
  </si>
  <si>
    <t>OPH GTT SOL 1X10ML PLAST</t>
  </si>
  <si>
    <t>989038</t>
  </si>
  <si>
    <t>Menalind Profess.kož.ochr.krém 200ml+čist.ubrousky</t>
  </si>
  <si>
    <t>989039</t>
  </si>
  <si>
    <t>Menalind Profess.čist.pěna 400ml+čist.těl.ml.500ml</t>
  </si>
  <si>
    <t>394153</t>
  </si>
  <si>
    <t>Calcium Pantotenicum 30g Generica</t>
  </si>
  <si>
    <t>395712</t>
  </si>
  <si>
    <t>HBF Calcium panthotenát mast 30g</t>
  </si>
  <si>
    <t>841318</t>
  </si>
  <si>
    <t>HBF Calcium panthotenát mast 100ml</t>
  </si>
  <si>
    <t>845714</t>
  </si>
  <si>
    <t>120369</t>
  </si>
  <si>
    <t>VELAXIN 75 MG</t>
  </si>
  <si>
    <t>POR CPS PRO 2X14X75MG</t>
  </si>
  <si>
    <t>397238</t>
  </si>
  <si>
    <t>KL ETHANOLUM BENZ.DENAT. 500ml /400g/</t>
  </si>
  <si>
    <t>UN 1170</t>
  </si>
  <si>
    <t>198054</t>
  </si>
  <si>
    <t>SANVAL 10 MG</t>
  </si>
  <si>
    <t>POR TBL FLM 20X10MG</t>
  </si>
  <si>
    <t>500295</t>
  </si>
  <si>
    <t>KL MAST NA SPALENINY, 500G</t>
  </si>
  <si>
    <t>142910</t>
  </si>
  <si>
    <t>ARULATAN 50 MIKROGRAMŮ/ML</t>
  </si>
  <si>
    <t>P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</si>
  <si>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</si>
  <si>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</si>
  <si>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</si>
  <si>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</si>
  <si>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</si>
  <si>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</si>
  <si>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</si>
  <si>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</si>
  <si>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</si>
  <si>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</si>
  <si>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</si>
  <si>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125034</t>
  </si>
  <si>
    <t>25034</t>
  </si>
  <si>
    <t>DORMICUM</t>
  </si>
  <si>
    <t>INJ SOL 10X1ML/5MG</t>
  </si>
  <si>
    <t>133343</t>
  </si>
  <si>
    <t>33343</t>
  </si>
  <si>
    <t>CUBITAN S PŘÍCHUTÍ JAHODOVOU (SOL)</t>
  </si>
  <si>
    <t>POR SOL 1X200ML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</si>
  <si>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</si>
  <si>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</si>
  <si>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</si>
  <si>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</si>
  <si>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</si>
  <si>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</si>
  <si>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</si>
  <si>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</si>
  <si>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</si>
  <si>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</si>
  <si>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</si>
  <si>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</si>
  <si>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</si>
  <si>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</si>
  <si>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</si>
  <si>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POR TBL FLM 30X5MG</t>
  </si>
  <si>
    <t>149113</t>
  </si>
  <si>
    <t>49113</t>
  </si>
  <si>
    <t>CONTROLOC 20 MG</t>
  </si>
  <si>
    <t>POR TBL ENT 28X20MG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</si>
  <si>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</si>
  <si>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</si>
  <si>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</si>
  <si>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</si>
  <si>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</si>
  <si>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</si>
  <si>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</si>
  <si>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</si>
  <si>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</si>
  <si>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</si>
  <si>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</si>
  <si>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</si>
  <si>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158380</t>
  </si>
  <si>
    <t>58380</t>
  </si>
  <si>
    <t>VENTOLIN ROZTOK K INHALACI</t>
  </si>
  <si>
    <t>INH SOL1X20ML/120MG</t>
  </si>
  <si>
    <t>184399</t>
  </si>
  <si>
    <t>84399</t>
  </si>
  <si>
    <t>NEURONTIN 300MG</t>
  </si>
  <si>
    <t>CPS 50X300MG</t>
  </si>
  <si>
    <t>194114</t>
  </si>
  <si>
    <t>94114</t>
  </si>
  <si>
    <t>WARFARIN</t>
  </si>
  <si>
    <t>TBL 100X5MG</t>
  </si>
  <si>
    <t>196977</t>
  </si>
  <si>
    <t>96977</t>
  </si>
  <si>
    <t>XANAX</t>
  </si>
  <si>
    <t>TBL 30X1MG</t>
  </si>
  <si>
    <t>844554</t>
  </si>
  <si>
    <t>114065</t>
  </si>
  <si>
    <t>LOZAP 50 ZENTIVA</t>
  </si>
  <si>
    <t>POR TBL FLM 30X50MG</t>
  </si>
  <si>
    <t>846446</t>
  </si>
  <si>
    <t>124343</t>
  </si>
  <si>
    <t>CEZERA 5 MG</t>
  </si>
  <si>
    <t>848765</t>
  </si>
  <si>
    <t>107938</t>
  </si>
  <si>
    <t>INJ SOL 6X3ML/150MG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</si>
  <si>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</si>
  <si>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</si>
  <si>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</si>
  <si>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</si>
  <si>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</si>
  <si>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</si>
  <si>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</si>
  <si>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</si>
  <si>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</si>
  <si>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</si>
  <si>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</si>
  <si>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</si>
  <si>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</si>
  <si>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</si>
  <si>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180050</t>
  </si>
  <si>
    <t>HELIDES 20 MG ENTEROSOLVENTNÍ TVRDÉ TOBOLKY</t>
  </si>
  <si>
    <t>193019</t>
  </si>
  <si>
    <t>93019</t>
  </si>
  <si>
    <t>SORTIS 40MG</t>
  </si>
  <si>
    <t>TBL OBD 30X40MG</t>
  </si>
  <si>
    <t>844377</t>
  </si>
  <si>
    <t>BETAHISTIN ACTAVIS 16 MG</t>
  </si>
  <si>
    <t>POR TBL NOB 60X16MG</t>
  </si>
  <si>
    <t>849187</t>
  </si>
  <si>
    <t>111902</t>
  </si>
  <si>
    <t>NITRESAN 20 MG</t>
  </si>
  <si>
    <t>118175</t>
  </si>
  <si>
    <t>18175</t>
  </si>
  <si>
    <t>PROPOFOL 1% MCT/LCT FRESENIUS</t>
  </si>
  <si>
    <t>INJ EML 10X100ML</t>
  </si>
  <si>
    <t>125744</t>
  </si>
  <si>
    <t>25744</t>
  </si>
  <si>
    <t>INTEGRILIN 0.75MG/ML</t>
  </si>
  <si>
    <t>INF SOL1X100ML/75MG</t>
  </si>
  <si>
    <t>122678</t>
  </si>
  <si>
    <t>QUETIAPIN SANDOZ 25 MG</t>
  </si>
  <si>
    <t>POR TBL FLM 30X25MG</t>
  </si>
  <si>
    <t>147133</t>
  </si>
  <si>
    <t>47133</t>
  </si>
  <si>
    <t>LETROX 150</t>
  </si>
  <si>
    <t>TBL 100X150RG</t>
  </si>
  <si>
    <t>848477</t>
  </si>
  <si>
    <t>124346</t>
  </si>
  <si>
    <t>POR TBL FLM 90X5MG</t>
  </si>
  <si>
    <t>110820</t>
  </si>
  <si>
    <t>10820</t>
  </si>
  <si>
    <t>ZOFRAN</t>
  </si>
  <si>
    <t>INJ SOL 5X4ML/8MG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</si>
  <si>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</si>
  <si>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</si>
  <si>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</si>
  <si>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</si>
  <si>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</si>
  <si>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</si>
  <si>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</si>
  <si>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</si>
  <si>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</si>
  <si>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</si>
  <si>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NEURONTIN 100MG</t>
  </si>
  <si>
    <t>CPS 20X100MG</t>
  </si>
  <si>
    <t>119220</t>
  </si>
  <si>
    <t>MONTELUKAST TEVA 10 MG</t>
  </si>
  <si>
    <t>POR TBL FLM 28X10MG</t>
  </si>
  <si>
    <t>130164</t>
  </si>
  <si>
    <t>30164</t>
  </si>
  <si>
    <t>MIDAZOLAM TORREX 1MG/ML</t>
  </si>
  <si>
    <t>INJ 10X5ML/5MG</t>
  </si>
  <si>
    <t>115245</t>
  </si>
  <si>
    <t>15245</t>
  </si>
  <si>
    <t>SANDOSTATIN 0.1 MG/ML</t>
  </si>
  <si>
    <t>INJ SOL 5X1ML/0.1MG</t>
  </si>
  <si>
    <t>849054</t>
  </si>
  <si>
    <t>107847</t>
  </si>
  <si>
    <t>APO-PAROX</t>
  </si>
  <si>
    <t>850148</t>
  </si>
  <si>
    <t>115590</t>
  </si>
  <si>
    <t>MEDORAM PLUS H 5/25 MG</t>
  </si>
  <si>
    <t>POR TBL NOB 30</t>
  </si>
  <si>
    <t>50113006</t>
  </si>
  <si>
    <t>846327</t>
  </si>
  <si>
    <t>Calogen Neutral por.eml. 1x200ml</t>
  </si>
  <si>
    <t>33848</t>
  </si>
  <si>
    <t>NUTRIDRINK S PŘÍCHUTÍ ČOKOLÁDOVOU</t>
  </si>
  <si>
    <t>POR SOL 4X200ML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</si>
  <si>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</si>
  <si>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</si>
  <si>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</si>
  <si>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</si>
  <si>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</si>
  <si>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</si>
  <si>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</si>
  <si>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</si>
  <si>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</si>
  <si>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</si>
  <si>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</si>
  <si>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841569</t>
  </si>
  <si>
    <t>Fresubin hepa 15x500ml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</si>
  <si>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</si>
  <si>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</si>
  <si>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</si>
  <si>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</si>
  <si>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</si>
  <si>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</si>
  <si>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</si>
  <si>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</si>
  <si>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</si>
  <si>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</si>
  <si>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</si>
  <si>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</si>
  <si>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</si>
  <si>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</si>
  <si>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</si>
  <si>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</si>
  <si>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</si>
  <si>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</si>
  <si>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</si>
  <si>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</si>
  <si>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</si>
  <si>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</si>
  <si>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</si>
  <si>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</si>
  <si>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195939</t>
  </si>
  <si>
    <t>95939</t>
  </si>
  <si>
    <t>AMINOMIX 1 NOVUM</t>
  </si>
  <si>
    <t>INFSOL4X1500ML</t>
  </si>
  <si>
    <t>902083</t>
  </si>
  <si>
    <t>151110</t>
  </si>
  <si>
    <t>IR  SMOFKABIVEN 1477 ml</t>
  </si>
  <si>
    <t>IR 4x1477 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</si>
  <si>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</si>
  <si>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</si>
  <si>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</si>
  <si>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</si>
  <si>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</si>
  <si>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</si>
  <si>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</si>
  <si>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</si>
  <si>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396914</t>
  </si>
  <si>
    <t>52301</t>
  </si>
  <si>
    <t>AMINOPLASMAL HEPA-10%</t>
  </si>
  <si>
    <t>397059</t>
  </si>
  <si>
    <t>31987</t>
  </si>
  <si>
    <t>CLINIMIX N17G20E 4x2000 ml</t>
  </si>
  <si>
    <t>4x2000 ml</t>
  </si>
  <si>
    <t>397303</t>
  </si>
  <si>
    <t>152193</t>
  </si>
  <si>
    <t>NUTRIFLEX OMEGA SPECIAL</t>
  </si>
  <si>
    <t>INF EML 5X625ML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</si>
  <si>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</si>
  <si>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</si>
  <si>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</si>
  <si>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</si>
  <si>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</si>
  <si>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</si>
  <si>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</si>
  <si>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</si>
  <si>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</si>
  <si>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</si>
  <si>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</si>
  <si>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</si>
  <si>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</si>
  <si>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</si>
  <si>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</si>
  <si>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</si>
  <si>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</si>
  <si>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</si>
  <si>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</si>
  <si>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</si>
  <si>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</si>
  <si>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</si>
  <si>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</si>
  <si>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</si>
  <si>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</si>
  <si>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33526</t>
  </si>
  <si>
    <t>NUTRISON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</si>
  <si>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</si>
  <si>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</si>
  <si>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</si>
  <si>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</si>
  <si>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</si>
  <si>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</si>
  <si>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</si>
  <si>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</si>
  <si>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</si>
  <si>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</si>
  <si>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</si>
  <si>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</si>
  <si>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</si>
  <si>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</si>
  <si>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</si>
  <si>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</si>
  <si>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</si>
  <si>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</si>
  <si>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</si>
  <si>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</si>
  <si>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</si>
  <si>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</si>
  <si>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</si>
  <si>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846765</t>
  </si>
  <si>
    <t>33421</t>
  </si>
  <si>
    <t>NUTRIDRINK COMPACT S PŘÍCHUTÍ KÁVY</t>
  </si>
  <si>
    <t>POR SOL 4X125ML</t>
  </si>
  <si>
    <t>987792</t>
  </si>
  <si>
    <t>33749</t>
  </si>
  <si>
    <t>NUTRIDRINK CREME S PŘÍCHUTÍ BANÁNOVOU</t>
  </si>
  <si>
    <t>33785</t>
  </si>
  <si>
    <t>FORTICARE S PŘÍCHUTÍ POMERANČ A CITRÓN</t>
  </si>
  <si>
    <t>33786</t>
  </si>
  <si>
    <t>FORTICARE S PŘÍCHUTÍ BROSKEV A ZÁZVOR</t>
  </si>
  <si>
    <t>33787</t>
  </si>
  <si>
    <t>FORTICARE S PŘÍCHUTÍ CAPPUCCINO</t>
  </si>
  <si>
    <t>50113013</t>
  </si>
  <si>
    <t>83050</t>
  </si>
  <si>
    <t>198192</t>
  </si>
  <si>
    <t>SEFOTAK 1 G</t>
  </si>
  <si>
    <t>INJ PLV SOL 1X1GM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</si>
  <si>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</si>
  <si>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</si>
  <si>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</si>
  <si>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</si>
  <si>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</si>
  <si>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</si>
  <si>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</si>
  <si>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</si>
  <si>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</si>
  <si>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</si>
  <si>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</si>
  <si>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</si>
  <si>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</si>
  <si>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</si>
  <si>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</si>
  <si>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</si>
  <si>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</si>
  <si>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</si>
  <si>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</si>
  <si>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</si>
  <si>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</si>
  <si>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</si>
  <si>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</si>
  <si>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</si>
  <si>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</si>
  <si>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</si>
  <si>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</si>
  <si>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</si>
  <si>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</si>
  <si>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</si>
  <si>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</si>
  <si>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</si>
  <si>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</si>
  <si>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</si>
  <si>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</si>
  <si>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</si>
  <si>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</si>
  <si>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</si>
  <si>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</si>
  <si>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</si>
  <si>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</si>
  <si>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</si>
  <si>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</si>
  <si>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</si>
  <si>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</si>
  <si>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</si>
  <si>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</si>
  <si>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</si>
  <si>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</si>
  <si>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185525</t>
  </si>
  <si>
    <t>85525</t>
  </si>
  <si>
    <t>AMOKSIKLAV</t>
  </si>
  <si>
    <t>TBL OBD 21X625MG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</si>
  <si>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</si>
  <si>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</si>
  <si>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</si>
  <si>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</si>
  <si>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</si>
  <si>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</si>
  <si>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</si>
  <si>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</si>
  <si>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</si>
  <si>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</si>
  <si>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</si>
  <si>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</si>
  <si>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</si>
  <si>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</si>
  <si>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</si>
  <si>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</si>
  <si>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</si>
  <si>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</si>
  <si>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</si>
  <si>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</si>
  <si>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</si>
  <si>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</si>
  <si>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</si>
  <si>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</si>
  <si>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</si>
  <si>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</si>
  <si>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</si>
  <si>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</si>
  <si>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</si>
  <si>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</si>
  <si>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</si>
  <si>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129767</t>
  </si>
  <si>
    <t>IMIPENEM/CILASTATIN KABI 500 MG/500 MG</t>
  </si>
  <si>
    <t>INF PLV SOL 10LAH/20ML</t>
  </si>
  <si>
    <t>148261</t>
  </si>
  <si>
    <t>48261</t>
  </si>
  <si>
    <t>PLV ADS 1X20GM</t>
  </si>
  <si>
    <t>849206</t>
  </si>
  <si>
    <t>162809</t>
  </si>
  <si>
    <t>Avelox 400mg/250ml inf.sol.1x250ml/400mg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</si>
  <si>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</si>
  <si>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</si>
  <si>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</si>
  <si>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</si>
  <si>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</si>
  <si>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</si>
  <si>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</si>
  <si>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</si>
  <si>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</si>
  <si>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</si>
  <si>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</si>
  <si>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849143</t>
  </si>
  <si>
    <t>155940</t>
  </si>
  <si>
    <t>Herpesin krém 1x2g 5%</t>
  </si>
  <si>
    <t>101077</t>
  </si>
  <si>
    <t>1077</t>
  </si>
  <si>
    <t>OPHTHALMO-FRAMYKOIN COMPOSITUM</t>
  </si>
  <si>
    <t>162496</t>
  </si>
  <si>
    <t>TAZIP 4 G/0,5 G</t>
  </si>
  <si>
    <t>INJ+INF PLV SOL 10X4,5GM</t>
  </si>
  <si>
    <t>500696</t>
  </si>
  <si>
    <t>141836</t>
  </si>
  <si>
    <t>Amikacin B.Braun 5mg/ml EP 100ml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</si>
  <si>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</si>
  <si>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</si>
  <si>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</si>
  <si>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</si>
  <si>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</si>
  <si>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</si>
  <si>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</si>
  <si>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160041</t>
  </si>
  <si>
    <t>LINEZOLID TEVA 2 MG/ML</t>
  </si>
  <si>
    <t>INF SOL 10X300ML/600MG II</t>
  </si>
  <si>
    <t>201030</t>
  </si>
  <si>
    <t>156835</t>
  </si>
  <si>
    <t>MEROPENEM KABI 1 G</t>
  </si>
  <si>
    <t>INJ+INF PLV SOL 10X1000MG</t>
  </si>
  <si>
    <t>134595</t>
  </si>
  <si>
    <t>MEDOCLAV 1000 MG/200 MG</t>
  </si>
  <si>
    <t>INJ+INF PLV SOL 10X1.2GM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</si>
  <si>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</si>
  <si>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</si>
  <si>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</si>
  <si>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</si>
  <si>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</si>
  <si>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</si>
  <si>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</si>
  <si>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</si>
  <si>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</si>
  <si>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</si>
  <si>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</si>
  <si>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</si>
  <si>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</si>
  <si>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</si>
  <si>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</si>
  <si>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</si>
  <si>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</si>
  <si>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</si>
  <si>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</si>
  <si>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176360</t>
  </si>
  <si>
    <t>76360</t>
  </si>
  <si>
    <t>ZINACEF AD INJ.</t>
  </si>
  <si>
    <t>INJ SIC 1X1.5GM</t>
  </si>
  <si>
    <t>117041</t>
  </si>
  <si>
    <t>17041</t>
  </si>
  <si>
    <t>CEFOBID 1 G</t>
  </si>
  <si>
    <t>INJ SIC 1X1GM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</si>
  <si>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</si>
  <si>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</si>
  <si>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</si>
  <si>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</si>
  <si>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</si>
  <si>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</si>
  <si>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</si>
  <si>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</si>
  <si>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</si>
  <si>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</si>
  <si>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</si>
  <si>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</si>
  <si>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</si>
  <si>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</si>
  <si>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177044</t>
  </si>
  <si>
    <t>77044</t>
  </si>
  <si>
    <t>INJ SIC 1X750MG</t>
  </si>
  <si>
    <t>105113</t>
  </si>
  <si>
    <t>5113</t>
  </si>
  <si>
    <t>TARGOCID 400MG</t>
  </si>
  <si>
    <t>INJ SIC 1X400MG+SOL</t>
  </si>
  <si>
    <t>50113014</t>
  </si>
  <si>
    <t>193922</t>
  </si>
  <si>
    <t>93922</t>
  </si>
  <si>
    <t>BENEMICIN 300 MG</t>
  </si>
  <si>
    <t>CPS 100X300MG</t>
  </si>
  <si>
    <t>117171</t>
  </si>
  <si>
    <t>17171</t>
  </si>
  <si>
    <t>BELOGENT MAST</t>
  </si>
  <si>
    <t>161980</t>
  </si>
  <si>
    <t>61980</t>
  </si>
  <si>
    <t>PIMAFUCORT</t>
  </si>
  <si>
    <t>UNG 1X15GM</t>
  </si>
  <si>
    <t>165484</t>
  </si>
  <si>
    <t>65484</t>
  </si>
  <si>
    <t>CLOTRIMAZOL AL 1%</t>
  </si>
  <si>
    <t>CRM 1X20GM 1%</t>
  </si>
  <si>
    <t>116895</t>
  </si>
  <si>
    <t>16895</t>
  </si>
  <si>
    <t>IMAZOL KRÉMPASTA</t>
  </si>
  <si>
    <t>DRM PST 1X30GM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</si>
  <si>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</si>
  <si>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</si>
  <si>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</si>
  <si>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</si>
  <si>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</si>
  <si>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</si>
  <si>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</si>
  <si>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</si>
  <si>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</si>
  <si>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</si>
  <si>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</si>
  <si>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</si>
  <si>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</si>
  <si>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</si>
  <si>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</si>
  <si>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</si>
  <si>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</si>
  <si>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</si>
  <si>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</si>
  <si>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</si>
  <si>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</si>
  <si>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</si>
  <si>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126889</t>
  </si>
  <si>
    <t>26889</t>
  </si>
  <si>
    <t>POR TBL OBD14X200MG</t>
  </si>
  <si>
    <t>50113008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</si>
  <si>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</si>
  <si>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</si>
  <si>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</si>
  <si>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</si>
  <si>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</si>
  <si>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</si>
  <si>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</si>
  <si>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</si>
  <si>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0129057</t>
  </si>
  <si>
    <t>ATENATIV</t>
  </si>
  <si>
    <t>INF PSO LQF 1X1000UT</t>
  </si>
  <si>
    <t>90099</t>
  </si>
  <si>
    <t>Faktor VII Baxter 600 IU</t>
  </si>
  <si>
    <t>50113011</t>
  </si>
  <si>
    <t>87240</t>
  </si>
  <si>
    <t>Fanhdi 100 I.U/ml(1000 I.U.)GRIFOLS</t>
  </si>
  <si>
    <t>87239</t>
  </si>
  <si>
    <t>Fanhdi 50 I.U./ml(500 I.U) GRIFOLS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</si>
  <si>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</si>
  <si>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</si>
  <si>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</si>
  <si>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</si>
  <si>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</si>
  <si>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</si>
  <si>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</si>
  <si>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394 TO krevní deriváty hemofilici (112 01 003)</t>
  </si>
  <si>
    <t>5931 - Oddělení int. péče chirurg. oborů, JIP 51</t>
  </si>
  <si>
    <t>N05CD08 - Midazolam</t>
  </si>
  <si>
    <t>N01AH03 - Sufentanyl</t>
  </si>
  <si>
    <t>V06XX - Potraviny pro zvláštní lékařské účely (PZLÚ)</t>
  </si>
  <si>
    <t>L04AA06 - Mykofenolová kyselina</t>
  </si>
  <si>
    <t>N01AX10 - Propofol</t>
  </si>
  <si>
    <t>J01DD01 - Cefotaxim</t>
  </si>
  <si>
    <t>J01CR02 - Amoxicilin a enzymový inhibitor</t>
  </si>
  <si>
    <t>R06AE09 - Levocetirizin</t>
  </si>
  <si>
    <t>B01AC04 - Klopidogrel</t>
  </si>
  <si>
    <t>H03AA01 - Levothyroxin, sodná sůl</t>
  </si>
  <si>
    <t>N03AX12 - Gabapentin</t>
  </si>
  <si>
    <t>J01MA01 - Ofloxacin</t>
  </si>
  <si>
    <t>B01AC16 - Eptifibatid</t>
  </si>
  <si>
    <t>C07AB05 - Betaxolol</t>
  </si>
  <si>
    <t>J02AC01 - Flukonazol</t>
  </si>
  <si>
    <t>C07AB07 - Bisoprolol</t>
  </si>
  <si>
    <t>N06AB04 - Citalopram</t>
  </si>
  <si>
    <t>C08CA01 - Amlodipin</t>
  </si>
  <si>
    <t>J01FA09 - Klarithromycin</t>
  </si>
  <si>
    <t>C08CA08 - Nitrendipin</t>
  </si>
  <si>
    <t>J01XA01 - Vankomycin</t>
  </si>
  <si>
    <t>C09AA02 - Enalapril</t>
  </si>
  <si>
    <t>A02BC05 - Esomeprazol</t>
  </si>
  <si>
    <t>C09BA05 - Ramipril a diuretika</t>
  </si>
  <si>
    <t>N05BA12 - Alprazolam</t>
  </si>
  <si>
    <t>C09CA01 - Losartan</t>
  </si>
  <si>
    <t>N06AB06 - Sertralin</t>
  </si>
  <si>
    <t>C10AA05 - Atorvastatin</t>
  </si>
  <si>
    <t>J01DH51 - Imipenem a enzymový inhibitor</t>
  </si>
  <si>
    <t>C10AB05 - Fenofibrát</t>
  </si>
  <si>
    <t>J01FF01 - Klindamycin</t>
  </si>
  <si>
    <t>H01CB02 - Oktreotid</t>
  </si>
  <si>
    <t>J01MA02 - Ciprofloxacin</t>
  </si>
  <si>
    <t>H02AB04 - Methylprednisolon</t>
  </si>
  <si>
    <t>J01XA02 - Teikoplanin</t>
  </si>
  <si>
    <t>J02AC03 - Vorikonazol</t>
  </si>
  <si>
    <t>C01BD01 - Amiodaron</t>
  </si>
  <si>
    <t>J02AX06 - Anidulafungin</t>
  </si>
  <si>
    <t>B01AA03 - Warfarin</t>
  </si>
  <si>
    <t>J01AA12 - Tigecyklin</t>
  </si>
  <si>
    <t>B01AB06 - Nadroparin</t>
  </si>
  <si>
    <t>J01CR01 - Ampicilin a enzymový inhibitor</t>
  </si>
  <si>
    <t>N05AH04 - Kvetiapin</t>
  </si>
  <si>
    <t>A10AB05 - Inzulin aspart</t>
  </si>
  <si>
    <t>A04AA01 - Ondansetron</t>
  </si>
  <si>
    <t>R03AC02 - Salbutamol</t>
  </si>
  <si>
    <t>N06AB05 - Paroxetin</t>
  </si>
  <si>
    <t>R03DC03 - Montelukast</t>
  </si>
  <si>
    <t>N07CA01 - Betahistin</t>
  </si>
  <si>
    <t>A16AA02 - Ademethionin</t>
  </si>
  <si>
    <t>J01DD12 - Cefoperazon</t>
  </si>
  <si>
    <t>A06AD11 - Laktulóza</t>
  </si>
  <si>
    <t>A02BC02 - Pantoprazol</t>
  </si>
  <si>
    <t>J01DB04 - Cefazolin</t>
  </si>
  <si>
    <t>J01DC02 - Cefuroxim</t>
  </si>
  <si>
    <t>A02BC02</t>
  </si>
  <si>
    <t>POR TBL ENT 28X20MG I</t>
  </si>
  <si>
    <t>A02BC05</t>
  </si>
  <si>
    <t>A04AA01</t>
  </si>
  <si>
    <t>A06AD11</t>
  </si>
  <si>
    <t>A10AB05</t>
  </si>
  <si>
    <t>A16AA02</t>
  </si>
  <si>
    <t>TRANSMETIL 500 MG INJEKCE</t>
  </si>
  <si>
    <t>INJ PSO LQF 5X500MG</t>
  </si>
  <si>
    <t>B01AA03</t>
  </si>
  <si>
    <t>WARFARIN ORION 5 MG</t>
  </si>
  <si>
    <t>B01AB06</t>
  </si>
  <si>
    <t>INJ SOL 10X5ML/47.5KU</t>
  </si>
  <si>
    <t>B01AC04</t>
  </si>
  <si>
    <t>B01AC16</t>
  </si>
  <si>
    <t>INTEGRILIN 0,75 MG/ML</t>
  </si>
  <si>
    <t>INF SOL 1X100ML/75MG</t>
  </si>
  <si>
    <t>C01BD01</t>
  </si>
  <si>
    <t>POR TBL NOB 30X200MG</t>
  </si>
  <si>
    <t>POR TBL NOB 60X200MG</t>
  </si>
  <si>
    <t>C07AB05</t>
  </si>
  <si>
    <t>C07AB07</t>
  </si>
  <si>
    <t>C08CA01</t>
  </si>
  <si>
    <t>C08CA08</t>
  </si>
  <si>
    <t>C09AA02</t>
  </si>
  <si>
    <t>INJ SOL 5X1ML/1.25MG</t>
  </si>
  <si>
    <t>C09BA05</t>
  </si>
  <si>
    <t>C09CA01</t>
  </si>
  <si>
    <t>C10AA05</t>
  </si>
  <si>
    <t>SORTIS 40 MG</t>
  </si>
  <si>
    <t>POR TBL FLM 30X40MG</t>
  </si>
  <si>
    <t>C10AB05</t>
  </si>
  <si>
    <t>POR CPS DUR 30X267MG</t>
  </si>
  <si>
    <t>H01CB02</t>
  </si>
  <si>
    <t>SANDOSTATIN 0,1 MG/ML</t>
  </si>
  <si>
    <t>INJ SOL+INF CNC SOL5X1ML/0.1MG</t>
  </si>
  <si>
    <t>H02AB04</t>
  </si>
  <si>
    <t>POR TBL NOB 50X16MG</t>
  </si>
  <si>
    <t>SOLU-MEDROL 40 MG/ML</t>
  </si>
  <si>
    <t>INJ PSO LQF 40MG+1ML</t>
  </si>
  <si>
    <t>H03AA01</t>
  </si>
  <si>
    <t>POR TBL NOB 100X150RG</t>
  </si>
  <si>
    <t>POR TBL NOB 100X100RG I</t>
  </si>
  <si>
    <t>J01AA12</t>
  </si>
  <si>
    <t>J01CR01</t>
  </si>
  <si>
    <t>J01CR02</t>
  </si>
  <si>
    <t>AMOKSIKLAV 1 G</t>
  </si>
  <si>
    <t>POR TBL FLM 14X1GM</t>
  </si>
  <si>
    <t>AMOKSIKLAV 1,2 G</t>
  </si>
  <si>
    <t>INJ+INF PLV SOL 5X1.2GM</t>
  </si>
  <si>
    <t>AMOKSIKLAV 625 MG</t>
  </si>
  <si>
    <t>POR TBL FLM 21X625MG</t>
  </si>
  <si>
    <t>J01DB04</t>
  </si>
  <si>
    <t>J01DC02</t>
  </si>
  <si>
    <t>ZINACEF 1,5 G</t>
  </si>
  <si>
    <t>ZINACEF 750 MG</t>
  </si>
  <si>
    <t>INJ PLV SOL 1X750MG</t>
  </si>
  <si>
    <t>J01DD01</t>
  </si>
  <si>
    <t>J01DD12</t>
  </si>
  <si>
    <t>J01DH51</t>
  </si>
  <si>
    <t>J01FA09</t>
  </si>
  <si>
    <t>INF PLV SOL 1X500MG</t>
  </si>
  <si>
    <t>J01FF01</t>
  </si>
  <si>
    <t>INJ SOL 1X2ML/300MG</t>
  </si>
  <si>
    <t>INJ SOL 1X4ML/600MG</t>
  </si>
  <si>
    <t>J01MA01</t>
  </si>
  <si>
    <t>INF SOL 1X100ML/200MG</t>
  </si>
  <si>
    <t>J01MA02</t>
  </si>
  <si>
    <t>CIPHIN PRO INFUSIONE 200 MG/100 ML</t>
  </si>
  <si>
    <t>J01XA01</t>
  </si>
  <si>
    <t>EDICIN 0,5 G</t>
  </si>
  <si>
    <t>EDICIN 1 G</t>
  </si>
  <si>
    <t>J01XA02</t>
  </si>
  <si>
    <t>TARGOCID 400 MG</t>
  </si>
  <si>
    <t>INJ+POR PSO LQF 1X400MG</t>
  </si>
  <si>
    <t>J02AC01</t>
  </si>
  <si>
    <t>MYCOMAX INF</t>
  </si>
  <si>
    <t>INF SOL 100ML/200MG</t>
  </si>
  <si>
    <t>J02AC03</t>
  </si>
  <si>
    <t>POR TBL FLM 14X200MG</t>
  </si>
  <si>
    <t>J02AX06</t>
  </si>
  <si>
    <t>L04AA06</t>
  </si>
  <si>
    <t>POR TBL FLM 50X500MG</t>
  </si>
  <si>
    <t>N01AH03</t>
  </si>
  <si>
    <t>SUFENTA FORTE</t>
  </si>
  <si>
    <t>INJ SOL 5X1ML/50RG</t>
  </si>
  <si>
    <t>N01AX10</t>
  </si>
  <si>
    <t>N03AX12</t>
  </si>
  <si>
    <t>NEURONTIN 100 MG</t>
  </si>
  <si>
    <t>POR CPS DUR 20X100MG</t>
  </si>
  <si>
    <t>NEURONTIN 300 MG</t>
  </si>
  <si>
    <t>POR CPS DUR 50X300MG</t>
  </si>
  <si>
    <t>N05AH04</t>
  </si>
  <si>
    <t>N05BA12</t>
  </si>
  <si>
    <t>XANAX 1 MG</t>
  </si>
  <si>
    <t>POR TBL NOB 30X1MG</t>
  </si>
  <si>
    <t>N05CD08</t>
  </si>
  <si>
    <t>MIDAZOLAM TORREX 1 MG/ML</t>
  </si>
  <si>
    <t>INJ SOL 10X5ML/5MG</t>
  </si>
  <si>
    <t>N06AB04</t>
  </si>
  <si>
    <t>POR TBL FLM 30X10 MG</t>
  </si>
  <si>
    <t>POR TBL FLM 30X20 MG</t>
  </si>
  <si>
    <t>N06AB05</t>
  </si>
  <si>
    <t>N06AB06</t>
  </si>
  <si>
    <t>ZOLOFT 50 MG</t>
  </si>
  <si>
    <t>POR TBL FLM 28X50MG</t>
  </si>
  <si>
    <t>N07CA01</t>
  </si>
  <si>
    <t>R03AC02</t>
  </si>
  <si>
    <t>R03DC03</t>
  </si>
  <si>
    <t>R06AE09</t>
  </si>
  <si>
    <t>V06XX</t>
  </si>
  <si>
    <t>NUTRISON PROTEIN PLUS MULTI FIBRE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</si>
  <si>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</si>
  <si>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</si>
  <si>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</si>
  <si>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</si>
  <si>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</si>
  <si>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NUTRISON ADVANCED DIASON LOW ENERGY</t>
  </si>
  <si>
    <t>DIASIP S PŘÍCHUTÍ CAPPUCCINO</t>
  </si>
  <si>
    <t>NUTRIDRINK S PŘÍCHUTÍ VANILKOVOU</t>
  </si>
  <si>
    <t>NUTRIDRINK CREME S PŘÍCHUTÍ LESNÍHO OVOCE</t>
  </si>
  <si>
    <t>Přehled plnění pozitivního listu - spotřeba léčivých přípravků - orientační přehled</t>
  </si>
  <si>
    <t>59 - Oddělení intenzivní péče chirurgických oborů</t>
  </si>
  <si>
    <t>5931 - JIP 51</t>
  </si>
  <si>
    <t>5921</t>
  </si>
  <si>
    <t>ZA314</t>
  </si>
  <si>
    <t>Obinadlo idealast-haft 8 cm x   4 m 9311113</t>
  </si>
  <si>
    <t>ZA593</t>
  </si>
  <si>
    <t>Tampon stáčený sterilní 20 x 20 cm / 5 ks 28003</t>
  </si>
  <si>
    <t>ZC702</t>
  </si>
  <si>
    <t>Náplast tegaderm 6,0 cm x 7,0 cm bal. á 100 ks 1624W</t>
  </si>
  <si>
    <t>ZC854</t>
  </si>
  <si>
    <t xml:space="preserve">Kompresa NT 7,5 x 7,5 cm / 2 ks sterilní 26510 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</si>
  <si>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</si>
  <si>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</si>
  <si>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</si>
  <si>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</si>
  <si>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</si>
  <si>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</si>
  <si>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</si>
  <si>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</si>
  <si>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</si>
  <si>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</si>
  <si>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</si>
  <si>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</si>
  <si>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ZC769</t>
  </si>
  <si>
    <t>Hadička spojovací HS 1,8 x 450LL 606301</t>
  </si>
  <si>
    <t>ZC863</t>
  </si>
  <si>
    <t>Hadička spojovací HS 1,8 x 1800LL 606304</t>
  </si>
  <si>
    <t>ZH168</t>
  </si>
  <si>
    <t>Stříkačka injekční 3-dílná 1 ml L tuberculin KD-JECT III 831786</t>
  </si>
  <si>
    <t>ZH546</t>
  </si>
  <si>
    <t>Flocare infinity pack set mobile 2778307</t>
  </si>
  <si>
    <t>ZK798</t>
  </si>
  <si>
    <t xml:space="preserve">Zátka combi modrá 4495152 </t>
  </si>
  <si>
    <t>ZA715</t>
  </si>
  <si>
    <t>Set infuzní intrafix 4062957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</si>
  <si>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</si>
  <si>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</si>
  <si>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</si>
  <si>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</si>
  <si>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</si>
  <si>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</si>
  <si>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</si>
  <si>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</si>
  <si>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</si>
  <si>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</si>
  <si>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</si>
  <si>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</si>
  <si>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</si>
  <si>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</si>
  <si>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</si>
  <si>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</si>
  <si>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</si>
  <si>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</si>
  <si>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</si>
  <si>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</si>
  <si>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ZA339</t>
  </si>
  <si>
    <t>Obinadlo hydrofilní   8 cm x   5 m 13006</t>
  </si>
  <si>
    <t>ZA418</t>
  </si>
  <si>
    <t>Náplast metaline pod TS 8 x 9 cm 23094</t>
  </si>
  <si>
    <t>ZA419</t>
  </si>
  <si>
    <t>Náplast betaplast bílá 10 cm x 5 m 510W</t>
  </si>
  <si>
    <t>ZA421</t>
  </si>
  <si>
    <t>Obinadlo elastické idealtex 10 cm x 5 m 931062</t>
  </si>
  <si>
    <t>ZA423</t>
  </si>
  <si>
    <t>Obinadlo elastické idealtex 12 cm x 5 m 9310633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</si>
  <si>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</si>
  <si>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</si>
  <si>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</si>
  <si>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</si>
  <si>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</si>
  <si>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</si>
  <si>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ZA454</t>
  </si>
  <si>
    <t>Kompresa AB 10 x 10 cm / 1 ks sterilní NT savá 1230114011</t>
  </si>
  <si>
    <t>ZA459</t>
  </si>
  <si>
    <t>Kompresa AB 10 x 20 cm / 1 ks sterilní NT savá 1230114021</t>
  </si>
  <si>
    <t>ZA463</t>
  </si>
  <si>
    <t>Kompresa NT 10 x 20 cm / 2 ks sterilní 26620</t>
  </si>
  <si>
    <t>ZA466</t>
  </si>
  <si>
    <t>Tyčinka vatová sterilní 14 cm 9679501</t>
  </si>
  <si>
    <t>Tyčinka vatová sterilní 14 cm bal. á 200 ks 9679501</t>
  </si>
  <si>
    <t>ZA478</t>
  </si>
  <si>
    <t>Krytí actisorb plus 10,5 x 10,5 cm bal. á 10 ks SYSMAP105_1/5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</si>
  <si>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</si>
  <si>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</si>
  <si>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</si>
  <si>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</si>
  <si>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</si>
  <si>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7162212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</si>
  <si>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</si>
  <si>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</si>
  <si>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</si>
  <si>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</si>
  <si>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</si>
  <si>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</si>
  <si>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</si>
  <si>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</si>
  <si>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</si>
  <si>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</si>
  <si>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</si>
  <si>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</si>
  <si>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</si>
  <si>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</si>
  <si>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ZA563</t>
  </si>
  <si>
    <t>Kompresa AB 20 x 20 cm / 1 ks sterilní NT savá 1230114041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</si>
  <si>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</si>
  <si>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</si>
  <si>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</si>
  <si>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</si>
  <si>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</si>
  <si>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</si>
  <si>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</si>
  <si>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</si>
  <si>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</si>
  <si>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</si>
  <si>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</si>
  <si>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</si>
  <si>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ZC845</t>
  </si>
  <si>
    <t>Kompresa NT 10 x 20 cm / 5 ks sterilní 26621</t>
  </si>
  <si>
    <t>ZC846</t>
  </si>
  <si>
    <t>Kompresa AB 15 x 25 cm /1 ks sterilní NT savá 1230114031</t>
  </si>
  <si>
    <t>ZC857</t>
  </si>
  <si>
    <t>Krytí mastný tyl grassolind 10 x 20 cm bal. á 30 ks 4993368</t>
  </si>
  <si>
    <t>ZC885</t>
  </si>
  <si>
    <t>Náplast omnifix E 10 cm x 10 m 900650</t>
  </si>
  <si>
    <t>ZD482</t>
  </si>
  <si>
    <t>Sprej Opsite 240 ml,á 12 ks 66004980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</si>
  <si>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</si>
  <si>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</si>
  <si>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</si>
  <si>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</si>
  <si>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</si>
  <si>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5,00 m 840W</t>
  </si>
  <si>
    <t>Náplast curapor   7 x   5 cm 22120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</si>
  <si>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</si>
  <si>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</si>
  <si>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</si>
  <si>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</si>
  <si>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</si>
  <si>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</si>
  <si>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</si>
  <si>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</si>
  <si>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ZA437</t>
  </si>
  <si>
    <t>Obinadlo pruban č.14 427314</t>
  </si>
  <si>
    <t>ZA442</t>
  </si>
  <si>
    <t>Steh náplasťový Steri-strip 6 x 75 mm bal. á 50 ks R1541</t>
  </si>
  <si>
    <t>ZA622</t>
  </si>
  <si>
    <t>Kompresa NT   5 x  5 cm nesterilní 06101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</si>
  <si>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</si>
  <si>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</si>
  <si>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</si>
  <si>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</si>
  <si>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</si>
  <si>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</si>
  <si>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</si>
  <si>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</si>
  <si>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ZK087</t>
  </si>
  <si>
    <t>Krém cavilon ochranný bariérový á 28 g bal. á 12 ks 3391E</t>
  </si>
  <si>
    <t>ZA472</t>
  </si>
  <si>
    <t>Krytí melgisorb alginátové 10 x 10 cm bal. á 10 ks 251100</t>
  </si>
  <si>
    <t>ZL996</t>
  </si>
  <si>
    <t>Obinadlo hyrofilní sterilní  8 cm x 5 m  004310182</t>
  </si>
  <si>
    <t>ZL973</t>
  </si>
  <si>
    <t>Pěna renasys-F střední set (M) 66800795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</si>
  <si>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</si>
  <si>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</si>
  <si>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</si>
  <si>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</si>
  <si>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</si>
  <si>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</si>
  <si>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</si>
  <si>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</si>
  <si>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ZA005</t>
  </si>
  <si>
    <t>Obinadlo pruban č.  7 427307</t>
  </si>
  <si>
    <t>ZA639</t>
  </si>
  <si>
    <t>Krytí tenderwet 24 active 10 x 10 cm bal. á 20 ks 609822</t>
  </si>
  <si>
    <t>ZI975</t>
  </si>
  <si>
    <t>Pěna velká V.A.C M8275053</t>
  </si>
  <si>
    <t>ZD819</t>
  </si>
  <si>
    <t xml:space="preserve">Krytí debrisoft 10 x 10 cm bal. á 5 ks 31222   </t>
  </si>
  <si>
    <t>ZF749</t>
  </si>
  <si>
    <t>Nasofix niko S střední fixace nosních katetrů bal. á 100 ks 49-625-S</t>
  </si>
  <si>
    <t>ZA473</t>
  </si>
  <si>
    <t>Krytí melgisorb pro dutiny 3 x 32 cm bal. á 5 ks 253000</t>
  </si>
  <si>
    <t>ZF745</t>
  </si>
  <si>
    <t>Krytí allevyn gentle soft gel adhesive 5 x 5 cm bal. á 10 ks 66800247</t>
  </si>
  <si>
    <t>ZE749</t>
  </si>
  <si>
    <t>Krytí hypergel 15 g bal. á 10 ks 361500</t>
  </si>
  <si>
    <t>ZA688</t>
  </si>
  <si>
    <t>Sáček močový curity s hod.diurézou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</si>
  <si>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</si>
  <si>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</si>
  <si>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</si>
  <si>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</si>
  <si>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</si>
  <si>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</si>
  <si>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</si>
  <si>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1320100655</t>
  </si>
  <si>
    <t>Lopatka lékařská nesterilní dřevěná bal. á 100 ks 1320100655</t>
  </si>
  <si>
    <t>ZA738</t>
  </si>
  <si>
    <t>Filtr mini spike zelený 4550242</t>
  </si>
  <si>
    <t>ZA762</t>
  </si>
  <si>
    <t>Pohár na moč 100 ml UH 712252</t>
  </si>
  <si>
    <t>ZA763</t>
  </si>
  <si>
    <t>Pohár na moč 250 ml UH 712253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</si>
  <si>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</si>
  <si>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</si>
  <si>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</si>
  <si>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</si>
  <si>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</si>
  <si>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</si>
  <si>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</si>
  <si>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</si>
  <si>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</si>
  <si>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</si>
  <si>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</si>
  <si>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</si>
  <si>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</si>
  <si>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</si>
  <si>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</si>
  <si>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vyplachovací MRG564</t>
  </si>
  <si>
    <t>Stříkačka janett 3-dílná 60 ml sterilní vyplachovací MRG564</t>
  </si>
  <si>
    <t>ZA967</t>
  </si>
  <si>
    <t>Flocare set 800 pump pro enter.vaky-569886  A4323102</t>
  </si>
  <si>
    <t>ZB103</t>
  </si>
  <si>
    <t>Láhev k odsávačce flovac 2l hadice 1,8 m 000-036-021</t>
  </si>
  <si>
    <t>ZB232</t>
  </si>
  <si>
    <t>Maska anesteziologická č.4 7194</t>
  </si>
  <si>
    <t>ZB249</t>
  </si>
  <si>
    <t>Sáček močový s křížovou výpustí sterilní 2000 ml ZAR-TNU201601</t>
  </si>
  <si>
    <t>ZB314</t>
  </si>
  <si>
    <t>Kanyla TS 8,0 s manžetou bal. á 2 ks 100/523/080</t>
  </si>
  <si>
    <t>ZB361</t>
  </si>
  <si>
    <t>Láhev respiflo 1000 ml 21000</t>
  </si>
  <si>
    <t>ZB439</t>
  </si>
  <si>
    <t>Odstraňovač náplastí Convacare, á 100 ks, 37443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</si>
  <si>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</si>
  <si>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</si>
  <si>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</si>
  <si>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</si>
  <si>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</si>
  <si>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</si>
  <si>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</si>
  <si>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</si>
  <si>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ZB598</t>
  </si>
  <si>
    <t>Spojka přímá symetrická 7 x 7 mm 120 430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</si>
  <si>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</si>
  <si>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</si>
  <si>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</si>
  <si>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</si>
  <si>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</si>
  <si>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</si>
  <si>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</si>
  <si>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</si>
  <si>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</si>
  <si>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</si>
  <si>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</si>
  <si>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</si>
  <si>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</si>
  <si>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</si>
  <si>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</si>
  <si>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</si>
  <si>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</si>
  <si>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</si>
  <si>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ZB767</t>
  </si>
  <si>
    <t>Jehla vakuová 226/38 mm černá 450075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</si>
  <si>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</si>
  <si>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</si>
  <si>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</si>
  <si>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</si>
  <si>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</si>
  <si>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</si>
  <si>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</si>
  <si>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</si>
  <si>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</si>
  <si>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</si>
  <si>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</si>
  <si>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</si>
  <si>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</si>
  <si>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</si>
  <si>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</si>
  <si>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</si>
  <si>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</si>
  <si>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</si>
  <si>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</si>
  <si>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</si>
  <si>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</si>
  <si>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</si>
  <si>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</si>
  <si>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</si>
  <si>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ZC366</t>
  </si>
  <si>
    <t>Převodník tlakový PX260 bal. 150 cm bal. á 20 ks T100209A</t>
  </si>
  <si>
    <t>Převodník tlakový PX260 150 cm 1 linka bal. á 20 ks T100209A</t>
  </si>
  <si>
    <t>ZC506</t>
  </si>
  <si>
    <t>Kompresa NT 10 x 10 cm / 5 ks sterilní 1325020275</t>
  </si>
  <si>
    <t>ZC648</t>
  </si>
  <si>
    <t>Elektroda EKG s gelem ovál 51 x 33 mm pro dospělé H-108006</t>
  </si>
  <si>
    <t>ZC738</t>
  </si>
  <si>
    <t>Husí krk Expandi-flex 22362</t>
  </si>
  <si>
    <t>ZC743</t>
  </si>
  <si>
    <t>Katetr močový tiemann CH14 s balonkem bal. á 12 ks K02-9814-02</t>
  </si>
  <si>
    <t>ZC755</t>
  </si>
  <si>
    <t>Čepelka skalpelová 22 BB522</t>
  </si>
  <si>
    <t>ZD040</t>
  </si>
  <si>
    <t>Páska bepa clip vario pro TS kanylu 25/V á 12 ks NKS:200502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</si>
  <si>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</si>
  <si>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</si>
  <si>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</si>
  <si>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</si>
  <si>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</si>
  <si>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</si>
  <si>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ZD962</t>
  </si>
  <si>
    <t>Systém hrudní drenážní altitude 8888571370</t>
  </si>
  <si>
    <t>ZD979</t>
  </si>
  <si>
    <t>Kanyla vasofix 17G bílá safety 4269152S-01</t>
  </si>
  <si>
    <t>ZE146</t>
  </si>
  <si>
    <t>Micro mist nebulizer bal. á 50 ks 41745</t>
  </si>
  <si>
    <t>ZE159</t>
  </si>
  <si>
    <t>Nádoba na kontaminovaný odpad 2 l 15-0003</t>
  </si>
  <si>
    <t>ZF018</t>
  </si>
  <si>
    <t>Kanyla vasofix 16G šedá safety 4269179S-01</t>
  </si>
  <si>
    <t>ZF233</t>
  </si>
  <si>
    <t>Stříkačka injekční arteriální 3 ml line draw L/S bal. á 200 ks 4043E</t>
  </si>
  <si>
    <t>Stříkačka injekční arteriální 3 ml bez jehly line draw L/S bal. á 200 ks 4043E</t>
  </si>
  <si>
    <t>ZG515</t>
  </si>
  <si>
    <t>Zkumavka močová vacuette 10,5 ml bal. á 50 ks 331980455007</t>
  </si>
  <si>
    <t>Zkumavka močová vacuette 10,5 ml bal. á 50 ks 455007</t>
  </si>
  <si>
    <t>ZG893</t>
  </si>
  <si>
    <t>Rouška prošívaná na popáleniny 40 x 60 cm karton á 30 ks 28510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</si>
  <si>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</si>
  <si>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</si>
  <si>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</si>
  <si>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</si>
  <si>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</si>
  <si>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</si>
  <si>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</si>
  <si>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</si>
  <si>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</si>
  <si>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</si>
  <si>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</si>
  <si>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</si>
  <si>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</si>
  <si>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</si>
  <si>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</si>
  <si>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</si>
  <si>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</si>
  <si>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</si>
  <si>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</si>
  <si>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</si>
  <si>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</si>
  <si>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</si>
  <si>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</si>
  <si>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</si>
  <si>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10 ks 412012</t>
  </si>
  <si>
    <t>ZK435</t>
  </si>
  <si>
    <t>Rampa 5 kohouty discofix bal. á 50 ks 4085450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</si>
  <si>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</si>
  <si>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</si>
  <si>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</si>
  <si>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</si>
  <si>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</si>
  <si>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</si>
  <si>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</si>
  <si>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</si>
  <si>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</si>
  <si>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</si>
  <si>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</si>
  <si>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</si>
  <si>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ZA279</t>
  </si>
  <si>
    <t>Kanyla TS 7,0 s manžetou 100/800/070</t>
  </si>
  <si>
    <t>ZA725</t>
  </si>
  <si>
    <t>Kanyla TS 8,0 s manžetou bal. á 10 ks 100/860/080</t>
  </si>
  <si>
    <t>ZA799</t>
  </si>
  <si>
    <t>Trokar hrudní redax F20 s ostrým koncem bal. á 10 ks 11220</t>
  </si>
  <si>
    <t>ZA840</t>
  </si>
  <si>
    <t xml:space="preserve">Kanyla ET 9,5 s manžetou bal. á 10 ks 9495E 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</si>
  <si>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</si>
  <si>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</si>
  <si>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</si>
  <si>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</si>
  <si>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</si>
  <si>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</si>
  <si>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</si>
  <si>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 x 2 zuby 14,5 cm 397114080381</t>
  </si>
  <si>
    <t>ZB233</t>
  </si>
  <si>
    <t>Maska anesteziologická obličej.č.5 7095000</t>
  </si>
  <si>
    <t>ZB255</t>
  </si>
  <si>
    <t>Systém odsávací uzavřený Ty-care CH14 pro TK bal. á 10 ks 444SP01314</t>
  </si>
  <si>
    <t>ZB263</t>
  </si>
  <si>
    <t>Kanyla TS 9,0 s manžetou bal. á 2 ks 100/523/090</t>
  </si>
  <si>
    <t>ZB298</t>
  </si>
  <si>
    <t>Trokar hrudní Argyle Ch16/25 cm bal. á 10 ks 8888561035</t>
  </si>
  <si>
    <t>ZB557</t>
  </si>
  <si>
    <t>Přechodka adapter combifix rekord - luer 4090306</t>
  </si>
  <si>
    <t>ZC351</t>
  </si>
  <si>
    <t>Systém odsávací uzavřený CH14 jednocestný 30 cm 72 hod. bal. á 20 ks Z115-14</t>
  </si>
  <si>
    <t>ZF512</t>
  </si>
  <si>
    <t>Páska bepa clip vario pro TS kanylu 30/V á 6 ks NKS:200602</t>
  </si>
  <si>
    <t>ZI344</t>
  </si>
  <si>
    <t>Sáček vypouštěcí natura pr. 70 mm ,á 10 ks, 416423</t>
  </si>
  <si>
    <t>Sáček vypouštěcí natura + invisiclose pr. 70 mm béžový standard bal. á 10 ks 416423</t>
  </si>
  <si>
    <t>ZI347</t>
  </si>
  <si>
    <t>Podložka natura flexibilní pr. 57 mm, á 5 ks, 125903</t>
  </si>
  <si>
    <t>Podložka natura flexibilní pr. 57 mm bal. á 5 ks 125903</t>
  </si>
  <si>
    <t>ZK735</t>
  </si>
  <si>
    <t>Konektor bezjehlový caresite bal. á 200 ks dohodnutá cena 9,60 Kč 415122</t>
  </si>
  <si>
    <t>Konektor bezjehlový caresite bal. á 200 ks dohodnutá cena 7,93 Kč bez DPH 415122</t>
  </si>
  <si>
    <t>ZL671</t>
  </si>
  <si>
    <t>Sonda Freka CH/FR 12, 120cm LL 7981811</t>
  </si>
  <si>
    <t>ZL717</t>
  </si>
  <si>
    <t>Kanyla introcan safety 3 modrá 22G bal. á 50 ks 4251128-01</t>
  </si>
  <si>
    <t>ZL718</t>
  </si>
  <si>
    <t>Kanyla introcan safety 3 růžová 20G bal. á 50 ks 4251130-01</t>
  </si>
  <si>
    <t>ZA978</t>
  </si>
  <si>
    <t>Houbička odsávací s reg. vakua 2201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</si>
  <si>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</si>
  <si>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</si>
  <si>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</si>
  <si>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</si>
  <si>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</si>
  <si>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</si>
  <si>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ZL952</t>
  </si>
  <si>
    <t>Stříkačka injekční 3-dílná 50 ml LL light protected bal.á 60 ks 2022920A</t>
  </si>
  <si>
    <t>ZD880</t>
  </si>
  <si>
    <t>Pasta adhesivní stomahesive 30 g D9730</t>
  </si>
  <si>
    <t>ZL953</t>
  </si>
  <si>
    <t>Rampa 3 cestná - 3 x konektor no PVC V696423</t>
  </si>
  <si>
    <t>ZB100</t>
  </si>
  <si>
    <t>Sáček draina S vision H28566U</t>
  </si>
  <si>
    <t>ZL951</t>
  </si>
  <si>
    <t xml:space="preserve">Hadička prodlužovací PVC 150 cm pro světlocitlivé léky NO DOP bal. á 20  ks V686423 </t>
  </si>
  <si>
    <t>ZL954</t>
  </si>
  <si>
    <t>Rampa 5 cestná - 5 x konektor no PVC V696425</t>
  </si>
  <si>
    <t>ZF751</t>
  </si>
  <si>
    <t>Maska anesteziologická č.6 7096</t>
  </si>
  <si>
    <t>ZB525</t>
  </si>
  <si>
    <t>Zavaděč ETK 10F bal. á 25 ks 5-15103</t>
  </si>
  <si>
    <t>ZD424</t>
  </si>
  <si>
    <t>Sáček kolostomický 80 mm 037880U</t>
  </si>
  <si>
    <t>ZF425</t>
  </si>
  <si>
    <t>Podložka almarys 036280U</t>
  </si>
  <si>
    <t>ZB899</t>
  </si>
  <si>
    <t>Senzor spirologický bal. á 5 ks 8403735-03</t>
  </si>
  <si>
    <t>ZI346</t>
  </si>
  <si>
    <t>Podložka natura flexibilní pr. 70 mm, á 5 ks, 125904</t>
  </si>
  <si>
    <t>Podložka natura flexibilní pr. 70 mm bal. á 5 ks 125904</t>
  </si>
  <si>
    <t>ZD534</t>
  </si>
  <si>
    <t>Okruh dýchací compact II 2,0 m 2151000/W</t>
  </si>
  <si>
    <t>ZA685</t>
  </si>
  <si>
    <t>Sonda pro tamponádu jícnu č.7 699021PHX</t>
  </si>
  <si>
    <t>ZD814</t>
  </si>
  <si>
    <t>Manžeta TK k monitoru Philips obézní 17 x 60 cm KVS M1 6ZOM</t>
  </si>
  <si>
    <t>ZB389</t>
  </si>
  <si>
    <t xml:space="preserve">Kanyla ET 9,0 s manžetou bal. á 10 ks 9590E </t>
  </si>
  <si>
    <t>ZJ672</t>
  </si>
  <si>
    <t>Pohár na moč 250 ml UH GAMA204809</t>
  </si>
  <si>
    <t>ZB054</t>
  </si>
  <si>
    <t>Láhev 2,00 l šroubový uzávěr 111-888-200</t>
  </si>
  <si>
    <t>ZD963</t>
  </si>
  <si>
    <t>Systém hrudní drenážní altitude 8888571371</t>
  </si>
  <si>
    <t>ZB507</t>
  </si>
  <si>
    <t>Páska fixační SOFT FIX, set-4druhy, 9 rolí NKS:30-05</t>
  </si>
  <si>
    <t>ZF283</t>
  </si>
  <si>
    <t>Držák pro zásobník katetrů N077.1030</t>
  </si>
  <si>
    <t>ZM314</t>
  </si>
  <si>
    <t>Vak jednorázový k odsávačce flovac 2l hadice 1,8 m 000-036-031</t>
  </si>
  <si>
    <t>ZF617</t>
  </si>
  <si>
    <t>Vak jednorázový k odsávačce flovac 2l bez hadice 000-036-011</t>
  </si>
  <si>
    <t>ZB908</t>
  </si>
  <si>
    <t>Hadička spojovací stíněná 1 mm/150 cm bal. á 20 ks 1100 1150 E</t>
  </si>
  <si>
    <t>ZA905</t>
  </si>
  <si>
    <t>Maska tracheostomická 2400</t>
  </si>
  <si>
    <t>ZE884</t>
  </si>
  <si>
    <t>Sáček vypouštěcí natura + invivsiclose pr. 57 mm béžový standard bal. á 10 ks 416420</t>
  </si>
  <si>
    <t>ZD995</t>
  </si>
  <si>
    <t>Spojka symetrická 4-4 nest. bal. á 50 ks 86051572</t>
  </si>
  <si>
    <t>ZI528</t>
  </si>
  <si>
    <t>Membrána k fonendoskopu velká KVS 14-15</t>
  </si>
  <si>
    <t>ZB656</t>
  </si>
  <si>
    <t>Senzor flotrac set 152 cm MHD6R</t>
  </si>
  <si>
    <t>ZM513</t>
  </si>
  <si>
    <t>Konektor ventil jednocestný back check valve 8502802</t>
  </si>
  <si>
    <t>ZH335</t>
  </si>
  <si>
    <t>Kanyla TS 7,0 s manžetou bal. á 2 ks 100/523/070</t>
  </si>
  <si>
    <t>ZJ194</t>
  </si>
  <si>
    <t>Sáček vypouštěcí natura pr. 57 mm průhledný urostomický bal. á 10 ks 401536</t>
  </si>
  <si>
    <t>ZM518</t>
  </si>
  <si>
    <t>Balíček pro domácí parenterální výživu 1230108005</t>
  </si>
  <si>
    <t>ZI345</t>
  </si>
  <si>
    <t xml:space="preserve">Sáček vypouštěcí natura pr. 70 mm průhledný urostomický bal. á 10 ks 401537 </t>
  </si>
  <si>
    <t>ZH299</t>
  </si>
  <si>
    <t>Lžíce laryngoskopická 3 bal. á 10 ks 670150-100030</t>
  </si>
  <si>
    <t>ZC081</t>
  </si>
  <si>
    <t>Močoměr bez teploměru 710363</t>
  </si>
  <si>
    <t>ZC058</t>
  </si>
  <si>
    <t>Kapilára hep. litný 200 ul+drátek 125/200</t>
  </si>
  <si>
    <t>ZD933</t>
  </si>
  <si>
    <t>Listerine 1,0 l 450669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</si>
  <si>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</si>
  <si>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</si>
  <si>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</si>
  <si>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</si>
  <si>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</si>
  <si>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</si>
  <si>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ZK434</t>
  </si>
  <si>
    <t>Katetr PICC bal. á 5 ks EU-05552-HP</t>
  </si>
  <si>
    <t>ZA206</t>
  </si>
  <si>
    <t>Set perkutální PEG-24-PULL-I-S</t>
  </si>
  <si>
    <t>Set infuzní intrafix primeline classic 150 cm 4062957</t>
  </si>
  <si>
    <t>ZB715</t>
  </si>
  <si>
    <t>Set kangaro univerzální bal. á 30 ks 777304</t>
  </si>
  <si>
    <t>ZE079</t>
  </si>
  <si>
    <t>Set transfúzní non PVC s odvzdušněním a bakteriálním filtrem ZAR-I-TS</t>
  </si>
  <si>
    <t>ZB834</t>
  </si>
  <si>
    <t>Šití nurolon bk 2/0 bal. á 36 ks EH6604H</t>
  </si>
  <si>
    <t>ZC135</t>
  </si>
  <si>
    <t>Šití safil fialový 2/0 bal. á 36 ks C1048031</t>
  </si>
  <si>
    <t>ZF937</t>
  </si>
  <si>
    <t>Šití premicron 3/0 bal. á 36 ks C0026553</t>
  </si>
  <si>
    <t>ZA963</t>
  </si>
  <si>
    <t>Šití merslen 3 bal. á 36 ks EH6418H</t>
  </si>
  <si>
    <t>ZE254</t>
  </si>
  <si>
    <t>Šití merslen 4/0 á 36 ks EH6732H</t>
  </si>
  <si>
    <t>ZA832</t>
  </si>
  <si>
    <t>Jehla injekční 0,9 x   40 mm žlutá 4657519</t>
  </si>
  <si>
    <t>Jehla injekční 0,9 x 40 mm žlutá 4657519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</si>
  <si>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</si>
  <si>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</si>
  <si>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</si>
  <si>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</si>
  <si>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</si>
  <si>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</si>
  <si>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</si>
  <si>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  25 mm modrá 4657667</t>
  </si>
  <si>
    <t>ZA836</t>
  </si>
  <si>
    <t>Jehla injekční 0,9 x   70 mm žlutá</t>
  </si>
  <si>
    <t>ZB481</t>
  </si>
  <si>
    <t>Jehla chirurgická B13</t>
  </si>
  <si>
    <t>ZB556</t>
  </si>
  <si>
    <t>Jehla injekční 1,2 x   40 mm růžová 4665120</t>
  </si>
  <si>
    <t>ZB768</t>
  </si>
  <si>
    <t>Jehla vakuová 216/38 mm zelená 450076</t>
  </si>
  <si>
    <t>ZB466</t>
  </si>
  <si>
    <t>Jehla chirurgická B14</t>
  </si>
  <si>
    <t>ZI493</t>
  </si>
  <si>
    <t>Rukavice vinyl bez p. XL 01260-XL</t>
  </si>
  <si>
    <t>Rukavice vinyl bez p. XL 01260-XL (364-XL)</t>
  </si>
  <si>
    <t>ZI758</t>
  </si>
  <si>
    <t>Rukavice vinyl bez p. M á 100 ks EFEKTVR03</t>
  </si>
  <si>
    <t>Rukavice operační latexové s pudrem ansell medigrip plus vel. 8,5 302927 (302767)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</si>
  <si>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</si>
  <si>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</si>
  <si>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</si>
  <si>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</si>
  <si>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</si>
  <si>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</si>
  <si>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</si>
  <si>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</si>
  <si>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</si>
  <si>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</si>
  <si>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</si>
  <si>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</si>
  <si>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</si>
  <si>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</si>
  <si>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</si>
  <si>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</si>
  <si>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</si>
  <si>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</si>
  <si>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</si>
  <si>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</si>
  <si>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</si>
  <si>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</si>
  <si>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</si>
  <si>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</si>
  <si>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</si>
  <si>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</si>
  <si>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</si>
  <si>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</si>
  <si>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</si>
  <si>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</si>
  <si>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DG424</t>
  </si>
  <si>
    <t>Autotrol plus B, level 2, 40 pcs</t>
  </si>
  <si>
    <t>DG423</t>
  </si>
  <si>
    <t>Autotrol plus B, level 1, 40 pcs</t>
  </si>
  <si>
    <t>DG422</t>
  </si>
  <si>
    <t>Sensor GLU/LAC</t>
  </si>
  <si>
    <t>DG419</t>
  </si>
  <si>
    <t>W Waste container, 2 Pcs</t>
  </si>
  <si>
    <t>Oddělení int. péče chirurg. oborů, Nutriční ambula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</si>
  <si>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</si>
  <si>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</si>
  <si>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</si>
  <si>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</si>
  <si>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</si>
  <si>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</si>
  <si>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</si>
  <si>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</si>
  <si>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</si>
  <si>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</si>
  <si>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</si>
  <si>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</si>
  <si>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</si>
  <si>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</si>
  <si>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</si>
  <si>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</si>
  <si>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50115064</t>
  </si>
  <si>
    <t>529 SZM šicí materiál (112 02 106)</t>
  </si>
  <si>
    <t>50115020</t>
  </si>
  <si>
    <t>Diagnostika (132 03 001)</t>
  </si>
  <si>
    <t>Spotřeba zdravotnického materiálu - orientační přehled</t>
  </si>
  <si>
    <t>ON Data</t>
  </si>
  <si>
    <t>13 - Otolaryngologická klinika</t>
  </si>
  <si>
    <t>13</t>
  </si>
  <si>
    <t>7T8</t>
  </si>
  <si>
    <t>V</t>
  </si>
  <si>
    <t>09544</t>
  </si>
  <si>
    <t>REGULAČNÍ POPLATEK ZA KAŽDÝ DEN LŮŽKOVÉ PÉČE -- PO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</si>
  <si>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</si>
  <si>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</si>
  <si>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</si>
  <si>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</si>
  <si>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</si>
  <si>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</si>
  <si>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</si>
  <si>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</si>
  <si>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</si>
  <si>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</si>
  <si>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</si>
  <si>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</si>
  <si>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</si>
  <si>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</si>
  <si>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</si>
  <si>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</si>
  <si>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</si>
  <si>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</si>
  <si>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</si>
  <si>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</si>
  <si>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</si>
  <si>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</si>
  <si>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</si>
  <si>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</si>
  <si>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</si>
  <si>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</si>
  <si>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</si>
  <si>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</si>
  <si>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</si>
  <si>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</si>
  <si>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</si>
  <si>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</si>
  <si>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</si>
  <si>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51518</t>
  </si>
  <si>
    <t>OPERACE VNITŘNÍ KÝLY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</si>
  <si>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</si>
  <si>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</si>
  <si>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</si>
  <si>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</si>
  <si>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</si>
  <si>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</si>
  <si>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57113</t>
  </si>
  <si>
    <t>TORAKOSKOPIE KLASICKÁ LÉČEBNÁ</t>
  </si>
  <si>
    <t>57239</t>
  </si>
  <si>
    <t>UZAVŘENÍ BRONCHOPLEURÁLNÍ PÍŠTĚLE</t>
  </si>
  <si>
    <t>57253</t>
  </si>
  <si>
    <t>PLEUREKTOMIE - ABRAZE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</si>
  <si>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</si>
  <si>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</si>
  <si>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</si>
  <si>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</si>
  <si>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</si>
  <si>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</si>
  <si>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66829</t>
  </si>
  <si>
    <t>ZAVEDENÍ PROPLACHOVÉ LAVÁŽE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</si>
  <si>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</si>
  <si>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</si>
  <si>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</si>
  <si>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</si>
  <si>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</si>
  <si>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</si>
  <si>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</si>
  <si>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</si>
  <si>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</si>
  <si>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</si>
  <si>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</si>
  <si>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</si>
  <si>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</si>
  <si>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</si>
  <si>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07522</t>
  </si>
  <si>
    <t>(VZP) REANASTOMOSA A-V SHUNTU</t>
  </si>
  <si>
    <t>07550</t>
  </si>
  <si>
    <t>(DRG) ENDOVASKULÁRNÍ PŘÍSTUP PERKUTÁNNÍ NEBO S?PRE</t>
  </si>
  <si>
    <t>07521</t>
  </si>
  <si>
    <t>(VZP) VYTVOŘENÍ A-V SHUNTU PROTÉZOU</t>
  </si>
  <si>
    <t>07551</t>
  </si>
  <si>
    <t>(DRG) HYBRIDNÍ PŘÍSTUP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</si>
  <si>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</si>
  <si>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</si>
  <si>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</si>
  <si>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</si>
  <si>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</si>
  <si>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</si>
  <si>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07351</t>
  </si>
  <si>
    <t>(VZP) TROMBECTOMIE BŘIŠNÍ AORTY</t>
  </si>
  <si>
    <t>07322</t>
  </si>
  <si>
    <t>(VZP) REVIZE TEPEN HORNÍCH KONČETIN PRO  KRVÁCENÍ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</si>
  <si>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</si>
  <si>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</si>
  <si>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</si>
  <si>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</si>
  <si>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</si>
  <si>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</si>
  <si>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</si>
  <si>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</si>
  <si>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</si>
  <si>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</si>
  <si>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</si>
  <si>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</si>
  <si>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15404</t>
  </si>
  <si>
    <t>TOTÁLNÍ KOLOSKOPIE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</si>
  <si>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</si>
  <si>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</si>
  <si>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</si>
  <si>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</si>
  <si>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</si>
  <si>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</si>
  <si>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</si>
  <si>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</si>
  <si>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</si>
  <si>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</si>
  <si>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</si>
  <si>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</si>
  <si>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</si>
  <si>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</si>
  <si>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</si>
  <si>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</si>
  <si>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</si>
  <si>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</si>
  <si>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51111</t>
  </si>
  <si>
    <t>OPERACE CYSTY NEBO HEMANGIOMU NEBO LIPOMU NEBO PIL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</si>
  <si>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</si>
  <si>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</si>
  <si>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</si>
  <si>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</si>
  <si>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</si>
  <si>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</si>
  <si>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</si>
  <si>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</si>
  <si>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</si>
  <si>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</si>
  <si>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</si>
  <si>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</si>
  <si>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</si>
  <si>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</si>
  <si>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</si>
  <si>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</si>
  <si>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</si>
  <si>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</si>
  <si>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</si>
  <si>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</si>
  <si>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</si>
  <si>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</si>
  <si>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</si>
  <si>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</si>
  <si>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</si>
  <si>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</si>
  <si>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</si>
  <si>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</si>
  <si>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</si>
  <si>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</si>
  <si>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</si>
  <si>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</si>
  <si>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</si>
  <si>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</si>
  <si>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</si>
  <si>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51357</t>
  </si>
  <si>
    <t>JEJUNOSTOMIE, ILEOSTOMIE NEBO KOLOSTOMIE, ANTEPOZI</t>
  </si>
  <si>
    <t>51321</t>
  </si>
  <si>
    <t>LEVOSTRANNÁ PANKREATEKTOMIE SE SPLENEKTOMIÍ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</si>
  <si>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</si>
  <si>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</si>
  <si>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</si>
  <si>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</si>
  <si>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</si>
  <si>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</si>
  <si>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</si>
  <si>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</si>
  <si>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</si>
  <si>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</si>
  <si>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</si>
  <si>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</si>
  <si>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</si>
  <si>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</si>
  <si>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</si>
  <si>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</si>
  <si>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</si>
  <si>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</si>
  <si>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</si>
  <si>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</si>
  <si>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</si>
  <si>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</si>
  <si>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</si>
  <si>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</si>
  <si>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</si>
  <si>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</si>
  <si>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</si>
  <si>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</si>
  <si>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</si>
  <si>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</si>
  <si>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</si>
  <si>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</si>
  <si>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</si>
  <si>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</si>
  <si>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</si>
  <si>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</si>
  <si>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07523</t>
  </si>
  <si>
    <t>(VZP) TROMBECTOMIE A-V SHUNTU</t>
  </si>
  <si>
    <t>07373</t>
  </si>
  <si>
    <t>(VZP) REVIZE V OBLASTI BŘIŠNÍ AORTY PRO  KRVÁCENÍ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</si>
  <si>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</si>
  <si>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</si>
  <si>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</si>
  <si>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</si>
  <si>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</si>
  <si>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</si>
  <si>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</si>
  <si>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</si>
  <si>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51127</t>
  </si>
  <si>
    <t>HEMITYROIDEKTOMIE (TOTÁLNÍ LOBEKTOMIE ŠTÍTNÉ ŽLÁZY</t>
  </si>
  <si>
    <t>07514</t>
  </si>
  <si>
    <t>(VZP) ODBĚR A PŘÍPRAVA ŽILNÍHO ŠTĚPU Z POVRCHOVÝCH</t>
  </si>
  <si>
    <t>07424</t>
  </si>
  <si>
    <t>(VZP) EMBOLECTOMIE A. FEMORALIS SUPERFICIALIS</t>
  </si>
  <si>
    <t>66915</t>
  </si>
  <si>
    <t>DEKOMPRESE FASCIÁLNÍHO LOŽE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</si>
  <si>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</si>
  <si>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</si>
  <si>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</si>
  <si>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</si>
  <si>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</si>
  <si>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</si>
  <si>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07329</t>
  </si>
  <si>
    <t>(VZP) NÁHRADA AORTO - AORTÁLNÍ PROTETICKÁ</t>
  </si>
  <si>
    <t>07529</t>
  </si>
  <si>
    <t>(VZP) BYPASS CROSS-OVER FEMORO - FEMORÁLNÍ</t>
  </si>
  <si>
    <t>07309</t>
  </si>
  <si>
    <t>(VZP) JINÉ OPERACE VĚTVÍ OBLOUKU AORTY BEZ STERNOT</t>
  </si>
  <si>
    <t>51117</t>
  </si>
  <si>
    <t>KRČNÍ EZOFAGOSTOMIE</t>
  </si>
  <si>
    <t>51115</t>
  </si>
  <si>
    <t>OPERACE KRČNÍHO DIVERTIKLU JÍCNU</t>
  </si>
  <si>
    <t>07392</t>
  </si>
  <si>
    <t>(VZP) NEPŘÍMÁ  TROMBECTOMIE A.ILIACA CESTOU A. FEM</t>
  </si>
  <si>
    <t>07429</t>
  </si>
  <si>
    <t>(VZP) REVIZE TEPEN STEHNA PRO INOPERABILNÍ NÁLEZ</t>
  </si>
  <si>
    <t>07319</t>
  </si>
  <si>
    <t>(VZP) BYPASS NEBO NÁHRADA TEPEN HORNÍCH KONČETIN P</t>
  </si>
  <si>
    <t>07499</t>
  </si>
  <si>
    <t>(VZP) INTERPOZICE ŽILNÍHO ÚSEKU</t>
  </si>
  <si>
    <t>5F3</t>
  </si>
  <si>
    <t>51853</t>
  </si>
  <si>
    <t>CIRKULÁRNÍ SÁDROVÝ OBVAZ - PRSTY, RUKA, PŘEDLOKTÍ</t>
  </si>
  <si>
    <t>51877</t>
  </si>
  <si>
    <t>PŘILOŽENÍ LÉČEBNÉ POMŮCKY - ORTÉZY</t>
  </si>
  <si>
    <t>53119</t>
  </si>
  <si>
    <t>ZAVŘENÁ REPOZICE ZLOMENIN PŘEDLOKTÍ, LOKTE, PAŽE N</t>
  </si>
  <si>
    <t>53159</t>
  </si>
  <si>
    <t>OTEVŘENÁ REPOZICE A OSTEOSYNTÉZA ZLOMENIN OBOU KOS</t>
  </si>
  <si>
    <t>53253</t>
  </si>
  <si>
    <t xml:space="preserve">OTEVŘENÁ REPOZICE A OSTEOSYNTÉZA ZLOMENIN DIAFÝZY </t>
  </si>
  <si>
    <t>53413</t>
  </si>
  <si>
    <t>ZAVŘENÁ REPOZICE ZLOMENINY BÉRCE VČETNĚ NITROKLOUB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</si>
  <si>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</si>
  <si>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</si>
  <si>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</si>
  <si>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</si>
  <si>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</si>
  <si>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</si>
  <si>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</si>
  <si>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</si>
  <si>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</si>
  <si>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</si>
  <si>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</si>
  <si>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</si>
  <si>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</si>
  <si>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</si>
  <si>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66127</t>
  </si>
  <si>
    <t>MANIPULACE V CELKOVÉ NEBO LOKÁLNÍ ANESTÉZII</t>
  </si>
  <si>
    <t>66461</t>
  </si>
  <si>
    <t>REKONSTRUKCE PAKLOUBU NA HK</t>
  </si>
  <si>
    <t>51855</t>
  </si>
  <si>
    <t>FIXAČNÍ SÁDROVÁ DLAHA CELÉ HORNÍ KONČETINY</t>
  </si>
  <si>
    <t>53155</t>
  </si>
  <si>
    <t>OTEVŘENÁ REPOZICE - SYNTÉZA LUXACE KARPU - INTRAAR</t>
  </si>
  <si>
    <t>53157</t>
  </si>
  <si>
    <t>OTEVŘENÁ REPOZICE A OSTEOSYNTÉZA ZLOMENINY JEDNÉ K</t>
  </si>
  <si>
    <t>53517</t>
  </si>
  <si>
    <t>SUTURA NEBO REINSERCE ŠLACHY FLEXORU RUKY A ZÁPĚST</t>
  </si>
  <si>
    <t>NEKREKTOMIE DO 5 % POVRCHU TĚLA - TANGENCIÁLNÍ NEB</t>
  </si>
  <si>
    <t>66811</t>
  </si>
  <si>
    <t>INJEKCE DO BURZY, GANGLIA, POCHVY ŠLACHOVÉ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</si>
  <si>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</si>
  <si>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</si>
  <si>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</si>
  <si>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</si>
  <si>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</si>
  <si>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</si>
  <si>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62440</t>
  </si>
  <si>
    <t>ŠTĚP PŘI POPÁLENÍ (A OSTATNÍCH KOŽNÍCH ZTRÁTÁCH) D</t>
  </si>
  <si>
    <t>53415</t>
  </si>
  <si>
    <t>ZAVŘENÁ REPOZICE LUXACE KOLENNÍHO KLOUBU NEBO PATE</t>
  </si>
  <si>
    <t>53525</t>
  </si>
  <si>
    <t>SUTURA ČERSTVÉHO ROZSÁHLÉHO PORANĚNÍ VAZIVOVÉHO AP</t>
  </si>
  <si>
    <t>5F5</t>
  </si>
  <si>
    <t>07277</t>
  </si>
  <si>
    <t>(DRG) APLIKACE NEBO VÝMĚNA DPWT DO MEDIASTINA</t>
  </si>
  <si>
    <t>07572</t>
  </si>
  <si>
    <t>(DRG) DRUHÁ A DALŠÍ POOPERAČNÍ REVIZE PRO KRVÁCENÍ</t>
  </si>
  <si>
    <t>5F6</t>
  </si>
  <si>
    <t>56119</t>
  </si>
  <si>
    <t>DEKOMPRESIVNÍ KRANIEKTOMIE</t>
  </si>
  <si>
    <t>56419</t>
  </si>
  <si>
    <t>POUŽITÍ OPERAČNÍHO MIKROSKOPU Á 15 MINUT</t>
  </si>
  <si>
    <t>65513</t>
  </si>
  <si>
    <t>PŘÍPRAVA FASCIÁLNÍHO A PERIKRANIÁLNÍHO LALOKU K RE</t>
  </si>
  <si>
    <t>56151</t>
  </si>
  <si>
    <t>TREPANACE PRO EXTRACEREBRÁLNÍ HEMATOM NEBO KRANIOT</t>
  </si>
  <si>
    <t>66815</t>
  </si>
  <si>
    <t>AUTOGENNÍ ŠTĚP</t>
  </si>
  <si>
    <t>56145</t>
  </si>
  <si>
    <t>OŠETŘENÍ JEDNODUCHÉ - VPÁČENÉ ZLOMENINY LEBKY</t>
  </si>
  <si>
    <t>56177</t>
  </si>
  <si>
    <t>KRANIOTOMIE A RESEK., PŘ. LOBEKTOM.PRO TUMOR ČI ME</t>
  </si>
  <si>
    <t>56117</t>
  </si>
  <si>
    <t>INTRAKRANIÁLNÍ REKONSTRUKČNÍ OPERACE PŘI LIKVOREI</t>
  </si>
  <si>
    <t>56147</t>
  </si>
  <si>
    <t>OŠETŘENÍ KOMPLIKOVANÉ ZLOMENINY LEBKY S (BEZ) REPA</t>
  </si>
  <si>
    <t>5T1</t>
  </si>
  <si>
    <t>1</t>
  </si>
  <si>
    <t>0003708</t>
  </si>
  <si>
    <t>ZYVOXID 2 MG/ML INFUZNÍ ROZTOK</t>
  </si>
  <si>
    <t>0003952</t>
  </si>
  <si>
    <t>AMIKIN 500 MG</t>
  </si>
  <si>
    <t>0004234</t>
  </si>
  <si>
    <t>0005113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</si>
  <si>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</si>
  <si>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</si>
  <si>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</si>
  <si>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</si>
  <si>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</si>
  <si>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</si>
  <si>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</si>
  <si>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</si>
  <si>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</si>
  <si>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0017041</t>
  </si>
  <si>
    <t>0020605</t>
  </si>
  <si>
    <t>0025746</t>
  </si>
  <si>
    <t>0026127</t>
  </si>
  <si>
    <t>0026902</t>
  </si>
  <si>
    <t>0053922</t>
  </si>
  <si>
    <t>0058092</t>
  </si>
  <si>
    <t>0059830</t>
  </si>
  <si>
    <t>CIPRINOL 200 MG/100 ML</t>
  </si>
  <si>
    <t>HAEMOCOMPLETTAN P</t>
  </si>
  <si>
    <t>0065989</t>
  </si>
  <si>
    <t>0066137</t>
  </si>
  <si>
    <t>0072972</t>
  </si>
  <si>
    <t>0076354</t>
  </si>
  <si>
    <t>FORTUM 2 G</t>
  </si>
  <si>
    <t>0076360</t>
  </si>
  <si>
    <t>0077044</t>
  </si>
  <si>
    <t>0083050</t>
  </si>
  <si>
    <t>0083417</t>
  </si>
  <si>
    <t>MERONEM 1 G</t>
  </si>
  <si>
    <t>0083487</t>
  </si>
  <si>
    <t>MERONEM 500 MG</t>
  </si>
  <si>
    <t>0090099</t>
  </si>
  <si>
    <t>FACTOR VII BAXTER 600 IU</t>
  </si>
  <si>
    <t>0092289</t>
  </si>
  <si>
    <t>0092290</t>
  </si>
  <si>
    <t>0094155</t>
  </si>
  <si>
    <t>ABAKTAL 400 MG/5 ML</t>
  </si>
  <si>
    <t>0094176</t>
  </si>
  <si>
    <t>CEFOTAXIME LEK 1 G PRÁŠEK PRO INJEKČNÍ ROZTOK</t>
  </si>
  <si>
    <t>0096414</t>
  </si>
  <si>
    <t>0097910</t>
  </si>
  <si>
    <t>HUMAN ALBUMIN GRIFOLS 20%</t>
  </si>
  <si>
    <t>0112782</t>
  </si>
  <si>
    <t>GENTAMICIN B.BRAUN 3 MG/ML INFUZNÍ ROZTOK</t>
  </si>
  <si>
    <t>0129767</t>
  </si>
  <si>
    <t>0131654</t>
  </si>
  <si>
    <t>0131656</t>
  </si>
  <si>
    <t>0144328</t>
  </si>
  <si>
    <t>GARAMYCIN SCHWAMM</t>
  </si>
  <si>
    <t>0162187</t>
  </si>
  <si>
    <t>0162809</t>
  </si>
  <si>
    <t>AVELOX 400 MG/250 ML INFUZNÍ ROZTOK</t>
  </si>
  <si>
    <t>0164350</t>
  </si>
  <si>
    <t>TAZOCIN 4 G/0,5 G</t>
  </si>
  <si>
    <t>0500720</t>
  </si>
  <si>
    <t>0162496</t>
  </si>
  <si>
    <t>0027431</t>
  </si>
  <si>
    <t>0134595</t>
  </si>
  <si>
    <t>0113453</t>
  </si>
  <si>
    <t>0149384</t>
  </si>
  <si>
    <t>2</t>
  </si>
  <si>
    <t>0007905</t>
  </si>
  <si>
    <t xml:space="preserve"> </t>
  </si>
  <si>
    <t>0007917</t>
  </si>
  <si>
    <t>0007955</t>
  </si>
  <si>
    <t>0007963</t>
  </si>
  <si>
    <t>0107931</t>
  </si>
  <si>
    <t>0107936</t>
  </si>
  <si>
    <t>0107959</t>
  </si>
  <si>
    <t>0207921</t>
  </si>
  <si>
    <t>0407942</t>
  </si>
  <si>
    <t>3</t>
  </si>
  <si>
    <t>0001018</t>
  </si>
  <si>
    <t>ŠROUB SAMOŘEZNÝ KORTIKÁLNÍ MALÝ FRAGMENTY OCEL</t>
  </si>
  <si>
    <t>0001027</t>
  </si>
  <si>
    <t>0002264</t>
  </si>
  <si>
    <t>FIXÁTOR ZEVNÍ TRUBKOVÝ, SYNTHES</t>
  </si>
  <si>
    <t>0002370</t>
  </si>
  <si>
    <t>0002425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</si>
  <si>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</si>
  <si>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</si>
  <si>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</si>
  <si>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</si>
  <si>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</si>
  <si>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</si>
  <si>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</si>
  <si>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</si>
  <si>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</si>
  <si>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</si>
  <si>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</si>
  <si>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</si>
  <si>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</si>
  <si>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</si>
  <si>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</si>
  <si>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</si>
  <si>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0017424</t>
  </si>
  <si>
    <t>ŠROUB KORTIKÁLNÍ VELKÝ FRAGMENT OCEL</t>
  </si>
  <si>
    <t>0017745</t>
  </si>
  <si>
    <t>0030518</t>
  </si>
  <si>
    <t>ZÁSOBNÍK PRO LINEÁRNÍ STAPLER TA PREMIUM 90-4.8 DL</t>
  </si>
  <si>
    <t>0030617</t>
  </si>
  <si>
    <t>STAPLER KOŽNÍ ROYAL - 35W</t>
  </si>
  <si>
    <t>0030647</t>
  </si>
  <si>
    <t>SÍŤKA SURGIPRO MESH</t>
  </si>
  <si>
    <t>0037180</t>
  </si>
  <si>
    <t>PROTÉZA GORE-TEX CÉVNÍ - PRUŽNÁ TENK.S ODSTR.KROUŽ</t>
  </si>
  <si>
    <t>0046892</t>
  </si>
  <si>
    <t>PROTÉZA CÉVNÍ GELSOFT PLUS DÉLKA 40 CM</t>
  </si>
  <si>
    <t>0051607</t>
  </si>
  <si>
    <t>SADA GASTROSTOMICKÁ - PEG</t>
  </si>
  <si>
    <t>0053772</t>
  </si>
  <si>
    <t>STAPLER LINEÁRNÍ S BŘITEM  TCT10,TLC10</t>
  </si>
  <si>
    <t>0056289</t>
  </si>
  <si>
    <t>KATETR BALONKOVÝ FOGARTY 120803F</t>
  </si>
  <si>
    <t>0056290</t>
  </si>
  <si>
    <t>KATETR BALONKOVÝ FOGARTY 120404F</t>
  </si>
  <si>
    <t>0056291</t>
  </si>
  <si>
    <t>KATETR BALONKOVÝ FOGARTY 120804F</t>
  </si>
  <si>
    <t>0056292</t>
  </si>
  <si>
    <t>KATETR BALONKOVÝ FOGARTY 120805F</t>
  </si>
  <si>
    <t>0056490</t>
  </si>
  <si>
    <t>STAPLER CIRKULÁRNÍ EEA</t>
  </si>
  <si>
    <t>0069500</t>
  </si>
  <si>
    <t>KANYLA TRACHEOSTOMICKÁ  S NÍZKOTLAKOU  MANŽETOU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</si>
  <si>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</si>
  <si>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</si>
  <si>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</si>
  <si>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</si>
  <si>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</si>
  <si>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</si>
  <si>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0083212</t>
  </si>
  <si>
    <t>DLAHA LCP NIZKOPROFILOVÁ  REKONSTRUKČNÍ PÁNEV OCEL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</si>
  <si>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</si>
  <si>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</si>
  <si>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</si>
  <si>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</si>
  <si>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</si>
  <si>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</si>
  <si>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</si>
  <si>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</si>
  <si>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</si>
  <si>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</si>
  <si>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</si>
  <si>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</si>
  <si>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</si>
  <si>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</si>
  <si>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</si>
  <si>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</si>
  <si>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</si>
  <si>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0008239</t>
  </si>
  <si>
    <t>FIXÁTOR ZEVNÍ ZÁPĚSTÍ TYP PENNIG    35001</t>
  </si>
  <si>
    <t>0056296</t>
  </si>
  <si>
    <t>KATETR BALONKOVÝ FOGARTY TRU-LUMEN 12TLW404F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</si>
  <si>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</si>
  <si>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</si>
  <si>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</si>
  <si>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</si>
  <si>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</si>
  <si>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</si>
  <si>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</si>
  <si>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</si>
  <si>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</si>
  <si>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</si>
  <si>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</si>
  <si>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</si>
  <si>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78022</t>
  </si>
  <si>
    <t>CÍLENÉ VYŠETŘENÍ ANESTEZIOLOGEM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</si>
  <si>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</si>
  <si>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</si>
  <si>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</si>
  <si>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</si>
  <si>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</si>
  <si>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</si>
  <si>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</si>
  <si>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</si>
  <si>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</si>
  <si>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</si>
  <si>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</si>
  <si>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</si>
  <si>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</si>
  <si>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</si>
  <si>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</si>
  <si>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</si>
  <si>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</si>
  <si>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</si>
  <si>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</si>
  <si>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</si>
  <si>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</si>
  <si>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</si>
  <si>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</si>
  <si>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</si>
  <si>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</si>
  <si>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</si>
  <si>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</si>
  <si>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</si>
  <si>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</si>
  <si>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</si>
  <si>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</si>
  <si>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</si>
  <si>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</si>
  <si>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</si>
  <si>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</si>
  <si>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71823</t>
  </si>
  <si>
    <t>POUŽITÍ MIKROSKOPU PŘI OPERAČNÍM VÝKONU Á 10 MINUT</t>
  </si>
  <si>
    <t>61165</t>
  </si>
  <si>
    <t>ROZPROSTŘENÍ NEBO MODELACE LALOKU</t>
  </si>
  <si>
    <t>62810</t>
  </si>
  <si>
    <t xml:space="preserve">ODBĚR KOŽNÍHO ŠTĚPU V PLNÉ TLOUŠŤCE DO ROZSAHU 20 </t>
  </si>
  <si>
    <t>61169</t>
  </si>
  <si>
    <t>TRANSPOZICE MUSKULÁRNÍHO LALOKU</t>
  </si>
  <si>
    <t>62460</t>
  </si>
  <si>
    <t>ŠTĚP PŘI POPÁLENÍ (A OSTATNCH KOŽNÍCH ZTRÁTÁCH), 5</t>
  </si>
  <si>
    <t>62720</t>
  </si>
  <si>
    <t>SÍŤOVÁNÍ (MESHOVÁNÍ) ŠTĚPU NAD 5 % MAX. DO 20 %</t>
  </si>
  <si>
    <t>6F3</t>
  </si>
  <si>
    <t>51711</t>
  </si>
  <si>
    <t>VÝKON LAPAROSKOPICKÝ A TORAKOSKOPICKÝ</t>
  </si>
  <si>
    <t>90782</t>
  </si>
  <si>
    <t>(DRG) LAVÁŽ A ODSÁTÍ DUTINY PERITONEÁLNÍ LAPAROSKO</t>
  </si>
  <si>
    <t>6F5</t>
  </si>
  <si>
    <t>04700</t>
  </si>
  <si>
    <t>KONZERVATIVNÍ OŠETŘENÍ V DENTOALVEOLÁRNÍ CHIRURGII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</si>
  <si>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</si>
  <si>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</si>
  <si>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</si>
  <si>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</si>
  <si>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</si>
  <si>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</si>
  <si>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</si>
  <si>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</si>
  <si>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</si>
  <si>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</si>
  <si>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</si>
  <si>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</si>
  <si>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</si>
  <si>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</si>
  <si>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61151</t>
  </si>
  <si>
    <t>UZAVŘENÍ DEFEKTU KOŽNÍM LALOKEM MÍSTNÍM NAD 20 CM^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</si>
  <si>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</si>
  <si>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</si>
  <si>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</si>
  <si>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</si>
  <si>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</si>
  <si>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</si>
  <si>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75381</t>
  </si>
  <si>
    <t>REKOSTRUKCE SPODINY OČNICE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</si>
  <si>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</si>
  <si>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</si>
  <si>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</si>
  <si>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</si>
  <si>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</si>
  <si>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</si>
  <si>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</si>
  <si>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66817</t>
  </si>
  <si>
    <t>VÝPLŇ DUTINY</t>
  </si>
  <si>
    <t>66877</t>
  </si>
  <si>
    <t>TREPANACE A DRENÁŽ KOSTI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</si>
  <si>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</si>
  <si>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</si>
  <si>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</si>
  <si>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</si>
  <si>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</si>
  <si>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</si>
  <si>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</si>
  <si>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</si>
  <si>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</si>
  <si>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</si>
  <si>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71537</t>
  </si>
  <si>
    <t>MASTOIDEKTOMIE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</si>
  <si>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</si>
  <si>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</si>
  <si>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</si>
  <si>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</si>
  <si>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</si>
  <si>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</si>
  <si>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71723</t>
  </si>
  <si>
    <t>UZAVŘENÍ PERZISTUJÍCÍHO TRACHEOTOMICKÉHO KANÁLU</t>
  </si>
  <si>
    <t>71639</t>
  </si>
  <si>
    <t>ENDOSKOPICKÁ OPERACE V NOSNÍ DUTINĚ</t>
  </si>
  <si>
    <t>71635</t>
  </si>
  <si>
    <t>MUKOTOMIE NEBO KONCHEKTOMIE</t>
  </si>
  <si>
    <t>71729</t>
  </si>
  <si>
    <t>ODSTRANĚNÍ POLYPU NEBO JINÉHO NOVOTVARU Z HRTANU N</t>
  </si>
  <si>
    <t>71559</t>
  </si>
  <si>
    <t>DEKOMPRESE LÍCNÍHO NERVU</t>
  </si>
  <si>
    <t>7F5</t>
  </si>
  <si>
    <t>75371</t>
  </si>
  <si>
    <t>ENUKLEACE A EVISCERACE BULBU</t>
  </si>
  <si>
    <t>7F6</t>
  </si>
  <si>
    <t>77129</t>
  </si>
  <si>
    <t>JEDNODOBÁ URETROPLASTIKA BEZ CHORDEKTOMIE NEBO II.</t>
  </si>
  <si>
    <t>76365</t>
  </si>
  <si>
    <t>PUNKČNÍ EPICYSTOSTOMIE</t>
  </si>
  <si>
    <t>76481</t>
  </si>
  <si>
    <t>NEFREKTOMIE TORAKOABDOMINÁLNÍ RADIKÁLNÍ NEBO NEFRO</t>
  </si>
  <si>
    <t>76335</t>
  </si>
  <si>
    <t>OPERAČNÍ REVIZE PERIRENÁLNÍCH NEBO PERIURETERÁLNÍC</t>
  </si>
  <si>
    <t>0011692</t>
  </si>
  <si>
    <t>0014583</t>
  </si>
  <si>
    <t>0017810</t>
  </si>
  <si>
    <t>0026041</t>
  </si>
  <si>
    <t>KIOVIG 100MG/ML</t>
  </si>
  <si>
    <t>0029191</t>
  </si>
  <si>
    <t>0031547</t>
  </si>
  <si>
    <t>0045119</t>
  </si>
  <si>
    <t>VISIPAQUE 270 MG I/ML</t>
  </si>
  <si>
    <t>0045123</t>
  </si>
  <si>
    <t>VISIPAQUE 320 MG I/ML</t>
  </si>
  <si>
    <t>0049193</t>
  </si>
  <si>
    <t>CEFTAX 1000</t>
  </si>
  <si>
    <t>0075634</t>
  </si>
  <si>
    <t>PROTHROMPLEX TOTAL NF</t>
  </si>
  <si>
    <t>0076353</t>
  </si>
  <si>
    <t>FORTUM 1 G</t>
  </si>
  <si>
    <t>0077018</t>
  </si>
  <si>
    <t>ULTRAVIST 370</t>
  </si>
  <si>
    <t>0085516</t>
  </si>
  <si>
    <t>FLEBOGAMMA 5%</t>
  </si>
  <si>
    <t>0087199</t>
  </si>
  <si>
    <t>MAXIPIME 1 G</t>
  </si>
  <si>
    <t>0087239</t>
  </si>
  <si>
    <t>FANHDI 50 I.U./ML</t>
  </si>
  <si>
    <t>0087240</t>
  </si>
  <si>
    <t>FANHDI 100 I.U./ML</t>
  </si>
  <si>
    <t>0093173</t>
  </si>
  <si>
    <t>ANTITHROMBIN III IMMUNO</t>
  </si>
  <si>
    <t>0098212</t>
  </si>
  <si>
    <t>0121238</t>
  </si>
  <si>
    <t>CEFTRIAXON KABI 1 G</t>
  </si>
  <si>
    <t>0137484</t>
  </si>
  <si>
    <t>ANBINEX</t>
  </si>
  <si>
    <t>0137483</t>
  </si>
  <si>
    <t>0007957</t>
  </si>
  <si>
    <t>0207922</t>
  </si>
  <si>
    <t>0007964</t>
  </si>
  <si>
    <t>0001052</t>
  </si>
  <si>
    <t>DLAHA LC-DCP ROVNÁ MALÉ FRAGMENT OCEL</t>
  </si>
  <si>
    <t>0001948</t>
  </si>
  <si>
    <t>ŠROUB SAMOŘEZNÝ KANYLOVANÝ OCEL</t>
  </si>
  <si>
    <t>0005606</t>
  </si>
  <si>
    <t>NÁVLEK NA OPMI, TYP 71                      306071</t>
  </si>
  <si>
    <t>0012683</t>
  </si>
  <si>
    <t>IMPLANTÁT MAXILLOFACIÁLNÍ</t>
  </si>
  <si>
    <t>0012715</t>
  </si>
  <si>
    <t>0017735</t>
  </si>
  <si>
    <t>DRÁT CERKLÁŽNÍ OCEL</t>
  </si>
  <si>
    <t>0017743</t>
  </si>
  <si>
    <t>0028370</t>
  </si>
  <si>
    <t>SET RENÁLNÍ A NEFROSTOMICKÝ RE 421112</t>
  </si>
  <si>
    <t>0029181</t>
  </si>
  <si>
    <t>SET NEFROSTOMICKÝ PUNKČNÍ, 340012,.13,.14;341200</t>
  </si>
  <si>
    <t>0030512</t>
  </si>
  <si>
    <t>ZÁSOBNÍK PRO LINEÁRNÍ STAPLER TA PREMIUM 30-4.8 DL</t>
  </si>
  <si>
    <t>0034333</t>
  </si>
  <si>
    <t>JEHLA PUNKČNÍ, MITTY-POLACKOVA,ECHOTIP</t>
  </si>
  <si>
    <t>0037145</t>
  </si>
  <si>
    <t>PROTÉZA GORE-TEX CÉVNÍ - PRUŽNÁ TENKOSTĚNNÁ</t>
  </si>
  <si>
    <t>0037174</t>
  </si>
  <si>
    <t>0046894</t>
  </si>
  <si>
    <t>PROTÉZA CÉVNÍ GELSOFT PLUS DÉLKA 30/25 CM</t>
  </si>
  <si>
    <t>0046898</t>
  </si>
  <si>
    <t>PROTÉZA CÉVNÍ BIF.GELSOFT PLUS DÉLKA 45CM</t>
  </si>
  <si>
    <t>0048989</t>
  </si>
  <si>
    <t>ELEKTRODA KOAGULAČNÍ JEDNORÁZOVÁ GN211</t>
  </si>
  <si>
    <t>0053774</t>
  </si>
  <si>
    <t>ZÁSOBNÍK DO LINEÁRNÍHO STAPLERU S BŘITEM  TRT10,TC</t>
  </si>
  <si>
    <t>0056293</t>
  </si>
  <si>
    <t>KATETR BALONKOVÝ FOGARTY 120806F</t>
  </si>
  <si>
    <t>0056302</t>
  </si>
  <si>
    <t>KATETR BALONKOVÝ FOGARTY TRU-LUMEN 12TLW806F</t>
  </si>
  <si>
    <t>0056305</t>
  </si>
  <si>
    <t>KATETR BALONKOVÝ FOGARTY 620404F</t>
  </si>
  <si>
    <t>0056310</t>
  </si>
  <si>
    <t>KATETR FOGARTY 140808</t>
  </si>
  <si>
    <t>0056344</t>
  </si>
  <si>
    <t>SADA PUNKČNÍ SUPRAPUBICKÁ - EASYCYST, 170718..1707</t>
  </si>
  <si>
    <t>0058624</t>
  </si>
  <si>
    <t>SET NEFROSTOMICKÝ PUNKČNÍ RENODRAIN TYP YELLOW</t>
  </si>
  <si>
    <t>0060648</t>
  </si>
  <si>
    <t>IMPLANTÁT KRANIOMAXILLOFACIÁLNÍ TI</t>
  </si>
  <si>
    <t>0067160</t>
  </si>
  <si>
    <t>IMPLANTÁT ORBITÁLNÍ PDS ZX3,ZX4,ZX7 VSTŘEBATELNÝ</t>
  </si>
  <si>
    <t>0071601</t>
  </si>
  <si>
    <t>0073673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</si>
  <si>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</si>
  <si>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</si>
  <si>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</si>
  <si>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</si>
  <si>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</si>
  <si>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</si>
  <si>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0081997</t>
  </si>
  <si>
    <t>V.A.C. ATS SBĚRNÁ NÁDOBA S GELEM</t>
  </si>
  <si>
    <t>0081999</t>
  </si>
  <si>
    <t>V.A.C.GRANUFOAM(PU PĚNA) VELIKOST S</t>
  </si>
  <si>
    <t>0082002</t>
  </si>
  <si>
    <t>V.A.C.GRANUFOAM(PU PĚNA) VELIKOST XL</t>
  </si>
  <si>
    <t>0082079</t>
  </si>
  <si>
    <t>KRYTÍ COM 30 OBVAZOVÁ TEXTÍLIE KOMBINOVANÁ</t>
  </si>
  <si>
    <t>0082509</t>
  </si>
  <si>
    <t>0082513</t>
  </si>
  <si>
    <t>0099862</t>
  </si>
  <si>
    <t>0108027</t>
  </si>
  <si>
    <t>KOTVIČKA NEVSTŘEBATELNÁ (PEEK) HEALIX BR PRO SUTUR</t>
  </si>
  <si>
    <t>0141868</t>
  </si>
  <si>
    <t>STENTGRAFT PERIFERNÍ,SAMOEXPANDIBILNÍ,NITINOL,POTA</t>
  </si>
  <si>
    <t>0163261</t>
  </si>
  <si>
    <t>0058353</t>
  </si>
  <si>
    <t>LAVÁŽ A ODSÁTÍ DUTINY PERITONEÁLNÍ DRG 90782</t>
  </si>
  <si>
    <t>0001974</t>
  </si>
  <si>
    <t>PODLOŽKA SPONGIOZNÍ OCEL</t>
  </si>
  <si>
    <t>09547</t>
  </si>
  <si>
    <t>REGULAČNÍ POPLATEK -- POJIŠTĚNEC OD ÚHRADY POPLATK</t>
  </si>
  <si>
    <t>78021</t>
  </si>
  <si>
    <t>KOMPLEXNÍ VYŠETŘENÍ ANESTEZIOLOGEM</t>
  </si>
  <si>
    <t>78320</t>
  </si>
  <si>
    <t>809</t>
  </si>
  <si>
    <t>89173</t>
  </si>
  <si>
    <t>ANTEGRÁDNÍ PYELOGRAFIE JEDNOSTRANNÁ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</si>
  <si>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</si>
  <si>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</si>
  <si>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</si>
  <si>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</si>
  <si>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</si>
  <si>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</si>
  <si>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</si>
  <si>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</si>
  <si>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</si>
  <si>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</si>
  <si>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</si>
  <si>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</si>
  <si>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</si>
  <si>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</si>
  <si>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00080</t>
  </si>
  <si>
    <t xml:space="preserve">DLOUHODOBÁ MECHANICKÁ VENTILACE &gt; 1008 HODIN (43-75 DNÍ) S EKONOMICKY NÁROČNÝM VÝKONEM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</si>
  <si>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</si>
  <si>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</si>
  <si>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</si>
  <si>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</si>
  <si>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</si>
  <si>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</si>
  <si>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</si>
  <si>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</si>
  <si>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</si>
  <si>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</si>
  <si>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</si>
  <si>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</si>
  <si>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01343</t>
  </si>
  <si>
    <t xml:space="preserve">CÉVNÍ MOZKOVÁ PŘÍHODA S INFARKTEM S MCC    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</si>
  <si>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</si>
  <si>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</si>
  <si>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</si>
  <si>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</si>
  <si>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03093</t>
  </si>
  <si>
    <t xml:space="preserve">JINÉ VÝKONY PŘI PORUCHÁCH A ONEMOCNĚNÍCH UŠÍ. NOSU. ÚST A HRDLA S MCC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</si>
  <si>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</si>
  <si>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</si>
  <si>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</si>
  <si>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</si>
  <si>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</si>
  <si>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</si>
  <si>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</si>
  <si>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</si>
  <si>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</si>
  <si>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</si>
  <si>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</si>
  <si>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</si>
  <si>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</si>
  <si>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</si>
  <si>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</si>
  <si>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</si>
  <si>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</si>
  <si>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</si>
  <si>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</si>
  <si>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</si>
  <si>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</si>
  <si>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</si>
  <si>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05153</t>
  </si>
  <si>
    <t xml:space="preserve">AMPUTACE KVŮLI PORUŠE OBĚHOVÉHO SYSTÉMU. KROMĚ HORNÍCH KONČETIN A PRSTŮ U NOHY S MCC                </t>
  </si>
  <si>
    <t>05482</t>
  </si>
  <si>
    <t xml:space="preserve">ZAVEDENÍ STENTU DO PERIFERNÍHO CÉVNÍHO ŘEČIŠTĚ S CC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</si>
  <si>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</si>
  <si>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</si>
  <si>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</si>
  <si>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</si>
  <si>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</si>
  <si>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</si>
  <si>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</si>
  <si>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</si>
  <si>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</si>
  <si>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</si>
  <si>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</si>
  <si>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</si>
  <si>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</si>
  <si>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</si>
  <si>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</si>
  <si>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</si>
  <si>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</si>
  <si>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</si>
  <si>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</si>
  <si>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</si>
  <si>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</si>
  <si>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</si>
  <si>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</si>
  <si>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</si>
  <si>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</si>
  <si>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</si>
  <si>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07321</t>
  </si>
  <si>
    <t xml:space="preserve">PORUCHY PANKREATU. KROMĚ MALIGNÍHO ONEMOCNĚNÍ BEZ CC                                                </t>
  </si>
  <si>
    <t>07333</t>
  </si>
  <si>
    <t xml:space="preserve">PORUCHY JATER. KROMĚ MALIGNÍ CIRHÓZY A ALKOHOLICKÉ HEPATITIDY S MCC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</si>
  <si>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</si>
  <si>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</si>
  <si>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</si>
  <si>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</si>
  <si>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08092</t>
  </si>
  <si>
    <t>TRANSPLANTACE KŮŽE NEBO TKÁNĚ PRO PORUCHY MUSKULOSKELETÁLNÍHO SYSTÉMU NEBO POJIVOVÉ TKÁNĚ KROMĚ RUKY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</si>
  <si>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</si>
  <si>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</si>
  <si>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</si>
  <si>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DISLOKACE. KROMĚ STEHENNÍ KOSTI A PÁNVE S MCC                                        </t>
  </si>
  <si>
    <t>08412</t>
  </si>
  <si>
    <t xml:space="preserve">JINÉ PORUCHY MUSKULOSKELETÁLNÍHO SYSTÉMU A POJIVOVÉ TKÁNĚ S CC                                      </t>
  </si>
  <si>
    <t>10303</t>
  </si>
  <si>
    <t xml:space="preserve">DIABETES. NUTRIČNÍ A JINÉ METABOLICKÉ PORUCHY S MCC                                                 </t>
  </si>
  <si>
    <t>10333</t>
  </si>
  <si>
    <t xml:space="preserve">JINÉ ENDOKRINNÍ PORUCHY S MCC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</si>
  <si>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</si>
  <si>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</si>
  <si>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</si>
  <si>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</si>
  <si>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11082</t>
  </si>
  <si>
    <t xml:space="preserve">JINÉ VÝKONY PŘI PORUCHÁCH A ONEMOCNĚNÍCH LEDVIN A MOČOVÝCH CEST S CC                                </t>
  </si>
  <si>
    <t>16331</t>
  </si>
  <si>
    <t xml:space="preserve">PORUCHY ČERVENÝCH KRVINEK. KROMĚ SRPKOVITÉ CHUDOKREVNOSTI BEZ CC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</si>
  <si>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</si>
  <si>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</si>
  <si>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</si>
  <si>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</si>
  <si>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</si>
  <si>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</si>
  <si>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</si>
  <si>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</si>
  <si>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</si>
  <si>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</si>
  <si>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21352</t>
  </si>
  <si>
    <t xml:space="preserve">JINÉ DIAGNÓZY ZRANĚNÍ. OTRAVY A TOXICKÝCH ÚČINKŮ S CC                                               </t>
  </si>
  <si>
    <t>23323</t>
  </si>
  <si>
    <t xml:space="preserve">JINÉ FAKTORY OVLIVŇUJÍCÍ ZDRAVOTNÍ STAV S MCC                                                       </t>
  </si>
  <si>
    <t>25021</t>
  </si>
  <si>
    <t xml:space="preserve">JINÉ VÝKONY PŘI MNOHOČETNÉM ZÁVAŽNÉM TRAUMATU BEZ CC                                    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</si>
  <si>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</si>
  <si>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</si>
  <si>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</si>
  <si>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</si>
  <si>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</si>
  <si>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</si>
  <si>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</si>
  <si>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</si>
  <si>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</si>
  <si>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</si>
  <si>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VÝKONY. KTERÉ SE NETÝKAJÍ HLAVNÍ DIAGNÓZY S MCC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</si>
  <si>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</si>
  <si>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</si>
  <si>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</si>
  <si>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</si>
  <si>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</si>
  <si>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</si>
  <si>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</si>
  <si>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</si>
  <si>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</si>
  <si>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</si>
  <si>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</si>
  <si>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</si>
  <si>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89169</t>
  </si>
  <si>
    <t>CYSTOURETROGRAFIE</t>
  </si>
  <si>
    <t>89171</t>
  </si>
  <si>
    <t>URETROGRAFIE RETROGRÁDNÍ</t>
  </si>
  <si>
    <t>89143</t>
  </si>
  <si>
    <t>RTG BŘICHA</t>
  </si>
  <si>
    <t>89165</t>
  </si>
  <si>
    <t>RETROGRÁDNÍ PYELOGRAFIE JEDNOSTRANNÁ</t>
  </si>
  <si>
    <t>22</t>
  </si>
  <si>
    <t>0093626</t>
  </si>
  <si>
    <t>0002018</t>
  </si>
  <si>
    <t>0002067</t>
  </si>
  <si>
    <t>0002087</t>
  </si>
  <si>
    <t>0002095</t>
  </si>
  <si>
    <t>47259</t>
  </si>
  <si>
    <t>SCINTIGRAFIE PLIC VENTILAČNÍ STATICKÁ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</si>
  <si>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</si>
  <si>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</si>
  <si>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</si>
  <si>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</si>
  <si>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</si>
  <si>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</si>
  <si>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</si>
  <si>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</si>
  <si>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</si>
  <si>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</si>
  <si>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</si>
  <si>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</si>
  <si>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</si>
  <si>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</si>
  <si>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94123</t>
  </si>
  <si>
    <t>PCR ANALÝZA LIDSKÉ DNA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</si>
  <si>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</si>
  <si>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</si>
  <si>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</si>
  <si>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</si>
  <si>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</si>
  <si>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</si>
  <si>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</si>
  <si>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</si>
  <si>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</si>
  <si>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</si>
  <si>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</si>
  <si>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</si>
  <si>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</si>
  <si>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</si>
  <si>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</si>
  <si>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</si>
  <si>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</si>
  <si>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</si>
  <si>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</si>
  <si>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</si>
  <si>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</si>
  <si>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</si>
  <si>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</si>
  <si>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</si>
  <si>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</si>
  <si>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</si>
  <si>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</si>
  <si>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</si>
  <si>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</si>
  <si>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</si>
  <si>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</si>
  <si>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</si>
  <si>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</si>
  <si>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</si>
  <si>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</si>
  <si>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</si>
  <si>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</si>
  <si>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</si>
  <si>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</si>
  <si>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</si>
  <si>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</si>
  <si>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</si>
  <si>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</si>
  <si>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</si>
  <si>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</si>
  <si>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</si>
  <si>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</si>
  <si>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96239</t>
  </si>
  <si>
    <t>DESTIČKOVÝ NEUTRALIZAČNÍ TEST (PNP)</t>
  </si>
  <si>
    <t>96839</t>
  </si>
  <si>
    <t>FAKTOR XII - STANOVENÍ AKTIVITY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</si>
  <si>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</si>
  <si>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</si>
  <si>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</si>
  <si>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</si>
  <si>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</si>
  <si>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</si>
  <si>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</si>
  <si>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</si>
  <si>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</si>
  <si>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</si>
  <si>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</si>
  <si>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</si>
  <si>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</si>
  <si>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</si>
  <si>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</si>
  <si>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</si>
  <si>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</si>
  <si>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</si>
  <si>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</si>
  <si>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</si>
  <si>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</si>
  <si>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</si>
  <si>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</si>
  <si>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</si>
  <si>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</si>
  <si>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</si>
  <si>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</si>
  <si>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</si>
  <si>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</si>
  <si>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</si>
  <si>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</si>
  <si>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</si>
  <si>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</si>
  <si>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</si>
  <si>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</si>
  <si>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</si>
  <si>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</si>
  <si>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</si>
  <si>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</si>
  <si>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</si>
  <si>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</si>
  <si>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</si>
  <si>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</si>
  <si>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</si>
  <si>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</si>
  <si>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</si>
  <si>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</si>
  <si>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</si>
  <si>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</si>
  <si>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</si>
  <si>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</si>
  <si>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</si>
  <si>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</si>
  <si>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</si>
  <si>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</si>
  <si>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</si>
  <si>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</si>
  <si>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</si>
  <si>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</si>
  <si>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</si>
  <si>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</si>
  <si>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</si>
  <si>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</si>
  <si>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</si>
  <si>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</si>
  <si>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</si>
  <si>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</si>
  <si>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</si>
  <si>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</si>
  <si>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</si>
  <si>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</si>
  <si>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</si>
  <si>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</si>
  <si>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</si>
  <si>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</si>
  <si>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</si>
  <si>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</si>
  <si>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</si>
  <si>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</si>
  <si>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</si>
  <si>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</si>
  <si>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</si>
  <si>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</si>
  <si>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</si>
  <si>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</si>
  <si>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</si>
  <si>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</si>
  <si>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</si>
  <si>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</si>
  <si>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</si>
  <si>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</si>
  <si>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</si>
  <si>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</si>
  <si>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</si>
  <si>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</si>
  <si>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</si>
  <si>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</si>
  <si>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</si>
  <si>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</si>
  <si>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</si>
  <si>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</si>
  <si>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</si>
  <si>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</si>
  <si>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</si>
  <si>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</si>
  <si>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</si>
  <si>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</si>
  <si>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</si>
  <si>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</si>
  <si>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</si>
  <si>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</si>
  <si>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</si>
  <si>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</si>
  <si>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</si>
  <si>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</si>
  <si>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</si>
  <si>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</si>
  <si>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</si>
  <si>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</si>
  <si>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</si>
  <si>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</si>
  <si>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</si>
  <si>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</si>
  <si>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</si>
  <si>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</si>
  <si>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</si>
  <si>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</si>
  <si>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</si>
  <si>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</si>
  <si>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</si>
  <si>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</si>
  <si>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</si>
  <si>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</si>
  <si>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</si>
  <si>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</si>
  <si>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</si>
  <si>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</si>
  <si>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</si>
  <si>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</si>
  <si>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</si>
  <si>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</si>
  <si>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</si>
  <si>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93263</t>
  </si>
  <si>
    <t>KARBOHYDRÁT-DEFICIENTNÍ TRANSFERIN (CDT)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</si>
  <si>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</si>
  <si>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</si>
  <si>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</si>
  <si>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</si>
  <si>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</si>
  <si>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</si>
  <si>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</si>
  <si>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</si>
  <si>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</si>
  <si>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</si>
  <si>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</si>
  <si>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</si>
  <si>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</si>
  <si>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</si>
  <si>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</si>
  <si>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</si>
  <si>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</si>
  <si>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</si>
  <si>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</si>
  <si>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</si>
  <si>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</si>
  <si>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</si>
  <si>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</si>
  <si>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</si>
  <si>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</si>
  <si>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</si>
  <si>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81159</t>
  </si>
  <si>
    <t>CHOLINESTERÁZA STATIM</t>
  </si>
  <si>
    <t>813</t>
  </si>
  <si>
    <t>91197</t>
  </si>
  <si>
    <t>STANOVENÍ CYTOKINU ELISA</t>
  </si>
  <si>
    <t>34</t>
  </si>
  <si>
    <t>0003132</t>
  </si>
  <si>
    <t>GADOVIST 1,0 MMOL/ML</t>
  </si>
  <si>
    <t>0003134</t>
  </si>
  <si>
    <t>0022075</t>
  </si>
  <si>
    <t>IOMERON 400</t>
  </si>
  <si>
    <t>0042433</t>
  </si>
  <si>
    <t>0059494</t>
  </si>
  <si>
    <t>LIPIODOL ULTRA-FLUIDE</t>
  </si>
  <si>
    <t>0059496</t>
  </si>
  <si>
    <t>TELEBRIX GASTRO</t>
  </si>
  <si>
    <t>0077016</t>
  </si>
  <si>
    <t>ULTRAVIST 300</t>
  </si>
  <si>
    <t>0077019</t>
  </si>
  <si>
    <t>0077024</t>
  </si>
  <si>
    <t>0095607</t>
  </si>
  <si>
    <t>MICROPAQUE</t>
  </si>
  <si>
    <t>0095609</t>
  </si>
  <si>
    <t>MICROPAQUE CT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</si>
  <si>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</si>
  <si>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</si>
  <si>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</si>
  <si>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</si>
  <si>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</si>
  <si>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</si>
  <si>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</si>
  <si>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</si>
  <si>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</si>
  <si>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</si>
  <si>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</si>
  <si>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</si>
  <si>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</si>
  <si>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0046273</t>
  </si>
  <si>
    <t>STENT JÍCNOVÝ,DUODENÁLNÍ,REKTÁLNÍ,BILIÁRNÍ BRONCHI</t>
  </si>
  <si>
    <t>0046507</t>
  </si>
  <si>
    <t>SOUPRAVA K INVAZIVNÍMU MĚŘENÍ 1 TLAKU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</si>
  <si>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</si>
  <si>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</si>
  <si>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</si>
  <si>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</si>
  <si>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</si>
  <si>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</si>
  <si>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</si>
  <si>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</si>
  <si>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0049857</t>
  </si>
  <si>
    <t>KATETR INTRACEREBRÁLNÍ SONIC</t>
  </si>
  <si>
    <t>0052140</t>
  </si>
  <si>
    <t>KATETR DILATAČNÍ PTA WANDA,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</si>
  <si>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</si>
  <si>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</si>
  <si>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</si>
  <si>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</si>
  <si>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</si>
  <si>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</si>
  <si>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0053397</t>
  </si>
  <si>
    <t>DRÁT VODÍCÍ MICRO SORCERER/STEEL</t>
  </si>
  <si>
    <t>0053563</t>
  </si>
  <si>
    <t>KATETR DIAGNOSTICKÝ TEMPO4F,5F</t>
  </si>
  <si>
    <t>0053643</t>
  </si>
  <si>
    <t>KATETR BALONKOVÝ PTA QUADRIMATRIX/MARS</t>
  </si>
  <si>
    <t>0053905</t>
  </si>
  <si>
    <t>KATETR DILATAČNÍ XXL                 14-5XX</t>
  </si>
  <si>
    <t>0053925</t>
  </si>
  <si>
    <t>KATETR BALÓNKOVÝ PTA SYMMETRY,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</si>
  <si>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</si>
  <si>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</si>
  <si>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</si>
  <si>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</si>
  <si>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</si>
  <si>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</si>
  <si>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</si>
  <si>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</si>
  <si>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</si>
  <si>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</si>
  <si>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</si>
  <si>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</si>
  <si>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</si>
  <si>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</si>
  <si>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</si>
  <si>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</si>
  <si>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</si>
  <si>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</si>
  <si>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</si>
  <si>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</si>
  <si>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</si>
  <si>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</si>
  <si>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</si>
  <si>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</si>
  <si>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</si>
  <si>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</si>
  <si>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</si>
  <si>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0058692</t>
  </si>
  <si>
    <t>STENTGRAFT AORTÁLNÍ ZENITH FLEX,SAMOEXPANDIBILNÍ,O</t>
  </si>
  <si>
    <t>0058736</t>
  </si>
  <si>
    <t>TĚLÍSKO EMBOLIZAČNÍ NESTER</t>
  </si>
  <si>
    <t>0058751</t>
  </si>
  <si>
    <t>KATETR BALÓNKOVÝ OKLUZNÍ PRO ZENITH AAA</t>
  </si>
  <si>
    <t>0059025</t>
  </si>
  <si>
    <t>STENT GRAFT VASKULÁRNÍ ELLA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</si>
  <si>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</si>
  <si>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</si>
  <si>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</si>
  <si>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</si>
  <si>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</si>
  <si>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</si>
  <si>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0059982</t>
  </si>
  <si>
    <t>DRÁT ZAVÁDĚCÍ MIRAGE 103-0608-200</t>
  </si>
  <si>
    <t>0059987</t>
  </si>
  <si>
    <t>SYSTÉM EMBOLIC ONYX 105-7000, ONYX HD 500,500+</t>
  </si>
  <si>
    <t>0092125</t>
  </si>
  <si>
    <t>MIKROKATETR PROGREAT PC2411-2813, PP27111-27131</t>
  </si>
  <si>
    <t>0092127</t>
  </si>
  <si>
    <t>ČÁSTICE EMBOLIZAČNÍ - EMBOSFÉRY EB2S103-912</t>
  </si>
  <si>
    <t>0092128</t>
  </si>
  <si>
    <t>ZAVADĚČ DESTINATION RSR01 - 16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</si>
  <si>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</si>
  <si>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</si>
  <si>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</si>
  <si>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</si>
  <si>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</si>
  <si>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</si>
  <si>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</si>
  <si>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</si>
  <si>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</si>
  <si>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</si>
  <si>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0141695</t>
  </si>
  <si>
    <t>STENT JÍCNOVÝ FERX-ELLA-BOUBELLA</t>
  </si>
  <si>
    <t>0141815</t>
  </si>
  <si>
    <t xml:space="preserve">STENT PERIFERNĺ - OMNILINK ELITE PERIPHERAL STENT </t>
  </si>
  <si>
    <t>0141907</t>
  </si>
  <si>
    <t>STENT JÍC.BILIÁRNÍ,KOLOREK.DUODEN.TRACH.BRONCH.SX-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</si>
  <si>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</si>
  <si>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</si>
  <si>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</si>
  <si>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</si>
  <si>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</si>
  <si>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</si>
  <si>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0056428</t>
  </si>
  <si>
    <t>ZAVADĚČ PRO COOK Z-STENT TRACHEOBRONCHIÁLNÍ</t>
  </si>
  <si>
    <t>0051244</t>
  </si>
  <si>
    <t>KATETR VODÍCÍ GUIDER</t>
  </si>
  <si>
    <t>0111638</t>
  </si>
  <si>
    <t>STENT PERIFERNÍ ISTHMUS LOGIC,BALONEXPANDIBILNÍ,CO</t>
  </si>
  <si>
    <t>0046127</t>
  </si>
  <si>
    <t>KATETR BALONKOVÝ PTA - ŘEZACÍ - CUTTING</t>
  </si>
  <si>
    <t>0054478</t>
  </si>
  <si>
    <t>STENTGRAFT AORTÁLNÍ ZENITH FLEX AAA,SAMOEXPANDIBIL</t>
  </si>
  <si>
    <t>0048349</t>
  </si>
  <si>
    <t>KATETR INFUZNÍ VODIČ PROSTREAM 41271..41278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</si>
  <si>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</si>
  <si>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</si>
  <si>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</si>
  <si>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</si>
  <si>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</si>
  <si>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</si>
  <si>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</si>
  <si>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</si>
  <si>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</si>
  <si>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</si>
  <si>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</si>
  <si>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</si>
  <si>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</si>
  <si>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</si>
  <si>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89198</t>
  </si>
  <si>
    <t>SKIASKOPIE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</si>
  <si>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</si>
  <si>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</si>
  <si>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</si>
  <si>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</si>
  <si>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</si>
  <si>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</si>
  <si>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</si>
  <si>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</si>
  <si>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</si>
  <si>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</si>
  <si>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</si>
  <si>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</si>
  <si>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</si>
  <si>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</si>
  <si>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</si>
  <si>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</si>
  <si>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89443</t>
  </si>
  <si>
    <t>ŽÍLY DOLNÍ KONČETINY - FLEBOGRAFIE PERIFERNÍ (ASCE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</si>
  <si>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</si>
  <si>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</si>
  <si>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</si>
  <si>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</si>
  <si>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</si>
  <si>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</si>
  <si>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</si>
  <si>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</si>
  <si>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</si>
  <si>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</si>
  <si>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</si>
  <si>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</si>
  <si>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</si>
  <si>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</si>
  <si>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</si>
  <si>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</si>
  <si>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</si>
  <si>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</si>
  <si>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</si>
  <si>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</si>
  <si>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</si>
  <si>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</si>
  <si>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</si>
  <si>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</si>
  <si>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</si>
  <si>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</si>
  <si>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</si>
  <si>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</si>
  <si>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</si>
  <si>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</si>
  <si>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</si>
  <si>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</si>
  <si>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</si>
  <si>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</si>
  <si>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</si>
  <si>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</si>
  <si>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</si>
  <si>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</si>
  <si>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</si>
  <si>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</si>
  <si>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</si>
  <si>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</si>
  <si>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</si>
  <si>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</si>
  <si>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</si>
  <si>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</si>
  <si>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</si>
  <si>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</si>
  <si>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</si>
  <si>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</si>
  <si>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</si>
  <si>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</si>
  <si>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</si>
  <si>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</si>
  <si>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</si>
  <si>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</si>
  <si>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</si>
  <si>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</si>
  <si>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</si>
  <si>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</si>
  <si>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</si>
  <si>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</si>
  <si>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</si>
  <si>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</si>
  <si>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</si>
  <si>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</si>
  <si>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</si>
  <si>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</si>
  <si>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</si>
  <si>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</si>
  <si>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</si>
  <si>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</si>
  <si>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</si>
  <si>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</si>
  <si>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</si>
  <si>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</si>
  <si>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</si>
  <si>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</si>
  <si>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</si>
  <si>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</si>
  <si>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</si>
  <si>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</si>
  <si>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</si>
  <si>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</si>
  <si>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</si>
  <si>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</si>
  <si>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</si>
  <si>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</si>
  <si>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</si>
  <si>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</si>
  <si>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</si>
  <si>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</si>
  <si>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</si>
  <si>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</si>
  <si>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</si>
  <si>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</si>
  <si>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</si>
  <si>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</si>
  <si>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</si>
  <si>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</si>
  <si>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</si>
  <si>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</si>
  <si>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</si>
  <si>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</si>
  <si>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</si>
  <si>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</si>
  <si>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</si>
  <si>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</si>
  <si>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</si>
  <si>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</si>
  <si>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</si>
  <si>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</si>
  <si>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</si>
  <si>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</si>
  <si>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</si>
  <si>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</si>
  <si>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</si>
  <si>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</si>
  <si>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</si>
  <si>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</si>
  <si>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</si>
  <si>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</si>
  <si>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</si>
  <si>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</si>
  <si>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</si>
  <si>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</si>
  <si>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</si>
  <si>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</si>
  <si>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</si>
  <si>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</si>
  <si>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</si>
  <si>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</si>
  <si>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</si>
  <si>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</si>
  <si>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</si>
  <si>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</si>
  <si>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</si>
  <si>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</si>
  <si>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</si>
  <si>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</si>
  <si>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</si>
  <si>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</si>
  <si>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</si>
  <si>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</si>
  <si>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</si>
  <si>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</si>
  <si>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</si>
  <si>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</si>
  <si>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</si>
  <si>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</si>
  <si>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</si>
  <si>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</si>
  <si>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</si>
  <si>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</si>
  <si>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</si>
  <si>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</si>
  <si>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</si>
  <si>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</si>
  <si>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</si>
  <si>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</si>
  <si>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</si>
  <si>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</si>
  <si>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</si>
  <si>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</si>
  <si>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</si>
  <si>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</si>
  <si>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</si>
  <si>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</si>
  <si>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</si>
  <si>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</si>
  <si>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</si>
  <si>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87211</t>
  </si>
  <si>
    <t>ZMRAZOVACÍ HISTOLOGICKÉ  VYŠETŘENÍ PITEVNÍHO MATER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</si>
  <si>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</si>
  <si>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</si>
  <si>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</si>
  <si>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</si>
  <si>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</si>
  <si>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</si>
  <si>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</si>
  <si>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</si>
  <si>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</si>
  <si>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</si>
  <si>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</si>
  <si>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</si>
  <si>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</si>
  <si>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</si>
  <si>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</si>
  <si>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</si>
  <si>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</si>
  <si>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</si>
  <si>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</si>
  <si>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</si>
  <si>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</si>
  <si>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</si>
  <si>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</si>
  <si>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</si>
  <si>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</si>
  <si>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</si>
  <si>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</si>
  <si>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</si>
  <si>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</si>
  <si>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</si>
  <si>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</si>
  <si>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</si>
  <si>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</si>
  <si>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</si>
  <si>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</si>
  <si>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</si>
  <si>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</si>
  <si>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</si>
  <si>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</si>
  <si>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86413</t>
  </si>
  <si>
    <t>SCREENING PROTILÁTEK NA PANELU 30TI DÁRCŮ</t>
  </si>
  <si>
    <t>91161</t>
  </si>
  <si>
    <t>STANOVENÍ C4 SLOŽKY KOMPLEMENTU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</si>
  <si>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</si>
  <si>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</si>
  <si>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</si>
  <si>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</si>
  <si>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</si>
  <si>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</si>
  <si>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</si>
  <si>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94211</t>
  </si>
  <si>
    <t>DLOUHODOBÁ KULTIVACE BUNĚK RŮZNÝCH TKÁNÍ Z PRENATÁ</t>
  </si>
  <si>
    <t>94195</t>
  </si>
  <si>
    <t>SYNTÉZA cDNA REVERZNÍ TRANSKRIPCÍ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</si>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</sst>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2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1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5" fontId="34" fillId="0" borderId="64" xfId="53" applyNumberFormat="1" applyFont="1" applyFill="1" applyBorder="1"/>
    <xf numFmtId="165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1" fontId="32" fillId="0" borderId="41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8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8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9" fontId="3" fillId="0" borderId="39" xfId="26" applyNumberFormat="1" applyFont="1" applyFill="1" applyBorder="1" applyAlignment="1">
      <alignment vertical="center"/>
    </xf>
    <xf numFmtId="167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4" fontId="42" fillId="4" borderId="83" xfId="0" applyNumberFormat="1" applyFont="1" applyFill="1" applyBorder="1" applyAlignment="1"/>
    <xf numFmtId="174" fontId="42" fillId="4" borderId="76" xfId="0" applyNumberFormat="1" applyFont="1" applyFill="1" applyBorder="1" applyAlignment="1"/>
    <xf numFmtId="174" fontId="42" fillId="4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9" xfId="0" applyNumberFormat="1" applyFont="1" applyBorder="1"/>
    <xf numFmtId="174" fontId="35" fillId="0" borderId="87" xfId="0" applyNumberFormat="1" applyFont="1" applyBorder="1"/>
    <xf numFmtId="174" fontId="42" fillId="0" borderId="96" xfId="0" applyNumberFormat="1" applyFont="1" applyBorder="1"/>
    <xf numFmtId="174" fontId="35" fillId="0" borderId="97" xfId="0" applyNumberFormat="1" applyFont="1" applyBorder="1"/>
    <xf numFmtId="174" fontId="35" fillId="0" borderId="80" xfId="0" applyNumberFormat="1" applyFont="1" applyBorder="1"/>
    <xf numFmtId="174" fontId="42" fillId="2" borderId="98" xfId="0" applyNumberFormat="1" applyFont="1" applyFill="1" applyBorder="1" applyAlignment="1"/>
    <xf numFmtId="174" fontId="42" fillId="2" borderId="76" xfId="0" applyNumberFormat="1" applyFont="1" applyFill="1" applyBorder="1" applyAlignment="1"/>
    <xf numFmtId="174" fontId="42" fillId="2" borderId="77" xfId="0" applyNumberFormat="1" applyFont="1" applyFill="1" applyBorder="1" applyAlignment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42" fillId="0" borderId="83" xfId="0" applyNumberFormat="1" applyFont="1" applyBorder="1"/>
    <xf numFmtId="174" fontId="35" fillId="0" borderId="99" xfId="0" applyNumberFormat="1" applyFont="1" applyBorder="1"/>
    <xf numFmtId="174" fontId="35" fillId="0" borderId="77" xfId="0" applyNumberFormat="1" applyFont="1" applyBorder="1"/>
    <xf numFmtId="175" fontId="42" fillId="2" borderId="83" xfId="0" applyNumberFormat="1" applyFont="1" applyFill="1" applyBorder="1" applyAlignment="1"/>
    <xf numFmtId="175" fontId="35" fillId="2" borderId="76" xfId="0" applyNumberFormat="1" applyFont="1" applyFill="1" applyBorder="1" applyAlignment="1"/>
    <xf numFmtId="175" fontId="35" fillId="2" borderId="77" xfId="0" applyNumberFormat="1" applyFont="1" applyFill="1" applyBorder="1" applyAlignment="1"/>
    <xf numFmtId="175" fontId="42" fillId="0" borderId="85" xfId="0" applyNumberFormat="1" applyFont="1" applyBorder="1"/>
    <xf numFmtId="175" fontId="35" fillId="0" borderId="86" xfId="0" applyNumberFormat="1" applyFont="1" applyBorder="1"/>
    <xf numFmtId="175" fontId="35" fillId="0" borderId="87" xfId="0" applyNumberFormat="1" applyFont="1" applyBorder="1"/>
    <xf numFmtId="175" fontId="35" fillId="0" borderId="89" xfId="0" applyNumberFormat="1" applyFont="1" applyBorder="1"/>
    <xf numFmtId="175" fontId="42" fillId="0" borderId="91" xfId="0" applyNumberFormat="1" applyFont="1" applyBorder="1"/>
    <xf numFmtId="175" fontId="35" fillId="0" borderId="92" xfId="0" applyNumberFormat="1" applyFont="1" applyBorder="1"/>
    <xf numFmtId="175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83" xfId="0" applyNumberFormat="1" applyFont="1" applyFill="1" applyBorder="1" applyAlignment="1">
      <alignment horizontal="center"/>
    </xf>
    <xf numFmtId="176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0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8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0" fontId="46" fillId="2" borderId="46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1" xfId="0" applyNumberFormat="1" applyFont="1" applyFill="1" applyBorder="1" applyAlignment="1">
      <alignment horizontal="right" vertical="top"/>
    </xf>
    <xf numFmtId="3" fontId="36" fillId="10" borderId="112" xfId="0" applyNumberFormat="1" applyFont="1" applyFill="1" applyBorder="1" applyAlignment="1">
      <alignment horizontal="right" vertical="top"/>
    </xf>
    <xf numFmtId="177" fontId="36" fillId="10" borderId="113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177" fontId="36" fillId="10" borderId="114" xfId="0" applyNumberFormat="1" applyFont="1" applyFill="1" applyBorder="1" applyAlignment="1">
      <alignment horizontal="right" vertical="top"/>
    </xf>
    <xf numFmtId="3" fontId="38" fillId="10" borderId="116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horizontal="right" vertical="top"/>
    </xf>
    <xf numFmtId="3" fontId="38" fillId="0" borderId="116" xfId="0" applyNumberFormat="1" applyFont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0" fontId="36" fillId="10" borderId="113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177" fontId="38" fillId="10" borderId="118" xfId="0" applyNumberFormat="1" applyFont="1" applyFill="1" applyBorder="1" applyAlignment="1">
      <alignment horizontal="right" vertical="top"/>
    </xf>
    <xf numFmtId="177" fontId="38" fillId="10" borderId="119" xfId="0" applyNumberFormat="1" applyFont="1" applyFill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0" borderId="122" xfId="0" applyFont="1" applyBorder="1" applyAlignment="1">
      <alignment horizontal="right" vertical="top"/>
    </xf>
    <xf numFmtId="177" fontId="38" fillId="10" borderId="123" xfId="0" applyNumberFormat="1" applyFont="1" applyFill="1" applyBorder="1" applyAlignment="1">
      <alignment horizontal="right" vertical="top"/>
    </xf>
    <xf numFmtId="0" fontId="40" fillId="11" borderId="110" xfId="0" applyFont="1" applyFill="1" applyBorder="1" applyAlignment="1">
      <alignment vertical="top"/>
    </xf>
    <xf numFmtId="0" fontId="40" fillId="11" borderId="110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 indent="6"/>
    </xf>
    <xf numFmtId="0" fontId="40" fillId="11" borderId="110" xfId="0" applyFont="1" applyFill="1" applyBorder="1" applyAlignment="1">
      <alignment vertical="top" indent="8"/>
    </xf>
    <xf numFmtId="0" fontId="41" fillId="11" borderId="115" xfId="0" applyFont="1" applyFill="1" applyBorder="1" applyAlignment="1">
      <alignment vertical="top" indent="2"/>
    </xf>
    <xf numFmtId="0" fontId="40" fillId="11" borderId="110" xfId="0" applyFont="1" applyFill="1" applyBorder="1" applyAlignment="1">
      <alignment vertical="top" indent="6"/>
    </xf>
    <xf numFmtId="0" fontId="41" fillId="11" borderId="115" xfId="0" applyFont="1" applyFill="1" applyBorder="1" applyAlignment="1">
      <alignment vertical="top" indent="4"/>
    </xf>
    <xf numFmtId="0" fontId="41" fillId="11" borderId="115" xfId="0" applyFont="1" applyFill="1" applyBorder="1" applyAlignment="1">
      <alignment vertical="top"/>
    </xf>
    <xf numFmtId="0" fontId="35" fillId="11" borderId="110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24" xfId="53" applyNumberFormat="1" applyFont="1" applyFill="1" applyBorder="1" applyAlignment="1">
      <alignment horizontal="left"/>
    </xf>
    <xf numFmtId="165" fontId="34" fillId="2" borderId="125" xfId="53" applyNumberFormat="1" applyFont="1" applyFill="1" applyBorder="1" applyAlignment="1">
      <alignment horizontal="left"/>
    </xf>
    <xf numFmtId="165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5" xfId="0" applyNumberFormat="1" applyFont="1" applyFill="1" applyBorder="1"/>
    <xf numFmtId="3" fontId="35" fillId="0" borderId="127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5" fontId="35" fillId="0" borderId="77" xfId="0" applyNumberFormat="1" applyFont="1" applyFill="1" applyBorder="1"/>
    <xf numFmtId="165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5" fontId="35" fillId="0" borderId="87" xfId="0" applyNumberFormat="1" applyFont="1" applyFill="1" applyBorder="1"/>
    <xf numFmtId="165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5" fontId="35" fillId="0" borderId="80" xfId="0" applyNumberFormat="1" applyFont="1" applyFill="1" applyBorder="1"/>
    <xf numFmtId="165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4" xfId="0" applyFont="1" applyFill="1" applyBorder="1"/>
    <xf numFmtId="3" fontId="42" fillId="2" borderId="126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5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4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9" xfId="0" applyFont="1" applyFill="1" applyBorder="1"/>
    <xf numFmtId="0" fontId="42" fillId="2" borderId="125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4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1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2" xfId="0" applyNumberFormat="1" applyFont="1" applyFill="1" applyBorder="1"/>
    <xf numFmtId="174" fontId="42" fillId="4" borderId="130" xfId="0" applyNumberFormat="1" applyFont="1" applyFill="1" applyBorder="1" applyAlignment="1">
      <alignment horizontal="center"/>
    </xf>
    <xf numFmtId="174" fontId="42" fillId="4" borderId="131" xfId="0" applyNumberFormat="1" applyFont="1" applyFill="1" applyBorder="1" applyAlignment="1">
      <alignment horizontal="center"/>
    </xf>
    <xf numFmtId="174" fontId="35" fillId="0" borderId="132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 wrapText="1"/>
    </xf>
    <xf numFmtId="176" fontId="35" fillId="0" borderId="132" xfId="0" applyNumberFormat="1" applyFont="1" applyBorder="1" applyAlignment="1">
      <alignment horizontal="right"/>
    </xf>
    <xf numFmtId="176" fontId="35" fillId="0" borderId="133" xfId="0" applyNumberFormat="1" applyFont="1" applyBorder="1" applyAlignment="1">
      <alignment horizontal="right"/>
    </xf>
    <xf numFmtId="174" fontId="35" fillId="0" borderId="134" xfId="0" applyNumberFormat="1" applyFont="1" applyBorder="1" applyAlignment="1">
      <alignment horizontal="right"/>
    </xf>
    <xf numFmtId="174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5" fontId="35" fillId="2" borderId="103" xfId="0" applyNumberFormat="1" applyFont="1" applyFill="1" applyBorder="1" applyAlignment="1"/>
    <xf numFmtId="175" fontId="35" fillId="0" borderId="101" xfId="0" applyNumberFormat="1" applyFont="1" applyBorder="1"/>
    <xf numFmtId="175" fontId="35" fillId="0" borderId="136" xfId="0" applyNumberFormat="1" applyFont="1" applyBorder="1"/>
    <xf numFmtId="174" fontId="42" fillId="4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42" fillId="2" borderId="103" xfId="0" applyNumberFormat="1" applyFont="1" applyFill="1" applyBorder="1" applyAlignment="1"/>
    <xf numFmtId="174" fontId="35" fillId="0" borderId="136" xfId="0" applyNumberFormat="1" applyFont="1" applyBorder="1"/>
    <xf numFmtId="174" fontId="35" fillId="0" borderId="103" xfId="0" applyNumberFormat="1" applyFont="1" applyBorder="1"/>
    <xf numFmtId="9" fontId="35" fillId="0" borderId="101" xfId="0" applyNumberFormat="1" applyFont="1" applyBorder="1"/>
    <xf numFmtId="174" fontId="42" fillId="4" borderId="137" xfId="0" applyNumberFormat="1" applyFont="1" applyFill="1" applyBorder="1" applyAlignment="1">
      <alignment horizontal="center"/>
    </xf>
    <xf numFmtId="174" fontId="35" fillId="0" borderId="138" xfId="0" applyNumberFormat="1" applyFont="1" applyBorder="1" applyAlignment="1">
      <alignment horizontal="right"/>
    </xf>
    <xf numFmtId="176" fontId="35" fillId="0" borderId="138" xfId="0" applyNumberFormat="1" applyFont="1" applyBorder="1" applyAlignment="1">
      <alignment horizontal="right"/>
    </xf>
    <xf numFmtId="174" fontId="35" fillId="0" borderId="139" xfId="0" applyNumberFormat="1" applyFont="1" applyBorder="1" applyAlignment="1">
      <alignment horizontal="right"/>
    </xf>
    <xf numFmtId="0" fontId="0" fillId="0" borderId="17" xfId="0" applyBorder="1"/>
    <xf numFmtId="174" fontId="42" fillId="4" borderId="82" xfId="0" applyNumberFormat="1" applyFont="1" applyFill="1" applyBorder="1" applyAlignment="1">
      <alignment horizontal="center"/>
    </xf>
    <xf numFmtId="174" fontId="35" fillId="0" borderId="84" xfId="0" applyNumberFormat="1" applyFont="1" applyBorder="1" applyAlignment="1">
      <alignment horizontal="right"/>
    </xf>
    <xf numFmtId="176" fontId="35" fillId="0" borderId="84" xfId="0" applyNumberFormat="1" applyFont="1" applyBorder="1" applyAlignment="1">
      <alignment horizontal="right"/>
    </xf>
    <xf numFmtId="174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77" xfId="0" applyNumberFormat="1" applyFont="1" applyFill="1" applyBorder="1"/>
    <xf numFmtId="170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7" fontId="5" fillId="0" borderId="128" xfId="0" applyNumberFormat="1" applyFont="1" applyBorder="1" applyAlignment="1">
      <alignment horizontal="right"/>
    </xf>
    <xf numFmtId="167" fontId="5" fillId="0" borderId="91" xfId="0" applyNumberFormat="1" applyFont="1" applyBorder="1" applyAlignment="1">
      <alignment horizontal="right"/>
    </xf>
    <xf numFmtId="3" fontId="12" fillId="0" borderId="128" xfId="0" applyNumberFormat="1" applyFont="1" applyBorder="1" applyAlignment="1">
      <alignment horizontal="right"/>
    </xf>
    <xf numFmtId="167" fontId="12" fillId="0" borderId="128" xfId="0" applyNumberFormat="1" applyFont="1" applyBorder="1" applyAlignment="1">
      <alignment horizontal="right"/>
    </xf>
    <xf numFmtId="167" fontId="11" fillId="0" borderId="91" xfId="0" applyNumberFormat="1" applyFont="1" applyBorder="1" applyAlignment="1">
      <alignment horizontal="right"/>
    </xf>
    <xf numFmtId="178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8" xfId="0" applyNumberFormat="1" applyFont="1" applyBorder="1"/>
    <xf numFmtId="167" fontId="12" fillId="0" borderId="128" xfId="0" applyNumberFormat="1" applyFont="1" applyBorder="1"/>
    <xf numFmtId="167" fontId="12" fillId="0" borderId="91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91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35" fillId="0" borderId="128" xfId="0" applyNumberFormat="1" applyFont="1" applyBorder="1"/>
    <xf numFmtId="167" fontId="35" fillId="0" borderId="128" xfId="0" applyNumberFormat="1" applyFont="1" applyBorder="1"/>
    <xf numFmtId="167" fontId="35" fillId="0" borderId="91" xfId="0" applyNumberFormat="1" applyFont="1" applyBorder="1"/>
    <xf numFmtId="3" fontId="35" fillId="0" borderId="128" xfId="0" applyNumberFormat="1" applyFont="1" applyBorder="1" applyAlignment="1">
      <alignment horizontal="right"/>
    </xf>
    <xf numFmtId="0" fontId="5" fillId="0" borderId="128" xfId="0" applyFont="1" applyBorder="1"/>
    <xf numFmtId="9" fontId="35" fillId="0" borderId="128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00" xfId="0" applyNumberFormat="1" applyFont="1" applyBorder="1"/>
    <xf numFmtId="167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7" fontId="5" fillId="0" borderId="100" xfId="0" applyNumberFormat="1" applyFont="1" applyBorder="1" applyAlignment="1">
      <alignment horizontal="right"/>
    </xf>
    <xf numFmtId="167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7" fontId="12" fillId="0" borderId="100" xfId="0" applyNumberFormat="1" applyFont="1" applyBorder="1" applyAlignment="1">
      <alignment horizontal="right"/>
    </xf>
    <xf numFmtId="167" fontId="11" fillId="0" borderId="75" xfId="0" applyNumberFormat="1" applyFont="1" applyBorder="1" applyAlignment="1">
      <alignment horizontal="right"/>
    </xf>
    <xf numFmtId="178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7" fontId="35" fillId="0" borderId="105" xfId="0" applyNumberFormat="1" applyFont="1" applyBorder="1"/>
    <xf numFmtId="167" fontId="35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167" fontId="5" fillId="0" borderId="96" xfId="0" applyNumberFormat="1" applyFont="1" applyBorder="1" applyAlignment="1">
      <alignment horizontal="right"/>
    </xf>
    <xf numFmtId="3" fontId="12" fillId="0" borderId="105" xfId="0" applyNumberFormat="1" applyFont="1" applyBorder="1" applyAlignment="1">
      <alignment horizontal="right"/>
    </xf>
    <xf numFmtId="167" fontId="12" fillId="0" borderId="105" xfId="0" applyNumberFormat="1" applyFont="1" applyBorder="1" applyAlignment="1">
      <alignment horizontal="right"/>
    </xf>
    <xf numFmtId="167" fontId="12" fillId="0" borderId="96" xfId="0" applyNumberFormat="1" applyFont="1" applyBorder="1" applyAlignment="1">
      <alignment horizontal="right"/>
    </xf>
    <xf numFmtId="178" fontId="5" fillId="0" borderId="105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70" fontId="35" fillId="0" borderId="87" xfId="0" applyNumberFormat="1" applyFont="1" applyFill="1" applyBorder="1"/>
    <xf numFmtId="9" fontId="35" fillId="0" borderId="88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0.25730970504447176</c:v>
                </c:pt>
                <c:pt idx="1">
                  <c:v>0.43024915685350157</c:v>
                </c:pt>
                <c:pt idx="2">
                  <c:v>0.43155043059161424</c:v>
                </c:pt>
                <c:pt idx="3">
                  <c:v>0.35338018311727992</c:v>
                </c:pt>
                <c:pt idx="4">
                  <c:v>0.44257807023508694</c:v>
                </c:pt>
                <c:pt idx="5">
                  <c:v>0.38928158228723475</c:v>
                </c:pt>
                <c:pt idx="6">
                  <c:v>0.39568777016024231</c:v>
                </c:pt>
                <c:pt idx="7">
                  <c:v>0.38430004031125792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420224"/>
        <c:axId val="1295085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0.26912105807315784</c:v>
                </c:pt>
                <c:pt idx="1">
                  <c:v>0.26912105807315784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088640"/>
        <c:axId val="1295545472"/>
      </c:scatterChart>
      <c:catAx>
        <c:axId val="129442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508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085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94420224"/>
        <c:crosses val="autoZero"/>
        <c:crossBetween val="between"/>
      </c:valAx>
      <c:valAx>
        <c:axId val="12950886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95545472"/>
        <c:crosses val="max"/>
        <c:crossBetween val="midCat"/>
      </c:valAx>
      <c:valAx>
        <c:axId val="1295545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950886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0.49019607843137253</c:v>
                </c:pt>
                <c:pt idx="1">
                  <c:v>0.64082525789309164</c:v>
                </c:pt>
                <c:pt idx="2">
                  <c:v>0.56173984745413319</c:v>
                </c:pt>
                <c:pt idx="3">
                  <c:v>0.60820337984300354</c:v>
                </c:pt>
                <c:pt idx="4">
                  <c:v>1.0567632850241546</c:v>
                </c:pt>
                <c:pt idx="5">
                  <c:v>1.0505535768519285</c:v>
                </c:pt>
                <c:pt idx="6">
                  <c:v>0.99901987411877236</c:v>
                </c:pt>
                <c:pt idx="7">
                  <c:v>0.91833252324270653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507840"/>
        <c:axId val="129788352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885440"/>
        <c:axId val="1297995264"/>
      </c:scatterChart>
      <c:catAx>
        <c:axId val="129750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9788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8835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97507840"/>
        <c:crosses val="autoZero"/>
        <c:crossBetween val="between"/>
      </c:valAx>
      <c:valAx>
        <c:axId val="12978854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97995264"/>
        <c:crosses val="max"/>
        <c:crossBetween val="midCat"/>
      </c:valAx>
      <c:valAx>
        <c:axId val="129799526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9788544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305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307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7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2141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293</v>
      </c>
      <c r="C15" s="51" t="s">
        <v>303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2750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3508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3645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4325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2141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305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163.6</v>
      </c>
      <c r="G3" s="47">
        <f>SUBTOTAL(9,G6:G1048576)</f>
        <v>53273.982023096687</v>
      </c>
      <c r="H3" s="48">
        <f>IF(M3=0,0,G3/M3)</f>
        <v>4.5373170685096796E-2</v>
      </c>
      <c r="I3" s="47">
        <f>SUBTOTAL(9,I6:I1048576)</f>
        <v>5484.7</v>
      </c>
      <c r="J3" s="47">
        <f>SUBTOTAL(9,J6:J1048576)</f>
        <v>1120855.6020175214</v>
      </c>
      <c r="K3" s="48">
        <f>IF(M3=0,0,J3/M3)</f>
        <v>0.95462682931490284</v>
      </c>
      <c r="L3" s="47">
        <f>SUBTOTAL(9,L6:L1048576)</f>
        <v>5648.2999999999993</v>
      </c>
      <c r="M3" s="49">
        <f>SUBTOTAL(9,M6:M1048576)</f>
        <v>1174129.5840406185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5" t="s">
        <v>145</v>
      </c>
      <c r="B5" s="645" t="s">
        <v>146</v>
      </c>
      <c r="C5" s="645" t="s">
        <v>77</v>
      </c>
      <c r="D5" s="645" t="s">
        <v>147</v>
      </c>
      <c r="E5" s="645" t="s">
        <v>148</v>
      </c>
      <c r="F5" s="646" t="s">
        <v>15</v>
      </c>
      <c r="G5" s="646" t="s">
        <v>14</v>
      </c>
      <c r="H5" s="627" t="s">
        <v>149</v>
      </c>
      <c r="I5" s="626" t="s">
        <v>15</v>
      </c>
      <c r="J5" s="646" t="s">
        <v>14</v>
      </c>
      <c r="K5" s="627" t="s">
        <v>149</v>
      </c>
      <c r="L5" s="626" t="s">
        <v>15</v>
      </c>
      <c r="M5" s="647" t="s">
        <v>14</v>
      </c>
    </row>
    <row r="6" spans="1:13" ht="14.4" customHeight="1" x14ac:dyDescent="0.3">
      <c r="A6" s="607" t="s">
        <v>514</v>
      </c>
      <c r="B6" s="608" t="s">
        <v>2020</v>
      </c>
      <c r="C6" s="608" t="s">
        <v>1454</v>
      </c>
      <c r="D6" s="608" t="s">
        <v>1455</v>
      </c>
      <c r="E6" s="608" t="s">
        <v>2021</v>
      </c>
      <c r="F6" s="611"/>
      <c r="G6" s="611"/>
      <c r="H6" s="630">
        <v>0</v>
      </c>
      <c r="I6" s="611">
        <v>1</v>
      </c>
      <c r="J6" s="611">
        <v>36.710161989631082</v>
      </c>
      <c r="K6" s="630">
        <v>1</v>
      </c>
      <c r="L6" s="611">
        <v>1</v>
      </c>
      <c r="M6" s="612">
        <v>36.710161989631082</v>
      </c>
    </row>
    <row r="7" spans="1:13" ht="14.4" customHeight="1" x14ac:dyDescent="0.3">
      <c r="A7" s="613" t="s">
        <v>514</v>
      </c>
      <c r="B7" s="614" t="s">
        <v>2020</v>
      </c>
      <c r="C7" s="614" t="s">
        <v>1506</v>
      </c>
      <c r="D7" s="614" t="s">
        <v>1507</v>
      </c>
      <c r="E7" s="614" t="s">
        <v>1508</v>
      </c>
      <c r="F7" s="617"/>
      <c r="G7" s="617"/>
      <c r="H7" s="638">
        <v>0</v>
      </c>
      <c r="I7" s="617">
        <v>1660</v>
      </c>
      <c r="J7" s="617">
        <v>117765.98205417751</v>
      </c>
      <c r="K7" s="638">
        <v>1</v>
      </c>
      <c r="L7" s="617">
        <v>1660</v>
      </c>
      <c r="M7" s="618">
        <v>117765.98205417751</v>
      </c>
    </row>
    <row r="8" spans="1:13" ht="14.4" customHeight="1" x14ac:dyDescent="0.3">
      <c r="A8" s="613" t="s">
        <v>514</v>
      </c>
      <c r="B8" s="614" t="s">
        <v>2022</v>
      </c>
      <c r="C8" s="614" t="s">
        <v>1509</v>
      </c>
      <c r="D8" s="614" t="s">
        <v>1510</v>
      </c>
      <c r="E8" s="614" t="s">
        <v>685</v>
      </c>
      <c r="F8" s="617"/>
      <c r="G8" s="617"/>
      <c r="H8" s="638">
        <v>0</v>
      </c>
      <c r="I8" s="617">
        <v>1</v>
      </c>
      <c r="J8" s="617">
        <v>84.69</v>
      </c>
      <c r="K8" s="638">
        <v>1</v>
      </c>
      <c r="L8" s="617">
        <v>1</v>
      </c>
      <c r="M8" s="618">
        <v>84.69</v>
      </c>
    </row>
    <row r="9" spans="1:13" ht="14.4" customHeight="1" x14ac:dyDescent="0.3">
      <c r="A9" s="613" t="s">
        <v>514</v>
      </c>
      <c r="B9" s="614" t="s">
        <v>2023</v>
      </c>
      <c r="C9" s="614" t="s">
        <v>1540</v>
      </c>
      <c r="D9" s="614" t="s">
        <v>1541</v>
      </c>
      <c r="E9" s="614" t="s">
        <v>1542</v>
      </c>
      <c r="F9" s="617"/>
      <c r="G9" s="617"/>
      <c r="H9" s="638">
        <v>0</v>
      </c>
      <c r="I9" s="617">
        <v>1</v>
      </c>
      <c r="J9" s="617">
        <v>380.52000000000004</v>
      </c>
      <c r="K9" s="638">
        <v>1</v>
      </c>
      <c r="L9" s="617">
        <v>1</v>
      </c>
      <c r="M9" s="618">
        <v>380.52000000000004</v>
      </c>
    </row>
    <row r="10" spans="1:13" ht="14.4" customHeight="1" x14ac:dyDescent="0.3">
      <c r="A10" s="613" t="s">
        <v>514</v>
      </c>
      <c r="B10" s="614" t="s">
        <v>2024</v>
      </c>
      <c r="C10" s="614" t="s">
        <v>1503</v>
      </c>
      <c r="D10" s="614" t="s">
        <v>1443</v>
      </c>
      <c r="E10" s="614" t="s">
        <v>1504</v>
      </c>
      <c r="F10" s="617"/>
      <c r="G10" s="617"/>
      <c r="H10" s="638">
        <v>0</v>
      </c>
      <c r="I10" s="617">
        <v>13</v>
      </c>
      <c r="J10" s="617">
        <v>966.78087312965965</v>
      </c>
      <c r="K10" s="638">
        <v>1</v>
      </c>
      <c r="L10" s="617">
        <v>13</v>
      </c>
      <c r="M10" s="618">
        <v>966.78087312965965</v>
      </c>
    </row>
    <row r="11" spans="1:13" ht="14.4" customHeight="1" x14ac:dyDescent="0.3">
      <c r="A11" s="613" t="s">
        <v>514</v>
      </c>
      <c r="B11" s="614" t="s">
        <v>2024</v>
      </c>
      <c r="C11" s="614" t="s">
        <v>1442</v>
      </c>
      <c r="D11" s="614" t="s">
        <v>1443</v>
      </c>
      <c r="E11" s="614" t="s">
        <v>1444</v>
      </c>
      <c r="F11" s="617"/>
      <c r="G11" s="617"/>
      <c r="H11" s="638">
        <v>0</v>
      </c>
      <c r="I11" s="617">
        <v>2</v>
      </c>
      <c r="J11" s="617">
        <v>235.47000000000003</v>
      </c>
      <c r="K11" s="638">
        <v>1</v>
      </c>
      <c r="L11" s="617">
        <v>2</v>
      </c>
      <c r="M11" s="618">
        <v>235.47000000000003</v>
      </c>
    </row>
    <row r="12" spans="1:13" ht="14.4" customHeight="1" x14ac:dyDescent="0.3">
      <c r="A12" s="613" t="s">
        <v>514</v>
      </c>
      <c r="B12" s="614" t="s">
        <v>2025</v>
      </c>
      <c r="C12" s="614" t="s">
        <v>1500</v>
      </c>
      <c r="D12" s="614" t="s">
        <v>1501</v>
      </c>
      <c r="E12" s="614" t="s">
        <v>1289</v>
      </c>
      <c r="F12" s="617"/>
      <c r="G12" s="617"/>
      <c r="H12" s="638">
        <v>0</v>
      </c>
      <c r="I12" s="617">
        <v>51</v>
      </c>
      <c r="J12" s="617">
        <v>24112.081775110211</v>
      </c>
      <c r="K12" s="638">
        <v>1</v>
      </c>
      <c r="L12" s="617">
        <v>51</v>
      </c>
      <c r="M12" s="618">
        <v>24112.081775110211</v>
      </c>
    </row>
    <row r="13" spans="1:13" ht="14.4" customHeight="1" x14ac:dyDescent="0.3">
      <c r="A13" s="613" t="s">
        <v>514</v>
      </c>
      <c r="B13" s="614" t="s">
        <v>2026</v>
      </c>
      <c r="C13" s="614" t="s">
        <v>1054</v>
      </c>
      <c r="D13" s="614" t="s">
        <v>2027</v>
      </c>
      <c r="E13" s="614" t="s">
        <v>2028</v>
      </c>
      <c r="F13" s="617"/>
      <c r="G13" s="617"/>
      <c r="H13" s="638">
        <v>0</v>
      </c>
      <c r="I13" s="617">
        <v>10</v>
      </c>
      <c r="J13" s="617">
        <v>3892.9013778723047</v>
      </c>
      <c r="K13" s="638">
        <v>1</v>
      </c>
      <c r="L13" s="617">
        <v>10</v>
      </c>
      <c r="M13" s="618">
        <v>3892.9013778723047</v>
      </c>
    </row>
    <row r="14" spans="1:13" ht="14.4" customHeight="1" x14ac:dyDescent="0.3">
      <c r="A14" s="613" t="s">
        <v>514</v>
      </c>
      <c r="B14" s="614" t="s">
        <v>2029</v>
      </c>
      <c r="C14" s="614" t="s">
        <v>1478</v>
      </c>
      <c r="D14" s="614" t="s">
        <v>2030</v>
      </c>
      <c r="E14" s="614" t="s">
        <v>894</v>
      </c>
      <c r="F14" s="617"/>
      <c r="G14" s="617"/>
      <c r="H14" s="638">
        <v>0</v>
      </c>
      <c r="I14" s="617">
        <v>1</v>
      </c>
      <c r="J14" s="617">
        <v>144.78999999999996</v>
      </c>
      <c r="K14" s="638">
        <v>1</v>
      </c>
      <c r="L14" s="617">
        <v>1</v>
      </c>
      <c r="M14" s="618">
        <v>144.78999999999996</v>
      </c>
    </row>
    <row r="15" spans="1:13" ht="14.4" customHeight="1" x14ac:dyDescent="0.3">
      <c r="A15" s="613" t="s">
        <v>514</v>
      </c>
      <c r="B15" s="614" t="s">
        <v>2031</v>
      </c>
      <c r="C15" s="614" t="s">
        <v>1462</v>
      </c>
      <c r="D15" s="614" t="s">
        <v>1463</v>
      </c>
      <c r="E15" s="614" t="s">
        <v>2032</v>
      </c>
      <c r="F15" s="617"/>
      <c r="G15" s="617"/>
      <c r="H15" s="638">
        <v>0</v>
      </c>
      <c r="I15" s="617">
        <v>24</v>
      </c>
      <c r="J15" s="617">
        <v>90634.402648395728</v>
      </c>
      <c r="K15" s="638">
        <v>1</v>
      </c>
      <c r="L15" s="617">
        <v>24</v>
      </c>
      <c r="M15" s="618">
        <v>90634.402648395728</v>
      </c>
    </row>
    <row r="16" spans="1:13" ht="14.4" customHeight="1" x14ac:dyDescent="0.3">
      <c r="A16" s="613" t="s">
        <v>514</v>
      </c>
      <c r="B16" s="614" t="s">
        <v>2033</v>
      </c>
      <c r="C16" s="614" t="s">
        <v>521</v>
      </c>
      <c r="D16" s="614" t="s">
        <v>522</v>
      </c>
      <c r="E16" s="614" t="s">
        <v>523</v>
      </c>
      <c r="F16" s="617">
        <v>1</v>
      </c>
      <c r="G16" s="617">
        <v>101.07</v>
      </c>
      <c r="H16" s="638">
        <v>1</v>
      </c>
      <c r="I16" s="617"/>
      <c r="J16" s="617"/>
      <c r="K16" s="638">
        <v>0</v>
      </c>
      <c r="L16" s="617">
        <v>1</v>
      </c>
      <c r="M16" s="618">
        <v>101.07</v>
      </c>
    </row>
    <row r="17" spans="1:13" ht="14.4" customHeight="1" x14ac:dyDescent="0.3">
      <c r="A17" s="613" t="s">
        <v>514</v>
      </c>
      <c r="B17" s="614" t="s">
        <v>2034</v>
      </c>
      <c r="C17" s="614" t="s">
        <v>1526</v>
      </c>
      <c r="D17" s="614" t="s">
        <v>2035</v>
      </c>
      <c r="E17" s="614" t="s">
        <v>2036</v>
      </c>
      <c r="F17" s="617"/>
      <c r="G17" s="617"/>
      <c r="H17" s="638">
        <v>0</v>
      </c>
      <c r="I17" s="617">
        <v>2</v>
      </c>
      <c r="J17" s="617">
        <v>3207.86</v>
      </c>
      <c r="K17" s="638">
        <v>1</v>
      </c>
      <c r="L17" s="617">
        <v>2</v>
      </c>
      <c r="M17" s="618">
        <v>3207.86</v>
      </c>
    </row>
    <row r="18" spans="1:13" ht="14.4" customHeight="1" x14ac:dyDescent="0.3">
      <c r="A18" s="613" t="s">
        <v>514</v>
      </c>
      <c r="B18" s="614" t="s">
        <v>2037</v>
      </c>
      <c r="C18" s="614" t="s">
        <v>1493</v>
      </c>
      <c r="D18" s="614" t="s">
        <v>1424</v>
      </c>
      <c r="E18" s="614" t="s">
        <v>1494</v>
      </c>
      <c r="F18" s="617"/>
      <c r="G18" s="617"/>
      <c r="H18" s="638">
        <v>0</v>
      </c>
      <c r="I18" s="617">
        <v>93</v>
      </c>
      <c r="J18" s="617">
        <v>12582.588126977525</v>
      </c>
      <c r="K18" s="638">
        <v>1</v>
      </c>
      <c r="L18" s="617">
        <v>93</v>
      </c>
      <c r="M18" s="618">
        <v>12582.588126977525</v>
      </c>
    </row>
    <row r="19" spans="1:13" ht="14.4" customHeight="1" x14ac:dyDescent="0.3">
      <c r="A19" s="613" t="s">
        <v>514</v>
      </c>
      <c r="B19" s="614" t="s">
        <v>2037</v>
      </c>
      <c r="C19" s="614" t="s">
        <v>1423</v>
      </c>
      <c r="D19" s="614" t="s">
        <v>1424</v>
      </c>
      <c r="E19" s="614" t="s">
        <v>2038</v>
      </c>
      <c r="F19" s="617"/>
      <c r="G19" s="617"/>
      <c r="H19" s="638">
        <v>0</v>
      </c>
      <c r="I19" s="617">
        <v>2</v>
      </c>
      <c r="J19" s="617">
        <v>94.569791133496381</v>
      </c>
      <c r="K19" s="638">
        <v>1</v>
      </c>
      <c r="L19" s="617">
        <v>2</v>
      </c>
      <c r="M19" s="618">
        <v>94.569791133496381</v>
      </c>
    </row>
    <row r="20" spans="1:13" ht="14.4" customHeight="1" x14ac:dyDescent="0.3">
      <c r="A20" s="613" t="s">
        <v>514</v>
      </c>
      <c r="B20" s="614" t="s">
        <v>2037</v>
      </c>
      <c r="C20" s="614" t="s">
        <v>1427</v>
      </c>
      <c r="D20" s="614" t="s">
        <v>1424</v>
      </c>
      <c r="E20" s="614" t="s">
        <v>2039</v>
      </c>
      <c r="F20" s="617"/>
      <c r="G20" s="617"/>
      <c r="H20" s="638">
        <v>0</v>
      </c>
      <c r="I20" s="617">
        <v>1</v>
      </c>
      <c r="J20" s="617">
        <v>94.67</v>
      </c>
      <c r="K20" s="638">
        <v>1</v>
      </c>
      <c r="L20" s="617">
        <v>1</v>
      </c>
      <c r="M20" s="618">
        <v>94.67</v>
      </c>
    </row>
    <row r="21" spans="1:13" ht="14.4" customHeight="1" x14ac:dyDescent="0.3">
      <c r="A21" s="613" t="s">
        <v>514</v>
      </c>
      <c r="B21" s="614" t="s">
        <v>2040</v>
      </c>
      <c r="C21" s="614" t="s">
        <v>1458</v>
      </c>
      <c r="D21" s="614" t="s">
        <v>1459</v>
      </c>
      <c r="E21" s="614" t="s">
        <v>1460</v>
      </c>
      <c r="F21" s="617"/>
      <c r="G21" s="617"/>
      <c r="H21" s="638">
        <v>0</v>
      </c>
      <c r="I21" s="617">
        <v>2</v>
      </c>
      <c r="J21" s="617">
        <v>159.66</v>
      </c>
      <c r="K21" s="638">
        <v>1</v>
      </c>
      <c r="L21" s="617">
        <v>2</v>
      </c>
      <c r="M21" s="618">
        <v>159.66</v>
      </c>
    </row>
    <row r="22" spans="1:13" ht="14.4" customHeight="1" x14ac:dyDescent="0.3">
      <c r="A22" s="613" t="s">
        <v>514</v>
      </c>
      <c r="B22" s="614" t="s">
        <v>2041</v>
      </c>
      <c r="C22" s="614" t="s">
        <v>1450</v>
      </c>
      <c r="D22" s="614" t="s">
        <v>1451</v>
      </c>
      <c r="E22" s="614" t="s">
        <v>1452</v>
      </c>
      <c r="F22" s="617"/>
      <c r="G22" s="617"/>
      <c r="H22" s="638">
        <v>0</v>
      </c>
      <c r="I22" s="617">
        <v>1</v>
      </c>
      <c r="J22" s="617">
        <v>45.64</v>
      </c>
      <c r="K22" s="638">
        <v>1</v>
      </c>
      <c r="L22" s="617">
        <v>1</v>
      </c>
      <c r="M22" s="618">
        <v>45.64</v>
      </c>
    </row>
    <row r="23" spans="1:13" ht="14.4" customHeight="1" x14ac:dyDescent="0.3">
      <c r="A23" s="613" t="s">
        <v>514</v>
      </c>
      <c r="B23" s="614" t="s">
        <v>2042</v>
      </c>
      <c r="C23" s="614" t="s">
        <v>896</v>
      </c>
      <c r="D23" s="614" t="s">
        <v>897</v>
      </c>
      <c r="E23" s="614" t="s">
        <v>898</v>
      </c>
      <c r="F23" s="617"/>
      <c r="G23" s="617"/>
      <c r="H23" s="638">
        <v>0</v>
      </c>
      <c r="I23" s="617">
        <v>1</v>
      </c>
      <c r="J23" s="617">
        <v>64.540000000000006</v>
      </c>
      <c r="K23" s="638">
        <v>1</v>
      </c>
      <c r="L23" s="617">
        <v>1</v>
      </c>
      <c r="M23" s="618">
        <v>64.540000000000006</v>
      </c>
    </row>
    <row r="24" spans="1:13" ht="14.4" customHeight="1" x14ac:dyDescent="0.3">
      <c r="A24" s="613" t="s">
        <v>514</v>
      </c>
      <c r="B24" s="614" t="s">
        <v>2042</v>
      </c>
      <c r="C24" s="614" t="s">
        <v>892</v>
      </c>
      <c r="D24" s="614" t="s">
        <v>893</v>
      </c>
      <c r="E24" s="614" t="s">
        <v>894</v>
      </c>
      <c r="F24" s="617"/>
      <c r="G24" s="617"/>
      <c r="H24" s="638">
        <v>0</v>
      </c>
      <c r="I24" s="617">
        <v>1</v>
      </c>
      <c r="J24" s="617">
        <v>151.12</v>
      </c>
      <c r="K24" s="638">
        <v>1</v>
      </c>
      <c r="L24" s="617">
        <v>1</v>
      </c>
      <c r="M24" s="618">
        <v>151.12</v>
      </c>
    </row>
    <row r="25" spans="1:13" ht="14.4" customHeight="1" x14ac:dyDescent="0.3">
      <c r="A25" s="613" t="s">
        <v>514</v>
      </c>
      <c r="B25" s="614" t="s">
        <v>2043</v>
      </c>
      <c r="C25" s="614" t="s">
        <v>1519</v>
      </c>
      <c r="D25" s="614" t="s">
        <v>1520</v>
      </c>
      <c r="E25" s="614" t="s">
        <v>1118</v>
      </c>
      <c r="F25" s="617"/>
      <c r="G25" s="617"/>
      <c r="H25" s="638">
        <v>0</v>
      </c>
      <c r="I25" s="617">
        <v>1</v>
      </c>
      <c r="J25" s="617">
        <v>41.519999999999989</v>
      </c>
      <c r="K25" s="638">
        <v>1</v>
      </c>
      <c r="L25" s="617">
        <v>1</v>
      </c>
      <c r="M25" s="618">
        <v>41.519999999999989</v>
      </c>
    </row>
    <row r="26" spans="1:13" ht="14.4" customHeight="1" x14ac:dyDescent="0.3">
      <c r="A26" s="613" t="s">
        <v>514</v>
      </c>
      <c r="B26" s="614" t="s">
        <v>2044</v>
      </c>
      <c r="C26" s="614" t="s">
        <v>1070</v>
      </c>
      <c r="D26" s="614" t="s">
        <v>1071</v>
      </c>
      <c r="E26" s="614" t="s">
        <v>2045</v>
      </c>
      <c r="F26" s="617"/>
      <c r="G26" s="617"/>
      <c r="H26" s="638">
        <v>0</v>
      </c>
      <c r="I26" s="617">
        <v>2</v>
      </c>
      <c r="J26" s="617">
        <v>159.87965826345686</v>
      </c>
      <c r="K26" s="638">
        <v>1</v>
      </c>
      <c r="L26" s="617">
        <v>2</v>
      </c>
      <c r="M26" s="618">
        <v>159.87965826345686</v>
      </c>
    </row>
    <row r="27" spans="1:13" ht="14.4" customHeight="1" x14ac:dyDescent="0.3">
      <c r="A27" s="613" t="s">
        <v>514</v>
      </c>
      <c r="B27" s="614" t="s">
        <v>2046</v>
      </c>
      <c r="C27" s="614" t="s">
        <v>1570</v>
      </c>
      <c r="D27" s="614" t="s">
        <v>1571</v>
      </c>
      <c r="E27" s="614" t="s">
        <v>1572</v>
      </c>
      <c r="F27" s="617"/>
      <c r="G27" s="617"/>
      <c r="H27" s="638">
        <v>0</v>
      </c>
      <c r="I27" s="617">
        <v>1</v>
      </c>
      <c r="J27" s="617">
        <v>101.84</v>
      </c>
      <c r="K27" s="638">
        <v>1</v>
      </c>
      <c r="L27" s="617">
        <v>1</v>
      </c>
      <c r="M27" s="618">
        <v>101.84</v>
      </c>
    </row>
    <row r="28" spans="1:13" ht="14.4" customHeight="1" x14ac:dyDescent="0.3">
      <c r="A28" s="613" t="s">
        <v>514</v>
      </c>
      <c r="B28" s="614" t="s">
        <v>2047</v>
      </c>
      <c r="C28" s="614" t="s">
        <v>1486</v>
      </c>
      <c r="D28" s="614" t="s">
        <v>1487</v>
      </c>
      <c r="E28" s="614" t="s">
        <v>1488</v>
      </c>
      <c r="F28" s="617"/>
      <c r="G28" s="617"/>
      <c r="H28" s="638">
        <v>0</v>
      </c>
      <c r="I28" s="617">
        <v>1</v>
      </c>
      <c r="J28" s="617">
        <v>43.100071813173884</v>
      </c>
      <c r="K28" s="638">
        <v>1</v>
      </c>
      <c r="L28" s="617">
        <v>1</v>
      </c>
      <c r="M28" s="618">
        <v>43.100071813173884</v>
      </c>
    </row>
    <row r="29" spans="1:13" ht="14.4" customHeight="1" x14ac:dyDescent="0.3">
      <c r="A29" s="613" t="s">
        <v>514</v>
      </c>
      <c r="B29" s="614" t="s">
        <v>2048</v>
      </c>
      <c r="C29" s="614" t="s">
        <v>1512</v>
      </c>
      <c r="D29" s="614" t="s">
        <v>2049</v>
      </c>
      <c r="E29" s="614" t="s">
        <v>2050</v>
      </c>
      <c r="F29" s="617"/>
      <c r="G29" s="617"/>
      <c r="H29" s="638">
        <v>0</v>
      </c>
      <c r="I29" s="617">
        <v>1</v>
      </c>
      <c r="J29" s="617">
        <v>151.64114798571688</v>
      </c>
      <c r="K29" s="638">
        <v>1</v>
      </c>
      <c r="L29" s="617">
        <v>1</v>
      </c>
      <c r="M29" s="618">
        <v>151.64114798571688</v>
      </c>
    </row>
    <row r="30" spans="1:13" ht="14.4" customHeight="1" x14ac:dyDescent="0.3">
      <c r="A30" s="613" t="s">
        <v>514</v>
      </c>
      <c r="B30" s="614" t="s">
        <v>2051</v>
      </c>
      <c r="C30" s="614" t="s">
        <v>1466</v>
      </c>
      <c r="D30" s="614" t="s">
        <v>1467</v>
      </c>
      <c r="E30" s="614" t="s">
        <v>2052</v>
      </c>
      <c r="F30" s="617"/>
      <c r="G30" s="617"/>
      <c r="H30" s="638">
        <v>0</v>
      </c>
      <c r="I30" s="617">
        <v>1</v>
      </c>
      <c r="J30" s="617">
        <v>140.94</v>
      </c>
      <c r="K30" s="638">
        <v>1</v>
      </c>
      <c r="L30" s="617">
        <v>1</v>
      </c>
      <c r="M30" s="618">
        <v>140.94</v>
      </c>
    </row>
    <row r="31" spans="1:13" ht="14.4" customHeight="1" x14ac:dyDescent="0.3">
      <c r="A31" s="613" t="s">
        <v>514</v>
      </c>
      <c r="B31" s="614" t="s">
        <v>2053</v>
      </c>
      <c r="C31" s="614" t="s">
        <v>1563</v>
      </c>
      <c r="D31" s="614" t="s">
        <v>2054</v>
      </c>
      <c r="E31" s="614" t="s">
        <v>2055</v>
      </c>
      <c r="F31" s="617"/>
      <c r="G31" s="617"/>
      <c r="H31" s="638">
        <v>0</v>
      </c>
      <c r="I31" s="617">
        <v>67</v>
      </c>
      <c r="J31" s="617">
        <v>98671.549094545553</v>
      </c>
      <c r="K31" s="638">
        <v>1</v>
      </c>
      <c r="L31" s="617">
        <v>67</v>
      </c>
      <c r="M31" s="618">
        <v>98671.549094545553</v>
      </c>
    </row>
    <row r="32" spans="1:13" ht="14.4" customHeight="1" x14ac:dyDescent="0.3">
      <c r="A32" s="613" t="s">
        <v>514</v>
      </c>
      <c r="B32" s="614" t="s">
        <v>2056</v>
      </c>
      <c r="C32" s="614" t="s">
        <v>1438</v>
      </c>
      <c r="D32" s="614" t="s">
        <v>1439</v>
      </c>
      <c r="E32" s="614" t="s">
        <v>2057</v>
      </c>
      <c r="F32" s="617"/>
      <c r="G32" s="617"/>
      <c r="H32" s="638">
        <v>0</v>
      </c>
      <c r="I32" s="617">
        <v>1</v>
      </c>
      <c r="J32" s="617">
        <v>218.1</v>
      </c>
      <c r="K32" s="638">
        <v>1</v>
      </c>
      <c r="L32" s="617">
        <v>1</v>
      </c>
      <c r="M32" s="618">
        <v>218.1</v>
      </c>
    </row>
    <row r="33" spans="1:13" ht="14.4" customHeight="1" x14ac:dyDescent="0.3">
      <c r="A33" s="613" t="s">
        <v>514</v>
      </c>
      <c r="B33" s="614" t="s">
        <v>2056</v>
      </c>
      <c r="C33" s="614" t="s">
        <v>1419</v>
      </c>
      <c r="D33" s="614" t="s">
        <v>2058</v>
      </c>
      <c r="E33" s="614" t="s">
        <v>2059</v>
      </c>
      <c r="F33" s="617"/>
      <c r="G33" s="617"/>
      <c r="H33" s="638">
        <v>0</v>
      </c>
      <c r="I33" s="617">
        <v>30</v>
      </c>
      <c r="J33" s="617">
        <v>1089.9009738910897</v>
      </c>
      <c r="K33" s="638">
        <v>1</v>
      </c>
      <c r="L33" s="617">
        <v>30</v>
      </c>
      <c r="M33" s="618">
        <v>1089.9009738910897</v>
      </c>
    </row>
    <row r="34" spans="1:13" ht="14.4" customHeight="1" x14ac:dyDescent="0.3">
      <c r="A34" s="613" t="s">
        <v>514</v>
      </c>
      <c r="B34" s="614" t="s">
        <v>2060</v>
      </c>
      <c r="C34" s="614" t="s">
        <v>542</v>
      </c>
      <c r="D34" s="614" t="s">
        <v>543</v>
      </c>
      <c r="E34" s="614" t="s">
        <v>544</v>
      </c>
      <c r="F34" s="617">
        <v>2</v>
      </c>
      <c r="G34" s="617">
        <v>99.69</v>
      </c>
      <c r="H34" s="638">
        <v>1</v>
      </c>
      <c r="I34" s="617"/>
      <c r="J34" s="617"/>
      <c r="K34" s="638">
        <v>0</v>
      </c>
      <c r="L34" s="617">
        <v>2</v>
      </c>
      <c r="M34" s="618">
        <v>99.69</v>
      </c>
    </row>
    <row r="35" spans="1:13" ht="14.4" customHeight="1" x14ac:dyDescent="0.3">
      <c r="A35" s="613" t="s">
        <v>514</v>
      </c>
      <c r="B35" s="614" t="s">
        <v>2060</v>
      </c>
      <c r="C35" s="614" t="s">
        <v>1533</v>
      </c>
      <c r="D35" s="614" t="s">
        <v>1534</v>
      </c>
      <c r="E35" s="614" t="s">
        <v>2061</v>
      </c>
      <c r="F35" s="617"/>
      <c r="G35" s="617"/>
      <c r="H35" s="638">
        <v>0</v>
      </c>
      <c r="I35" s="617">
        <v>2</v>
      </c>
      <c r="J35" s="617">
        <v>195.3305064219845</v>
      </c>
      <c r="K35" s="638">
        <v>1</v>
      </c>
      <c r="L35" s="617">
        <v>2</v>
      </c>
      <c r="M35" s="618">
        <v>195.3305064219845</v>
      </c>
    </row>
    <row r="36" spans="1:13" ht="14.4" customHeight="1" x14ac:dyDescent="0.3">
      <c r="A36" s="613" t="s">
        <v>514</v>
      </c>
      <c r="B36" s="614" t="s">
        <v>2060</v>
      </c>
      <c r="C36" s="614" t="s">
        <v>1446</v>
      </c>
      <c r="D36" s="614" t="s">
        <v>1447</v>
      </c>
      <c r="E36" s="614" t="s">
        <v>2062</v>
      </c>
      <c r="F36" s="617"/>
      <c r="G36" s="617"/>
      <c r="H36" s="638">
        <v>0</v>
      </c>
      <c r="I36" s="617">
        <v>4</v>
      </c>
      <c r="J36" s="617">
        <v>248.2</v>
      </c>
      <c r="K36" s="638">
        <v>1</v>
      </c>
      <c r="L36" s="617">
        <v>4</v>
      </c>
      <c r="M36" s="618">
        <v>248.2</v>
      </c>
    </row>
    <row r="37" spans="1:13" ht="14.4" customHeight="1" x14ac:dyDescent="0.3">
      <c r="A37" s="613" t="s">
        <v>514</v>
      </c>
      <c r="B37" s="614" t="s">
        <v>2063</v>
      </c>
      <c r="C37" s="614" t="s">
        <v>1882</v>
      </c>
      <c r="D37" s="614" t="s">
        <v>1883</v>
      </c>
      <c r="E37" s="614" t="s">
        <v>1884</v>
      </c>
      <c r="F37" s="617"/>
      <c r="G37" s="617"/>
      <c r="H37" s="638">
        <v>0</v>
      </c>
      <c r="I37" s="617">
        <v>14.6</v>
      </c>
      <c r="J37" s="617">
        <v>183630.15000704408</v>
      </c>
      <c r="K37" s="638">
        <v>1</v>
      </c>
      <c r="L37" s="617">
        <v>14.6</v>
      </c>
      <c r="M37" s="618">
        <v>183630.15000704408</v>
      </c>
    </row>
    <row r="38" spans="1:13" ht="14.4" customHeight="1" x14ac:dyDescent="0.3">
      <c r="A38" s="613" t="s">
        <v>514</v>
      </c>
      <c r="B38" s="614" t="s">
        <v>2064</v>
      </c>
      <c r="C38" s="614" t="s">
        <v>1849</v>
      </c>
      <c r="D38" s="614" t="s">
        <v>1850</v>
      </c>
      <c r="E38" s="614" t="s">
        <v>1851</v>
      </c>
      <c r="F38" s="617"/>
      <c r="G38" s="617"/>
      <c r="H38" s="638">
        <v>0</v>
      </c>
      <c r="I38" s="617">
        <v>486</v>
      </c>
      <c r="J38" s="617">
        <v>22281.504707471453</v>
      </c>
      <c r="K38" s="638">
        <v>1</v>
      </c>
      <c r="L38" s="617">
        <v>486</v>
      </c>
      <c r="M38" s="618">
        <v>22281.504707471453</v>
      </c>
    </row>
    <row r="39" spans="1:13" ht="14.4" customHeight="1" x14ac:dyDescent="0.3">
      <c r="A39" s="613" t="s">
        <v>514</v>
      </c>
      <c r="B39" s="614" t="s">
        <v>2065</v>
      </c>
      <c r="C39" s="614" t="s">
        <v>1841</v>
      </c>
      <c r="D39" s="614" t="s">
        <v>1842</v>
      </c>
      <c r="E39" s="614" t="s">
        <v>1843</v>
      </c>
      <c r="F39" s="617">
        <v>1.6</v>
      </c>
      <c r="G39" s="617">
        <v>274.54399999999998</v>
      </c>
      <c r="H39" s="638">
        <v>1</v>
      </c>
      <c r="I39" s="617"/>
      <c r="J39" s="617"/>
      <c r="K39" s="638">
        <v>0</v>
      </c>
      <c r="L39" s="617">
        <v>1.6</v>
      </c>
      <c r="M39" s="618">
        <v>274.54399999999998</v>
      </c>
    </row>
    <row r="40" spans="1:13" ht="14.4" customHeight="1" x14ac:dyDescent="0.3">
      <c r="A40" s="613" t="s">
        <v>514</v>
      </c>
      <c r="B40" s="614" t="s">
        <v>2065</v>
      </c>
      <c r="C40" s="614" t="s">
        <v>1726</v>
      </c>
      <c r="D40" s="614" t="s">
        <v>2066</v>
      </c>
      <c r="E40" s="614" t="s">
        <v>2067</v>
      </c>
      <c r="F40" s="617"/>
      <c r="G40" s="617"/>
      <c r="H40" s="638">
        <v>0</v>
      </c>
      <c r="I40" s="617">
        <v>1</v>
      </c>
      <c r="J40" s="617">
        <v>117.81999999999994</v>
      </c>
      <c r="K40" s="638">
        <v>1</v>
      </c>
      <c r="L40" s="617">
        <v>1</v>
      </c>
      <c r="M40" s="618">
        <v>117.81999999999994</v>
      </c>
    </row>
    <row r="41" spans="1:13" ht="14.4" customHeight="1" x14ac:dyDescent="0.3">
      <c r="A41" s="613" t="s">
        <v>514</v>
      </c>
      <c r="B41" s="614" t="s">
        <v>2065</v>
      </c>
      <c r="C41" s="614" t="s">
        <v>1753</v>
      </c>
      <c r="D41" s="614" t="s">
        <v>2068</v>
      </c>
      <c r="E41" s="614" t="s">
        <v>2069</v>
      </c>
      <c r="F41" s="617"/>
      <c r="G41" s="617"/>
      <c r="H41" s="638">
        <v>0</v>
      </c>
      <c r="I41" s="617">
        <v>252.79999999999993</v>
      </c>
      <c r="J41" s="617">
        <v>23664.367796693092</v>
      </c>
      <c r="K41" s="638">
        <v>1</v>
      </c>
      <c r="L41" s="617">
        <v>252.79999999999993</v>
      </c>
      <c r="M41" s="618">
        <v>23664.367796693092</v>
      </c>
    </row>
    <row r="42" spans="1:13" ht="14.4" customHeight="1" x14ac:dyDescent="0.3">
      <c r="A42" s="613" t="s">
        <v>514</v>
      </c>
      <c r="B42" s="614" t="s">
        <v>2065</v>
      </c>
      <c r="C42" s="614" t="s">
        <v>1761</v>
      </c>
      <c r="D42" s="614" t="s">
        <v>2070</v>
      </c>
      <c r="E42" s="614" t="s">
        <v>2071</v>
      </c>
      <c r="F42" s="617"/>
      <c r="G42" s="617"/>
      <c r="H42" s="638">
        <v>0</v>
      </c>
      <c r="I42" s="617">
        <v>1</v>
      </c>
      <c r="J42" s="617">
        <v>252.54120453477299</v>
      </c>
      <c r="K42" s="638">
        <v>1</v>
      </c>
      <c r="L42" s="617">
        <v>1</v>
      </c>
      <c r="M42" s="618">
        <v>252.54120453477299</v>
      </c>
    </row>
    <row r="43" spans="1:13" ht="14.4" customHeight="1" x14ac:dyDescent="0.3">
      <c r="A43" s="613" t="s">
        <v>514</v>
      </c>
      <c r="B43" s="614" t="s">
        <v>2072</v>
      </c>
      <c r="C43" s="614" t="s">
        <v>1861</v>
      </c>
      <c r="D43" s="614" t="s">
        <v>1862</v>
      </c>
      <c r="E43" s="614" t="s">
        <v>1747</v>
      </c>
      <c r="F43" s="617"/>
      <c r="G43" s="617"/>
      <c r="H43" s="638">
        <v>0</v>
      </c>
      <c r="I43" s="617">
        <v>26.3</v>
      </c>
      <c r="J43" s="617">
        <v>5444.101477052558</v>
      </c>
      <c r="K43" s="638">
        <v>1</v>
      </c>
      <c r="L43" s="617">
        <v>26.3</v>
      </c>
      <c r="M43" s="618">
        <v>5444.101477052558</v>
      </c>
    </row>
    <row r="44" spans="1:13" ht="14.4" customHeight="1" x14ac:dyDescent="0.3">
      <c r="A44" s="613" t="s">
        <v>514</v>
      </c>
      <c r="B44" s="614" t="s">
        <v>2073</v>
      </c>
      <c r="C44" s="614" t="s">
        <v>1864</v>
      </c>
      <c r="D44" s="614" t="s">
        <v>2074</v>
      </c>
      <c r="E44" s="614" t="s">
        <v>1851</v>
      </c>
      <c r="F44" s="617"/>
      <c r="G44" s="617"/>
      <c r="H44" s="638">
        <v>0</v>
      </c>
      <c r="I44" s="617">
        <v>131</v>
      </c>
      <c r="J44" s="617">
        <v>9853.8461296992646</v>
      </c>
      <c r="K44" s="638">
        <v>1</v>
      </c>
      <c r="L44" s="617">
        <v>131</v>
      </c>
      <c r="M44" s="618">
        <v>9853.8461296992646</v>
      </c>
    </row>
    <row r="45" spans="1:13" ht="14.4" customHeight="1" x14ac:dyDescent="0.3">
      <c r="A45" s="613" t="s">
        <v>514</v>
      </c>
      <c r="B45" s="614" t="s">
        <v>2073</v>
      </c>
      <c r="C45" s="614" t="s">
        <v>1886</v>
      </c>
      <c r="D45" s="614" t="s">
        <v>2075</v>
      </c>
      <c r="E45" s="614" t="s">
        <v>2076</v>
      </c>
      <c r="F45" s="617"/>
      <c r="G45" s="617"/>
      <c r="H45" s="638">
        <v>0</v>
      </c>
      <c r="I45" s="617">
        <v>3</v>
      </c>
      <c r="J45" s="617">
        <v>138.60000000000002</v>
      </c>
      <c r="K45" s="638">
        <v>1</v>
      </c>
      <c r="L45" s="617">
        <v>3</v>
      </c>
      <c r="M45" s="618">
        <v>138.60000000000002</v>
      </c>
    </row>
    <row r="46" spans="1:13" ht="14.4" customHeight="1" x14ac:dyDescent="0.3">
      <c r="A46" s="613" t="s">
        <v>514</v>
      </c>
      <c r="B46" s="614" t="s">
        <v>2077</v>
      </c>
      <c r="C46" s="614" t="s">
        <v>1708</v>
      </c>
      <c r="D46" s="614" t="s">
        <v>1709</v>
      </c>
      <c r="E46" s="614" t="s">
        <v>1710</v>
      </c>
      <c r="F46" s="617">
        <v>20</v>
      </c>
      <c r="G46" s="617">
        <v>705.19999999999993</v>
      </c>
      <c r="H46" s="638">
        <v>1</v>
      </c>
      <c r="I46" s="617"/>
      <c r="J46" s="617"/>
      <c r="K46" s="638">
        <v>0</v>
      </c>
      <c r="L46" s="617">
        <v>20</v>
      </c>
      <c r="M46" s="618">
        <v>705.19999999999993</v>
      </c>
    </row>
    <row r="47" spans="1:13" ht="14.4" customHeight="1" x14ac:dyDescent="0.3">
      <c r="A47" s="613" t="s">
        <v>514</v>
      </c>
      <c r="B47" s="614" t="s">
        <v>2078</v>
      </c>
      <c r="C47" s="614" t="s">
        <v>1868</v>
      </c>
      <c r="D47" s="614" t="s">
        <v>1869</v>
      </c>
      <c r="E47" s="614" t="s">
        <v>1710</v>
      </c>
      <c r="F47" s="617"/>
      <c r="G47" s="617"/>
      <c r="H47" s="638">
        <v>0</v>
      </c>
      <c r="I47" s="617">
        <v>20</v>
      </c>
      <c r="J47" s="617">
        <v>3081.0106322876054</v>
      </c>
      <c r="K47" s="638">
        <v>1</v>
      </c>
      <c r="L47" s="617">
        <v>20</v>
      </c>
      <c r="M47" s="618">
        <v>3081.0106322876054</v>
      </c>
    </row>
    <row r="48" spans="1:13" ht="14.4" customHeight="1" x14ac:dyDescent="0.3">
      <c r="A48" s="613" t="s">
        <v>514</v>
      </c>
      <c r="B48" s="614" t="s">
        <v>2079</v>
      </c>
      <c r="C48" s="614" t="s">
        <v>1795</v>
      </c>
      <c r="D48" s="614" t="s">
        <v>1796</v>
      </c>
      <c r="E48" s="614" t="s">
        <v>1797</v>
      </c>
      <c r="F48" s="617"/>
      <c r="G48" s="617"/>
      <c r="H48" s="638">
        <v>0</v>
      </c>
      <c r="I48" s="617">
        <v>11</v>
      </c>
      <c r="J48" s="617">
        <v>18140.979338359772</v>
      </c>
      <c r="K48" s="638">
        <v>1</v>
      </c>
      <c r="L48" s="617">
        <v>11</v>
      </c>
      <c r="M48" s="618">
        <v>18140.979338359772</v>
      </c>
    </row>
    <row r="49" spans="1:13" ht="14.4" customHeight="1" x14ac:dyDescent="0.3">
      <c r="A49" s="613" t="s">
        <v>514</v>
      </c>
      <c r="B49" s="614" t="s">
        <v>2080</v>
      </c>
      <c r="C49" s="614" t="s">
        <v>1857</v>
      </c>
      <c r="D49" s="614" t="s">
        <v>1858</v>
      </c>
      <c r="E49" s="614" t="s">
        <v>2081</v>
      </c>
      <c r="F49" s="617"/>
      <c r="G49" s="617"/>
      <c r="H49" s="638">
        <v>0</v>
      </c>
      <c r="I49" s="617">
        <v>50</v>
      </c>
      <c r="J49" s="617">
        <v>13088.3</v>
      </c>
      <c r="K49" s="638">
        <v>1</v>
      </c>
      <c r="L49" s="617">
        <v>50</v>
      </c>
      <c r="M49" s="618">
        <v>13088.3</v>
      </c>
    </row>
    <row r="50" spans="1:13" ht="14.4" customHeight="1" x14ac:dyDescent="0.3">
      <c r="A50" s="613" t="s">
        <v>514</v>
      </c>
      <c r="B50" s="614" t="s">
        <v>2082</v>
      </c>
      <c r="C50" s="614" t="s">
        <v>1875</v>
      </c>
      <c r="D50" s="614" t="s">
        <v>1879</v>
      </c>
      <c r="E50" s="614" t="s">
        <v>2083</v>
      </c>
      <c r="F50" s="617"/>
      <c r="G50" s="617"/>
      <c r="H50" s="638">
        <v>0</v>
      </c>
      <c r="I50" s="617">
        <v>14</v>
      </c>
      <c r="J50" s="617">
        <v>1035.993046646812</v>
      </c>
      <c r="K50" s="638">
        <v>1</v>
      </c>
      <c r="L50" s="617">
        <v>14</v>
      </c>
      <c r="M50" s="618">
        <v>1035.993046646812</v>
      </c>
    </row>
    <row r="51" spans="1:13" ht="14.4" customHeight="1" x14ac:dyDescent="0.3">
      <c r="A51" s="613" t="s">
        <v>514</v>
      </c>
      <c r="B51" s="614" t="s">
        <v>2082</v>
      </c>
      <c r="C51" s="614" t="s">
        <v>1845</v>
      </c>
      <c r="D51" s="614" t="s">
        <v>1879</v>
      </c>
      <c r="E51" s="614" t="s">
        <v>2084</v>
      </c>
      <c r="F51" s="617"/>
      <c r="G51" s="617"/>
      <c r="H51" s="638">
        <v>0</v>
      </c>
      <c r="I51" s="617">
        <v>166</v>
      </c>
      <c r="J51" s="617">
        <v>14707.622539014672</v>
      </c>
      <c r="K51" s="638">
        <v>1</v>
      </c>
      <c r="L51" s="617">
        <v>166</v>
      </c>
      <c r="M51" s="618">
        <v>14707.622539014672</v>
      </c>
    </row>
    <row r="52" spans="1:13" ht="14.4" customHeight="1" x14ac:dyDescent="0.3">
      <c r="A52" s="613" t="s">
        <v>514</v>
      </c>
      <c r="B52" s="614" t="s">
        <v>2082</v>
      </c>
      <c r="C52" s="614" t="s">
        <v>1878</v>
      </c>
      <c r="D52" s="614" t="s">
        <v>1879</v>
      </c>
      <c r="E52" s="614" t="s">
        <v>1880</v>
      </c>
      <c r="F52" s="617"/>
      <c r="G52" s="617"/>
      <c r="H52" s="638">
        <v>0</v>
      </c>
      <c r="I52" s="617">
        <v>16</v>
      </c>
      <c r="J52" s="617">
        <v>956.63216325638996</v>
      </c>
      <c r="K52" s="638">
        <v>1</v>
      </c>
      <c r="L52" s="617">
        <v>16</v>
      </c>
      <c r="M52" s="618">
        <v>956.63216325638996</v>
      </c>
    </row>
    <row r="53" spans="1:13" ht="14.4" customHeight="1" x14ac:dyDescent="0.3">
      <c r="A53" s="613" t="s">
        <v>514</v>
      </c>
      <c r="B53" s="614" t="s">
        <v>2085</v>
      </c>
      <c r="C53" s="614" t="s">
        <v>1872</v>
      </c>
      <c r="D53" s="614" t="s">
        <v>1873</v>
      </c>
      <c r="E53" s="614" t="s">
        <v>2086</v>
      </c>
      <c r="F53" s="617"/>
      <c r="G53" s="617"/>
      <c r="H53" s="638">
        <v>0</v>
      </c>
      <c r="I53" s="617">
        <v>38</v>
      </c>
      <c r="J53" s="617">
        <v>2068.3377141457263</v>
      </c>
      <c r="K53" s="638">
        <v>1</v>
      </c>
      <c r="L53" s="617">
        <v>38</v>
      </c>
      <c r="M53" s="618">
        <v>2068.3377141457263</v>
      </c>
    </row>
    <row r="54" spans="1:13" ht="14.4" customHeight="1" x14ac:dyDescent="0.3">
      <c r="A54" s="613" t="s">
        <v>514</v>
      </c>
      <c r="B54" s="614" t="s">
        <v>2087</v>
      </c>
      <c r="C54" s="614" t="s">
        <v>1853</v>
      </c>
      <c r="D54" s="614" t="s">
        <v>2088</v>
      </c>
      <c r="E54" s="614" t="s">
        <v>2086</v>
      </c>
      <c r="F54" s="617"/>
      <c r="G54" s="617"/>
      <c r="H54" s="638">
        <v>0</v>
      </c>
      <c r="I54" s="617">
        <v>352</v>
      </c>
      <c r="J54" s="617">
        <v>26294.409230569698</v>
      </c>
      <c r="K54" s="638">
        <v>1</v>
      </c>
      <c r="L54" s="617">
        <v>352</v>
      </c>
      <c r="M54" s="618">
        <v>26294.409230569698</v>
      </c>
    </row>
    <row r="55" spans="1:13" ht="14.4" customHeight="1" x14ac:dyDescent="0.3">
      <c r="A55" s="613" t="s">
        <v>514</v>
      </c>
      <c r="B55" s="614" t="s">
        <v>2089</v>
      </c>
      <c r="C55" s="614" t="s">
        <v>1769</v>
      </c>
      <c r="D55" s="614" t="s">
        <v>2090</v>
      </c>
      <c r="E55" s="614" t="s">
        <v>2081</v>
      </c>
      <c r="F55" s="617"/>
      <c r="G55" s="617"/>
      <c r="H55" s="638">
        <v>0</v>
      </c>
      <c r="I55" s="617">
        <v>40</v>
      </c>
      <c r="J55" s="617">
        <v>4227.3999999999996</v>
      </c>
      <c r="K55" s="638">
        <v>1</v>
      </c>
      <c r="L55" s="617">
        <v>40</v>
      </c>
      <c r="M55" s="618">
        <v>4227.3999999999996</v>
      </c>
    </row>
    <row r="56" spans="1:13" ht="14.4" customHeight="1" x14ac:dyDescent="0.3">
      <c r="A56" s="613" t="s">
        <v>514</v>
      </c>
      <c r="B56" s="614" t="s">
        <v>2089</v>
      </c>
      <c r="C56" s="614" t="s">
        <v>1773</v>
      </c>
      <c r="D56" s="614" t="s">
        <v>2091</v>
      </c>
      <c r="E56" s="614" t="s">
        <v>1806</v>
      </c>
      <c r="F56" s="617"/>
      <c r="G56" s="617"/>
      <c r="H56" s="638">
        <v>0</v>
      </c>
      <c r="I56" s="617">
        <v>20</v>
      </c>
      <c r="J56" s="617">
        <v>5263.4000000000005</v>
      </c>
      <c r="K56" s="638">
        <v>1</v>
      </c>
      <c r="L56" s="617">
        <v>20</v>
      </c>
      <c r="M56" s="618">
        <v>5263.4000000000005</v>
      </c>
    </row>
    <row r="57" spans="1:13" ht="14.4" customHeight="1" x14ac:dyDescent="0.3">
      <c r="A57" s="613" t="s">
        <v>514</v>
      </c>
      <c r="B57" s="614" t="s">
        <v>2092</v>
      </c>
      <c r="C57" s="614" t="s">
        <v>1889</v>
      </c>
      <c r="D57" s="614" t="s">
        <v>2093</v>
      </c>
      <c r="E57" s="614" t="s">
        <v>2094</v>
      </c>
      <c r="F57" s="617"/>
      <c r="G57" s="617"/>
      <c r="H57" s="638">
        <v>0</v>
      </c>
      <c r="I57" s="617">
        <v>5</v>
      </c>
      <c r="J57" s="617">
        <v>4440.7500000000009</v>
      </c>
      <c r="K57" s="638">
        <v>1</v>
      </c>
      <c r="L57" s="617">
        <v>5</v>
      </c>
      <c r="M57" s="618">
        <v>4440.7500000000009</v>
      </c>
    </row>
    <row r="58" spans="1:13" ht="14.4" customHeight="1" x14ac:dyDescent="0.3">
      <c r="A58" s="613" t="s">
        <v>514</v>
      </c>
      <c r="B58" s="614" t="s">
        <v>2095</v>
      </c>
      <c r="C58" s="614" t="s">
        <v>1924</v>
      </c>
      <c r="D58" s="614" t="s">
        <v>2096</v>
      </c>
      <c r="E58" s="614" t="s">
        <v>2097</v>
      </c>
      <c r="F58" s="617"/>
      <c r="G58" s="617"/>
      <c r="H58" s="638">
        <v>0</v>
      </c>
      <c r="I58" s="617">
        <v>622</v>
      </c>
      <c r="J58" s="617">
        <v>25059.812049044158</v>
      </c>
      <c r="K58" s="638">
        <v>1</v>
      </c>
      <c r="L58" s="617">
        <v>622</v>
      </c>
      <c r="M58" s="618">
        <v>25059.812049044158</v>
      </c>
    </row>
    <row r="59" spans="1:13" ht="14.4" customHeight="1" x14ac:dyDescent="0.3">
      <c r="A59" s="613" t="s">
        <v>514</v>
      </c>
      <c r="B59" s="614" t="s">
        <v>2098</v>
      </c>
      <c r="C59" s="614" t="s">
        <v>1935</v>
      </c>
      <c r="D59" s="614" t="s">
        <v>1928</v>
      </c>
      <c r="E59" s="614" t="s">
        <v>2099</v>
      </c>
      <c r="F59" s="617"/>
      <c r="G59" s="617"/>
      <c r="H59" s="638">
        <v>0</v>
      </c>
      <c r="I59" s="617">
        <v>1</v>
      </c>
      <c r="J59" s="617">
        <v>15921.14</v>
      </c>
      <c r="K59" s="638">
        <v>1</v>
      </c>
      <c r="L59" s="617">
        <v>1</v>
      </c>
      <c r="M59" s="618">
        <v>15921.14</v>
      </c>
    </row>
    <row r="60" spans="1:13" ht="14.4" customHeight="1" x14ac:dyDescent="0.3">
      <c r="A60" s="613" t="s">
        <v>514</v>
      </c>
      <c r="B60" s="614" t="s">
        <v>2098</v>
      </c>
      <c r="C60" s="614" t="s">
        <v>1927</v>
      </c>
      <c r="D60" s="614" t="s">
        <v>1928</v>
      </c>
      <c r="E60" s="614" t="s">
        <v>1929</v>
      </c>
      <c r="F60" s="617"/>
      <c r="G60" s="617"/>
      <c r="H60" s="638">
        <v>0</v>
      </c>
      <c r="I60" s="617">
        <v>68</v>
      </c>
      <c r="J60" s="617">
        <v>202575.00592990342</v>
      </c>
      <c r="K60" s="638">
        <v>1</v>
      </c>
      <c r="L60" s="617">
        <v>68</v>
      </c>
      <c r="M60" s="618">
        <v>202575.00592990342</v>
      </c>
    </row>
    <row r="61" spans="1:13" ht="14.4" customHeight="1" x14ac:dyDescent="0.3">
      <c r="A61" s="613" t="s">
        <v>514</v>
      </c>
      <c r="B61" s="614" t="s">
        <v>2100</v>
      </c>
      <c r="C61" s="614" t="s">
        <v>1931</v>
      </c>
      <c r="D61" s="614" t="s">
        <v>1932</v>
      </c>
      <c r="E61" s="614" t="s">
        <v>1933</v>
      </c>
      <c r="F61" s="617"/>
      <c r="G61" s="617"/>
      <c r="H61" s="638">
        <v>0</v>
      </c>
      <c r="I61" s="617">
        <v>4</v>
      </c>
      <c r="J61" s="617">
        <v>31363.640000000003</v>
      </c>
      <c r="K61" s="638">
        <v>1</v>
      </c>
      <c r="L61" s="617">
        <v>4</v>
      </c>
      <c r="M61" s="618">
        <v>31363.640000000003</v>
      </c>
    </row>
    <row r="62" spans="1:13" ht="14.4" customHeight="1" x14ac:dyDescent="0.3">
      <c r="A62" s="613" t="s">
        <v>514</v>
      </c>
      <c r="B62" s="614" t="s">
        <v>2101</v>
      </c>
      <c r="C62" s="614" t="s">
        <v>529</v>
      </c>
      <c r="D62" s="614" t="s">
        <v>530</v>
      </c>
      <c r="E62" s="614" t="s">
        <v>2102</v>
      </c>
      <c r="F62" s="617">
        <v>1</v>
      </c>
      <c r="G62" s="617">
        <v>3096.0999999999967</v>
      </c>
      <c r="H62" s="638">
        <v>1</v>
      </c>
      <c r="I62" s="617"/>
      <c r="J62" s="617"/>
      <c r="K62" s="638">
        <v>0</v>
      </c>
      <c r="L62" s="617">
        <v>1</v>
      </c>
      <c r="M62" s="618">
        <v>3096.0999999999967</v>
      </c>
    </row>
    <row r="63" spans="1:13" ht="14.4" customHeight="1" x14ac:dyDescent="0.3">
      <c r="A63" s="613" t="s">
        <v>514</v>
      </c>
      <c r="B63" s="614" t="s">
        <v>2103</v>
      </c>
      <c r="C63" s="614" t="s">
        <v>525</v>
      </c>
      <c r="D63" s="614" t="s">
        <v>2104</v>
      </c>
      <c r="E63" s="614" t="s">
        <v>2105</v>
      </c>
      <c r="F63" s="617">
        <v>60</v>
      </c>
      <c r="G63" s="617">
        <v>15643.777321058782</v>
      </c>
      <c r="H63" s="638">
        <v>1</v>
      </c>
      <c r="I63" s="617"/>
      <c r="J63" s="617"/>
      <c r="K63" s="638">
        <v>0</v>
      </c>
      <c r="L63" s="617">
        <v>60</v>
      </c>
      <c r="M63" s="618">
        <v>15643.777321058782</v>
      </c>
    </row>
    <row r="64" spans="1:13" ht="14.4" customHeight="1" x14ac:dyDescent="0.3">
      <c r="A64" s="613" t="s">
        <v>514</v>
      </c>
      <c r="B64" s="614" t="s">
        <v>2106</v>
      </c>
      <c r="C64" s="614" t="s">
        <v>535</v>
      </c>
      <c r="D64" s="614" t="s">
        <v>536</v>
      </c>
      <c r="E64" s="614" t="s">
        <v>537</v>
      </c>
      <c r="F64" s="617">
        <v>1</v>
      </c>
      <c r="G64" s="617">
        <v>900.00070203790347</v>
      </c>
      <c r="H64" s="638">
        <v>1</v>
      </c>
      <c r="I64" s="617"/>
      <c r="J64" s="617"/>
      <c r="K64" s="638">
        <v>0</v>
      </c>
      <c r="L64" s="617">
        <v>1</v>
      </c>
      <c r="M64" s="618">
        <v>900.00070203790347</v>
      </c>
    </row>
    <row r="65" spans="1:13" ht="14.4" customHeight="1" x14ac:dyDescent="0.3">
      <c r="A65" s="613" t="s">
        <v>514</v>
      </c>
      <c r="B65" s="614" t="s">
        <v>2106</v>
      </c>
      <c r="C65" s="614" t="s">
        <v>1522</v>
      </c>
      <c r="D65" s="614" t="s">
        <v>1523</v>
      </c>
      <c r="E65" s="614" t="s">
        <v>1524</v>
      </c>
      <c r="F65" s="617"/>
      <c r="G65" s="617"/>
      <c r="H65" s="638">
        <v>0</v>
      </c>
      <c r="I65" s="617">
        <v>51</v>
      </c>
      <c r="J65" s="617">
        <v>45395.08455980313</v>
      </c>
      <c r="K65" s="638">
        <v>1</v>
      </c>
      <c r="L65" s="617">
        <v>51</v>
      </c>
      <c r="M65" s="618">
        <v>45395.08455980313</v>
      </c>
    </row>
    <row r="66" spans="1:13" ht="14.4" customHeight="1" x14ac:dyDescent="0.3">
      <c r="A66" s="613" t="s">
        <v>514</v>
      </c>
      <c r="B66" s="614" t="s">
        <v>2107</v>
      </c>
      <c r="C66" s="614" t="s">
        <v>1552</v>
      </c>
      <c r="D66" s="614" t="s">
        <v>2108</v>
      </c>
      <c r="E66" s="614" t="s">
        <v>2109</v>
      </c>
      <c r="F66" s="617"/>
      <c r="G66" s="617"/>
      <c r="H66" s="638">
        <v>0</v>
      </c>
      <c r="I66" s="617">
        <v>1</v>
      </c>
      <c r="J66" s="617">
        <v>84.180106113386984</v>
      </c>
      <c r="K66" s="638">
        <v>1</v>
      </c>
      <c r="L66" s="617">
        <v>1</v>
      </c>
      <c r="M66" s="618">
        <v>84.180106113386984</v>
      </c>
    </row>
    <row r="67" spans="1:13" ht="14.4" customHeight="1" x14ac:dyDescent="0.3">
      <c r="A67" s="613" t="s">
        <v>514</v>
      </c>
      <c r="B67" s="614" t="s">
        <v>2107</v>
      </c>
      <c r="C67" s="614" t="s">
        <v>1474</v>
      </c>
      <c r="D67" s="614" t="s">
        <v>2110</v>
      </c>
      <c r="E67" s="614" t="s">
        <v>2111</v>
      </c>
      <c r="F67" s="617"/>
      <c r="G67" s="617"/>
      <c r="H67" s="638">
        <v>0</v>
      </c>
      <c r="I67" s="617">
        <v>1</v>
      </c>
      <c r="J67" s="617">
        <v>337.15</v>
      </c>
      <c r="K67" s="638">
        <v>1</v>
      </c>
      <c r="L67" s="617">
        <v>1</v>
      </c>
      <c r="M67" s="618">
        <v>337.15</v>
      </c>
    </row>
    <row r="68" spans="1:13" ht="14.4" customHeight="1" x14ac:dyDescent="0.3">
      <c r="A68" s="613" t="s">
        <v>514</v>
      </c>
      <c r="B68" s="614" t="s">
        <v>2112</v>
      </c>
      <c r="C68" s="614" t="s">
        <v>1529</v>
      </c>
      <c r="D68" s="614" t="s">
        <v>1530</v>
      </c>
      <c r="E68" s="614" t="s">
        <v>1531</v>
      </c>
      <c r="F68" s="617"/>
      <c r="G68" s="617"/>
      <c r="H68" s="638">
        <v>0</v>
      </c>
      <c r="I68" s="617">
        <v>1</v>
      </c>
      <c r="J68" s="617">
        <v>28.98</v>
      </c>
      <c r="K68" s="638">
        <v>1</v>
      </c>
      <c r="L68" s="617">
        <v>1</v>
      </c>
      <c r="M68" s="618">
        <v>28.98</v>
      </c>
    </row>
    <row r="69" spans="1:13" ht="14.4" customHeight="1" x14ac:dyDescent="0.3">
      <c r="A69" s="613" t="s">
        <v>514</v>
      </c>
      <c r="B69" s="614" t="s">
        <v>2113</v>
      </c>
      <c r="C69" s="614" t="s">
        <v>1482</v>
      </c>
      <c r="D69" s="614" t="s">
        <v>2114</v>
      </c>
      <c r="E69" s="614" t="s">
        <v>2115</v>
      </c>
      <c r="F69" s="617"/>
      <c r="G69" s="617"/>
      <c r="H69" s="638">
        <v>0</v>
      </c>
      <c r="I69" s="617">
        <v>1</v>
      </c>
      <c r="J69" s="617">
        <v>105.91999999999997</v>
      </c>
      <c r="K69" s="638">
        <v>1</v>
      </c>
      <c r="L69" s="617">
        <v>1</v>
      </c>
      <c r="M69" s="618">
        <v>105.91999999999997</v>
      </c>
    </row>
    <row r="70" spans="1:13" ht="14.4" customHeight="1" x14ac:dyDescent="0.3">
      <c r="A70" s="613" t="s">
        <v>514</v>
      </c>
      <c r="B70" s="614" t="s">
        <v>2116</v>
      </c>
      <c r="C70" s="614" t="s">
        <v>545</v>
      </c>
      <c r="D70" s="614" t="s">
        <v>546</v>
      </c>
      <c r="E70" s="614" t="s">
        <v>547</v>
      </c>
      <c r="F70" s="617">
        <v>56</v>
      </c>
      <c r="G70" s="617">
        <v>28091.730000000003</v>
      </c>
      <c r="H70" s="638">
        <v>1</v>
      </c>
      <c r="I70" s="617"/>
      <c r="J70" s="617"/>
      <c r="K70" s="638">
        <v>0</v>
      </c>
      <c r="L70" s="617">
        <v>56</v>
      </c>
      <c r="M70" s="618">
        <v>28091.730000000003</v>
      </c>
    </row>
    <row r="71" spans="1:13" ht="14.4" customHeight="1" x14ac:dyDescent="0.3">
      <c r="A71" s="613" t="s">
        <v>514</v>
      </c>
      <c r="B71" s="614" t="s">
        <v>2116</v>
      </c>
      <c r="C71" s="614" t="s">
        <v>1430</v>
      </c>
      <c r="D71" s="614" t="s">
        <v>1431</v>
      </c>
      <c r="E71" s="614" t="s">
        <v>1432</v>
      </c>
      <c r="F71" s="617"/>
      <c r="G71" s="617"/>
      <c r="H71" s="638">
        <v>0</v>
      </c>
      <c r="I71" s="617">
        <v>3</v>
      </c>
      <c r="J71" s="617">
        <v>433.58999999999992</v>
      </c>
      <c r="K71" s="638">
        <v>1</v>
      </c>
      <c r="L71" s="617">
        <v>3</v>
      </c>
      <c r="M71" s="618">
        <v>433.58999999999992</v>
      </c>
    </row>
    <row r="72" spans="1:13" ht="14.4" customHeight="1" x14ac:dyDescent="0.3">
      <c r="A72" s="613" t="s">
        <v>514</v>
      </c>
      <c r="B72" s="614" t="s">
        <v>2116</v>
      </c>
      <c r="C72" s="614" t="s">
        <v>1559</v>
      </c>
      <c r="D72" s="614" t="s">
        <v>2117</v>
      </c>
      <c r="E72" s="614" t="s">
        <v>2118</v>
      </c>
      <c r="F72" s="617"/>
      <c r="G72" s="617"/>
      <c r="H72" s="638">
        <v>0</v>
      </c>
      <c r="I72" s="617">
        <v>5</v>
      </c>
      <c r="J72" s="617">
        <v>889.84997776095406</v>
      </c>
      <c r="K72" s="638">
        <v>1</v>
      </c>
      <c r="L72" s="617">
        <v>5</v>
      </c>
      <c r="M72" s="618">
        <v>889.84997776095406</v>
      </c>
    </row>
    <row r="73" spans="1:13" ht="14.4" customHeight="1" x14ac:dyDescent="0.3">
      <c r="A73" s="613" t="s">
        <v>514</v>
      </c>
      <c r="B73" s="614" t="s">
        <v>2119</v>
      </c>
      <c r="C73" s="614" t="s">
        <v>1496</v>
      </c>
      <c r="D73" s="614" t="s">
        <v>1497</v>
      </c>
      <c r="E73" s="614" t="s">
        <v>2120</v>
      </c>
      <c r="F73" s="617"/>
      <c r="G73" s="617"/>
      <c r="H73" s="638">
        <v>0</v>
      </c>
      <c r="I73" s="617">
        <v>2</v>
      </c>
      <c r="J73" s="617">
        <v>173.57999999999998</v>
      </c>
      <c r="K73" s="638">
        <v>1</v>
      </c>
      <c r="L73" s="617">
        <v>2</v>
      </c>
      <c r="M73" s="618">
        <v>173.57999999999998</v>
      </c>
    </row>
    <row r="74" spans="1:13" ht="14.4" customHeight="1" x14ac:dyDescent="0.3">
      <c r="A74" s="613" t="s">
        <v>514</v>
      </c>
      <c r="B74" s="614" t="s">
        <v>2119</v>
      </c>
      <c r="C74" s="614" t="s">
        <v>1544</v>
      </c>
      <c r="D74" s="614" t="s">
        <v>1545</v>
      </c>
      <c r="E74" s="614" t="s">
        <v>2121</v>
      </c>
      <c r="F74" s="617"/>
      <c r="G74" s="617"/>
      <c r="H74" s="638">
        <v>0</v>
      </c>
      <c r="I74" s="617">
        <v>2</v>
      </c>
      <c r="J74" s="617">
        <v>324.72000000000003</v>
      </c>
      <c r="K74" s="638">
        <v>1</v>
      </c>
      <c r="L74" s="617">
        <v>2</v>
      </c>
      <c r="M74" s="618">
        <v>324.72000000000003</v>
      </c>
    </row>
    <row r="75" spans="1:13" ht="14.4" customHeight="1" x14ac:dyDescent="0.3">
      <c r="A75" s="613" t="s">
        <v>514</v>
      </c>
      <c r="B75" s="614" t="s">
        <v>2122</v>
      </c>
      <c r="C75" s="614" t="s">
        <v>1567</v>
      </c>
      <c r="D75" s="614" t="s">
        <v>1568</v>
      </c>
      <c r="E75" s="614" t="s">
        <v>856</v>
      </c>
      <c r="F75" s="617"/>
      <c r="G75" s="617"/>
      <c r="H75" s="638">
        <v>0</v>
      </c>
      <c r="I75" s="617">
        <v>2</v>
      </c>
      <c r="J75" s="617">
        <v>514.10000000000014</v>
      </c>
      <c r="K75" s="638">
        <v>1</v>
      </c>
      <c r="L75" s="617">
        <v>2</v>
      </c>
      <c r="M75" s="618">
        <v>514.10000000000014</v>
      </c>
    </row>
    <row r="76" spans="1:13" ht="14.4" customHeight="1" x14ac:dyDescent="0.3">
      <c r="A76" s="613" t="s">
        <v>514</v>
      </c>
      <c r="B76" s="614" t="s">
        <v>2123</v>
      </c>
      <c r="C76" s="614" t="s">
        <v>1548</v>
      </c>
      <c r="D76" s="614" t="s">
        <v>2124</v>
      </c>
      <c r="E76" s="614" t="s">
        <v>2125</v>
      </c>
      <c r="F76" s="617"/>
      <c r="G76" s="617"/>
      <c r="H76" s="638">
        <v>0</v>
      </c>
      <c r="I76" s="617">
        <v>2</v>
      </c>
      <c r="J76" s="617">
        <v>224.95999999999995</v>
      </c>
      <c r="K76" s="638">
        <v>1</v>
      </c>
      <c r="L76" s="617">
        <v>2</v>
      </c>
      <c r="M76" s="618">
        <v>224.95999999999995</v>
      </c>
    </row>
    <row r="77" spans="1:13" ht="14.4" customHeight="1" x14ac:dyDescent="0.3">
      <c r="A77" s="613" t="s">
        <v>514</v>
      </c>
      <c r="B77" s="614" t="s">
        <v>2126</v>
      </c>
      <c r="C77" s="614" t="s">
        <v>1023</v>
      </c>
      <c r="D77" s="614" t="s">
        <v>1516</v>
      </c>
      <c r="E77" s="614" t="s">
        <v>1517</v>
      </c>
      <c r="F77" s="617"/>
      <c r="G77" s="617"/>
      <c r="H77" s="638">
        <v>0</v>
      </c>
      <c r="I77" s="617">
        <v>1</v>
      </c>
      <c r="J77" s="617">
        <v>103.35000000000001</v>
      </c>
      <c r="K77" s="638">
        <v>1</v>
      </c>
      <c r="L77" s="617">
        <v>1</v>
      </c>
      <c r="M77" s="618">
        <v>103.35000000000001</v>
      </c>
    </row>
    <row r="78" spans="1:13" ht="14.4" customHeight="1" x14ac:dyDescent="0.3">
      <c r="A78" s="613" t="s">
        <v>514</v>
      </c>
      <c r="B78" s="614" t="s">
        <v>2127</v>
      </c>
      <c r="C78" s="614" t="s">
        <v>1470</v>
      </c>
      <c r="D78" s="614" t="s">
        <v>1471</v>
      </c>
      <c r="E78" s="614" t="s">
        <v>1472</v>
      </c>
      <c r="F78" s="617"/>
      <c r="G78" s="617"/>
      <c r="H78" s="638">
        <v>0</v>
      </c>
      <c r="I78" s="617">
        <v>33</v>
      </c>
      <c r="J78" s="617">
        <v>2823.5632189076123</v>
      </c>
      <c r="K78" s="638">
        <v>1</v>
      </c>
      <c r="L78" s="617">
        <v>33</v>
      </c>
      <c r="M78" s="618">
        <v>2823.5632189076123</v>
      </c>
    </row>
    <row r="79" spans="1:13" ht="14.4" customHeight="1" x14ac:dyDescent="0.3">
      <c r="A79" s="613" t="s">
        <v>514</v>
      </c>
      <c r="B79" s="614" t="s">
        <v>2128</v>
      </c>
      <c r="C79" s="614" t="s">
        <v>1555</v>
      </c>
      <c r="D79" s="614" t="s">
        <v>1556</v>
      </c>
      <c r="E79" s="614" t="s">
        <v>1557</v>
      </c>
      <c r="F79" s="617"/>
      <c r="G79" s="617"/>
      <c r="H79" s="638">
        <v>0</v>
      </c>
      <c r="I79" s="617">
        <v>1</v>
      </c>
      <c r="J79" s="617">
        <v>411.0200000000001</v>
      </c>
      <c r="K79" s="638">
        <v>1</v>
      </c>
      <c r="L79" s="617">
        <v>1</v>
      </c>
      <c r="M79" s="618">
        <v>411.0200000000001</v>
      </c>
    </row>
    <row r="80" spans="1:13" ht="14.4" customHeight="1" x14ac:dyDescent="0.3">
      <c r="A80" s="613" t="s">
        <v>514</v>
      </c>
      <c r="B80" s="614" t="s">
        <v>2129</v>
      </c>
      <c r="C80" s="614" t="s">
        <v>1490</v>
      </c>
      <c r="D80" s="614" t="s">
        <v>1491</v>
      </c>
      <c r="E80" s="614" t="s">
        <v>1452</v>
      </c>
      <c r="F80" s="617"/>
      <c r="G80" s="617"/>
      <c r="H80" s="638">
        <v>0</v>
      </c>
      <c r="I80" s="617">
        <v>2</v>
      </c>
      <c r="J80" s="617">
        <v>178.33067444106408</v>
      </c>
      <c r="K80" s="638">
        <v>1</v>
      </c>
      <c r="L80" s="617">
        <v>2</v>
      </c>
      <c r="M80" s="618">
        <v>178.33067444106408</v>
      </c>
    </row>
    <row r="81" spans="1:13" ht="14.4" customHeight="1" x14ac:dyDescent="0.3">
      <c r="A81" s="613" t="s">
        <v>514</v>
      </c>
      <c r="B81" s="614" t="s">
        <v>2129</v>
      </c>
      <c r="C81" s="614" t="s">
        <v>1537</v>
      </c>
      <c r="D81" s="614" t="s">
        <v>1491</v>
      </c>
      <c r="E81" s="614" t="s">
        <v>1538</v>
      </c>
      <c r="F81" s="617"/>
      <c r="G81" s="617"/>
      <c r="H81" s="638">
        <v>0</v>
      </c>
      <c r="I81" s="617">
        <v>1</v>
      </c>
      <c r="J81" s="617">
        <v>270.45999999999998</v>
      </c>
      <c r="K81" s="638">
        <v>1</v>
      </c>
      <c r="L81" s="617">
        <v>1</v>
      </c>
      <c r="M81" s="618">
        <v>270.45999999999998</v>
      </c>
    </row>
    <row r="82" spans="1:13" ht="14.4" customHeight="1" x14ac:dyDescent="0.3">
      <c r="A82" s="613" t="s">
        <v>514</v>
      </c>
      <c r="B82" s="614" t="s">
        <v>2129</v>
      </c>
      <c r="C82" s="614" t="s">
        <v>539</v>
      </c>
      <c r="D82" s="614" t="s">
        <v>540</v>
      </c>
      <c r="E82" s="614" t="s">
        <v>541</v>
      </c>
      <c r="F82" s="617">
        <v>1</v>
      </c>
      <c r="G82" s="617">
        <v>106.27</v>
      </c>
      <c r="H82" s="638">
        <v>1</v>
      </c>
      <c r="I82" s="617"/>
      <c r="J82" s="617"/>
      <c r="K82" s="638">
        <v>0</v>
      </c>
      <c r="L82" s="617">
        <v>1</v>
      </c>
      <c r="M82" s="618">
        <v>106.27</v>
      </c>
    </row>
    <row r="83" spans="1:13" ht="14.4" customHeight="1" x14ac:dyDescent="0.3">
      <c r="A83" s="613" t="s">
        <v>514</v>
      </c>
      <c r="B83" s="614" t="s">
        <v>2130</v>
      </c>
      <c r="C83" s="614" t="s">
        <v>1662</v>
      </c>
      <c r="D83" s="614" t="s">
        <v>2131</v>
      </c>
      <c r="E83" s="614" t="s">
        <v>534</v>
      </c>
      <c r="F83" s="617"/>
      <c r="G83" s="617"/>
      <c r="H83" s="638">
        <v>0</v>
      </c>
      <c r="I83" s="617">
        <v>24</v>
      </c>
      <c r="J83" s="617">
        <v>5189.2723375323412</v>
      </c>
      <c r="K83" s="638">
        <v>1</v>
      </c>
      <c r="L83" s="617">
        <v>24</v>
      </c>
      <c r="M83" s="618">
        <v>5189.2723375323412</v>
      </c>
    </row>
    <row r="84" spans="1:13" ht="14.4" customHeight="1" x14ac:dyDescent="0.3">
      <c r="A84" s="613" t="s">
        <v>514</v>
      </c>
      <c r="B84" s="614" t="s">
        <v>2130</v>
      </c>
      <c r="C84" s="614" t="s">
        <v>1684</v>
      </c>
      <c r="D84" s="614" t="s">
        <v>1577</v>
      </c>
      <c r="E84" s="614" t="s">
        <v>1436</v>
      </c>
      <c r="F84" s="617"/>
      <c r="G84" s="617"/>
      <c r="H84" s="638">
        <v>0</v>
      </c>
      <c r="I84" s="617">
        <v>225</v>
      </c>
      <c r="J84" s="617">
        <v>9128.2478413296412</v>
      </c>
      <c r="K84" s="638">
        <v>1</v>
      </c>
      <c r="L84" s="617">
        <v>225</v>
      </c>
      <c r="M84" s="618">
        <v>9128.2478413296412</v>
      </c>
    </row>
    <row r="85" spans="1:13" ht="14.4" customHeight="1" x14ac:dyDescent="0.3">
      <c r="A85" s="613" t="s">
        <v>514</v>
      </c>
      <c r="B85" s="614" t="s">
        <v>2130</v>
      </c>
      <c r="C85" s="614" t="s">
        <v>1644</v>
      </c>
      <c r="D85" s="614" t="s">
        <v>2132</v>
      </c>
      <c r="E85" s="614" t="s">
        <v>1436</v>
      </c>
      <c r="F85" s="617"/>
      <c r="G85" s="617"/>
      <c r="H85" s="638">
        <v>0</v>
      </c>
      <c r="I85" s="617">
        <v>63</v>
      </c>
      <c r="J85" s="617">
        <v>2555.9066001357255</v>
      </c>
      <c r="K85" s="638">
        <v>1</v>
      </c>
      <c r="L85" s="617">
        <v>63</v>
      </c>
      <c r="M85" s="618">
        <v>2555.9066001357255</v>
      </c>
    </row>
    <row r="86" spans="1:13" ht="14.4" customHeight="1" x14ac:dyDescent="0.3">
      <c r="A86" s="613" t="s">
        <v>514</v>
      </c>
      <c r="B86" s="614" t="s">
        <v>2130</v>
      </c>
      <c r="C86" s="614" t="s">
        <v>1647</v>
      </c>
      <c r="D86" s="614" t="s">
        <v>2133</v>
      </c>
      <c r="E86" s="614" t="s">
        <v>1436</v>
      </c>
      <c r="F86" s="617"/>
      <c r="G86" s="617"/>
      <c r="H86" s="638">
        <v>0</v>
      </c>
      <c r="I86" s="617">
        <v>84</v>
      </c>
      <c r="J86" s="617">
        <v>4293.6797327497925</v>
      </c>
      <c r="K86" s="638">
        <v>1</v>
      </c>
      <c r="L86" s="617">
        <v>84</v>
      </c>
      <c r="M86" s="618">
        <v>4293.6797327497925</v>
      </c>
    </row>
    <row r="87" spans="1:13" ht="14.4" customHeight="1" x14ac:dyDescent="0.3">
      <c r="A87" s="613" t="s">
        <v>514</v>
      </c>
      <c r="B87" s="614" t="s">
        <v>2130</v>
      </c>
      <c r="C87" s="614" t="s">
        <v>1650</v>
      </c>
      <c r="D87" s="614" t="s">
        <v>2134</v>
      </c>
      <c r="E87" s="614" t="s">
        <v>1436</v>
      </c>
      <c r="F87" s="617"/>
      <c r="G87" s="617"/>
      <c r="H87" s="638">
        <v>0</v>
      </c>
      <c r="I87" s="617">
        <v>69</v>
      </c>
      <c r="J87" s="617">
        <v>3500.8097840668688</v>
      </c>
      <c r="K87" s="638">
        <v>1</v>
      </c>
      <c r="L87" s="617">
        <v>69</v>
      </c>
      <c r="M87" s="618">
        <v>3500.8097840668688</v>
      </c>
    </row>
    <row r="88" spans="1:13" ht="14.4" customHeight="1" x14ac:dyDescent="0.3">
      <c r="A88" s="613" t="s">
        <v>514</v>
      </c>
      <c r="B88" s="614" t="s">
        <v>2130</v>
      </c>
      <c r="C88" s="614" t="s">
        <v>1653</v>
      </c>
      <c r="D88" s="614" t="s">
        <v>2135</v>
      </c>
      <c r="E88" s="614" t="s">
        <v>1436</v>
      </c>
      <c r="F88" s="617"/>
      <c r="G88" s="617"/>
      <c r="H88" s="638">
        <v>0</v>
      </c>
      <c r="I88" s="617">
        <v>18</v>
      </c>
      <c r="J88" s="617">
        <v>942.12004250386713</v>
      </c>
      <c r="K88" s="638">
        <v>1</v>
      </c>
      <c r="L88" s="617">
        <v>18</v>
      </c>
      <c r="M88" s="618">
        <v>942.12004250386713</v>
      </c>
    </row>
    <row r="89" spans="1:13" ht="14.4" customHeight="1" x14ac:dyDescent="0.3">
      <c r="A89" s="613" t="s">
        <v>514</v>
      </c>
      <c r="B89" s="614" t="s">
        <v>2130</v>
      </c>
      <c r="C89" s="614" t="s">
        <v>1434</v>
      </c>
      <c r="D89" s="614" t="s">
        <v>2136</v>
      </c>
      <c r="E89" s="614" t="s">
        <v>1436</v>
      </c>
      <c r="F89" s="617"/>
      <c r="G89" s="617"/>
      <c r="H89" s="638">
        <v>0</v>
      </c>
      <c r="I89" s="617">
        <v>29</v>
      </c>
      <c r="J89" s="617">
        <v>1579.3401223881688</v>
      </c>
      <c r="K89" s="638">
        <v>1</v>
      </c>
      <c r="L89" s="617">
        <v>29</v>
      </c>
      <c r="M89" s="618">
        <v>1579.3401223881688</v>
      </c>
    </row>
    <row r="90" spans="1:13" ht="14.4" customHeight="1" x14ac:dyDescent="0.3">
      <c r="A90" s="613" t="s">
        <v>514</v>
      </c>
      <c r="B90" s="614" t="s">
        <v>2130</v>
      </c>
      <c r="C90" s="614" t="s">
        <v>1694</v>
      </c>
      <c r="D90" s="614" t="s">
        <v>1695</v>
      </c>
      <c r="E90" s="614" t="s">
        <v>1696</v>
      </c>
      <c r="F90" s="617"/>
      <c r="G90" s="617"/>
      <c r="H90" s="638">
        <v>0</v>
      </c>
      <c r="I90" s="617">
        <v>1</v>
      </c>
      <c r="J90" s="617">
        <v>123.21</v>
      </c>
      <c r="K90" s="638">
        <v>1</v>
      </c>
      <c r="L90" s="617">
        <v>1</v>
      </c>
      <c r="M90" s="618">
        <v>123.21</v>
      </c>
    </row>
    <row r="91" spans="1:13" ht="14.4" customHeight="1" x14ac:dyDescent="0.3">
      <c r="A91" s="613" t="s">
        <v>514</v>
      </c>
      <c r="B91" s="614" t="s">
        <v>2130</v>
      </c>
      <c r="C91" s="614" t="s">
        <v>1671</v>
      </c>
      <c r="D91" s="614" t="s">
        <v>2137</v>
      </c>
      <c r="E91" s="614" t="s">
        <v>1667</v>
      </c>
      <c r="F91" s="617"/>
      <c r="G91" s="617"/>
      <c r="H91" s="638">
        <v>0</v>
      </c>
      <c r="I91" s="617">
        <v>24</v>
      </c>
      <c r="J91" s="617">
        <v>5220</v>
      </c>
      <c r="K91" s="638">
        <v>1</v>
      </c>
      <c r="L91" s="617">
        <v>24</v>
      </c>
      <c r="M91" s="618">
        <v>5220</v>
      </c>
    </row>
    <row r="92" spans="1:13" ht="14.4" customHeight="1" x14ac:dyDescent="0.3">
      <c r="A92" s="613" t="s">
        <v>514</v>
      </c>
      <c r="B92" s="614" t="s">
        <v>2130</v>
      </c>
      <c r="C92" s="614" t="s">
        <v>1675</v>
      </c>
      <c r="D92" s="614" t="s">
        <v>1676</v>
      </c>
      <c r="E92" s="614" t="s">
        <v>1667</v>
      </c>
      <c r="F92" s="617"/>
      <c r="G92" s="617"/>
      <c r="H92" s="638">
        <v>0</v>
      </c>
      <c r="I92" s="617">
        <v>14</v>
      </c>
      <c r="J92" s="617">
        <v>5466.5704725090955</v>
      </c>
      <c r="K92" s="638">
        <v>1</v>
      </c>
      <c r="L92" s="617">
        <v>14</v>
      </c>
      <c r="M92" s="618">
        <v>5466.5704725090955</v>
      </c>
    </row>
    <row r="93" spans="1:13" ht="14.4" customHeight="1" x14ac:dyDescent="0.3">
      <c r="A93" s="613" t="s">
        <v>514</v>
      </c>
      <c r="B93" s="614" t="s">
        <v>2130</v>
      </c>
      <c r="C93" s="614" t="s">
        <v>1665</v>
      </c>
      <c r="D93" s="614" t="s">
        <v>1666</v>
      </c>
      <c r="E93" s="614" t="s">
        <v>1667</v>
      </c>
      <c r="F93" s="617"/>
      <c r="G93" s="617"/>
      <c r="H93" s="638">
        <v>0</v>
      </c>
      <c r="I93" s="617">
        <v>29</v>
      </c>
      <c r="J93" s="617">
        <v>12324.42</v>
      </c>
      <c r="K93" s="638">
        <v>1</v>
      </c>
      <c r="L93" s="617">
        <v>29</v>
      </c>
      <c r="M93" s="618">
        <v>12324.42</v>
      </c>
    </row>
    <row r="94" spans="1:13" ht="14.4" customHeight="1" x14ac:dyDescent="0.3">
      <c r="A94" s="613" t="s">
        <v>514</v>
      </c>
      <c r="B94" s="614" t="s">
        <v>2130</v>
      </c>
      <c r="C94" s="614" t="s">
        <v>1656</v>
      </c>
      <c r="D94" s="614" t="s">
        <v>1657</v>
      </c>
      <c r="E94" s="614" t="s">
        <v>1436</v>
      </c>
      <c r="F94" s="617"/>
      <c r="G94" s="617"/>
      <c r="H94" s="638">
        <v>0</v>
      </c>
      <c r="I94" s="617">
        <v>75</v>
      </c>
      <c r="J94" s="617">
        <v>3069.1483917847881</v>
      </c>
      <c r="K94" s="638">
        <v>1</v>
      </c>
      <c r="L94" s="617">
        <v>75</v>
      </c>
      <c r="M94" s="618">
        <v>3069.1483917847881</v>
      </c>
    </row>
    <row r="95" spans="1:13" ht="14.4" customHeight="1" x14ac:dyDescent="0.3">
      <c r="A95" s="613" t="s">
        <v>514</v>
      </c>
      <c r="B95" s="614" t="s">
        <v>2130</v>
      </c>
      <c r="C95" s="614" t="s">
        <v>1668</v>
      </c>
      <c r="D95" s="614" t="s">
        <v>1669</v>
      </c>
      <c r="E95" s="614" t="s">
        <v>1667</v>
      </c>
      <c r="F95" s="617"/>
      <c r="G95" s="617"/>
      <c r="H95" s="638">
        <v>0</v>
      </c>
      <c r="I95" s="617">
        <v>196</v>
      </c>
      <c r="J95" s="617">
        <v>35940.497547518011</v>
      </c>
      <c r="K95" s="638">
        <v>1</v>
      </c>
      <c r="L95" s="617">
        <v>196</v>
      </c>
      <c r="M95" s="618">
        <v>35940.497547518011</v>
      </c>
    </row>
    <row r="96" spans="1:13" ht="14.4" customHeight="1" x14ac:dyDescent="0.3">
      <c r="A96" s="613" t="s">
        <v>514</v>
      </c>
      <c r="B96" s="614" t="s">
        <v>2130</v>
      </c>
      <c r="C96" s="614" t="s">
        <v>532</v>
      </c>
      <c r="D96" s="614" t="s">
        <v>533</v>
      </c>
      <c r="E96" s="614" t="s">
        <v>534</v>
      </c>
      <c r="F96" s="617">
        <v>17</v>
      </c>
      <c r="G96" s="617">
        <v>3768.73</v>
      </c>
      <c r="H96" s="638">
        <v>1</v>
      </c>
      <c r="I96" s="617"/>
      <c r="J96" s="617"/>
      <c r="K96" s="638">
        <v>0</v>
      </c>
      <c r="L96" s="617">
        <v>17</v>
      </c>
      <c r="M96" s="618">
        <v>3768.73</v>
      </c>
    </row>
    <row r="97" spans="1:13" ht="14.4" customHeight="1" x14ac:dyDescent="0.3">
      <c r="A97" s="613" t="s">
        <v>514</v>
      </c>
      <c r="B97" s="614" t="s">
        <v>2130</v>
      </c>
      <c r="C97" s="614" t="s">
        <v>1659</v>
      </c>
      <c r="D97" s="614" t="s">
        <v>2138</v>
      </c>
      <c r="E97" s="614" t="s">
        <v>1436</v>
      </c>
      <c r="F97" s="617"/>
      <c r="G97" s="617"/>
      <c r="H97" s="638">
        <v>0</v>
      </c>
      <c r="I97" s="617">
        <v>3</v>
      </c>
      <c r="J97" s="617">
        <v>143.43000000000004</v>
      </c>
      <c r="K97" s="638">
        <v>1</v>
      </c>
      <c r="L97" s="617">
        <v>3</v>
      </c>
      <c r="M97" s="618">
        <v>143.43000000000004</v>
      </c>
    </row>
    <row r="98" spans="1:13" ht="14.4" customHeight="1" x14ac:dyDescent="0.3">
      <c r="A98" s="613" t="s">
        <v>514</v>
      </c>
      <c r="B98" s="614" t="s">
        <v>2130</v>
      </c>
      <c r="C98" s="614" t="s">
        <v>1691</v>
      </c>
      <c r="D98" s="614" t="s">
        <v>2139</v>
      </c>
      <c r="E98" s="614" t="s">
        <v>1436</v>
      </c>
      <c r="F98" s="617"/>
      <c r="G98" s="617"/>
      <c r="H98" s="638">
        <v>0</v>
      </c>
      <c r="I98" s="617">
        <v>186</v>
      </c>
      <c r="J98" s="617">
        <v>7546.0183628229333</v>
      </c>
      <c r="K98" s="638">
        <v>1</v>
      </c>
      <c r="L98" s="617">
        <v>186</v>
      </c>
      <c r="M98" s="618">
        <v>7546.0183628229333</v>
      </c>
    </row>
    <row r="99" spans="1:13" ht="14.4" customHeight="1" x14ac:dyDescent="0.3">
      <c r="A99" s="613" t="s">
        <v>514</v>
      </c>
      <c r="B99" s="614" t="s">
        <v>2130</v>
      </c>
      <c r="C99" s="614" t="s">
        <v>1698</v>
      </c>
      <c r="D99" s="614" t="s">
        <v>1699</v>
      </c>
      <c r="E99" s="614" t="s">
        <v>1680</v>
      </c>
      <c r="F99" s="617"/>
      <c r="G99" s="617"/>
      <c r="H99" s="638">
        <v>0</v>
      </c>
      <c r="I99" s="617">
        <v>2</v>
      </c>
      <c r="J99" s="617">
        <v>264.32001772389788</v>
      </c>
      <c r="K99" s="638">
        <v>1</v>
      </c>
      <c r="L99" s="617">
        <v>2</v>
      </c>
      <c r="M99" s="618">
        <v>264.32001772389788</v>
      </c>
    </row>
    <row r="100" spans="1:13" ht="14.4" customHeight="1" x14ac:dyDescent="0.3">
      <c r="A100" s="613" t="s">
        <v>514</v>
      </c>
      <c r="B100" s="614" t="s">
        <v>2130</v>
      </c>
      <c r="C100" s="614" t="s">
        <v>1678</v>
      </c>
      <c r="D100" s="614" t="s">
        <v>1679</v>
      </c>
      <c r="E100" s="614" t="s">
        <v>1680</v>
      </c>
      <c r="F100" s="617"/>
      <c r="G100" s="617"/>
      <c r="H100" s="638">
        <v>0</v>
      </c>
      <c r="I100" s="617">
        <v>4</v>
      </c>
      <c r="J100" s="617">
        <v>560.46</v>
      </c>
      <c r="K100" s="638">
        <v>1</v>
      </c>
      <c r="L100" s="617">
        <v>4</v>
      </c>
      <c r="M100" s="618">
        <v>560.46</v>
      </c>
    </row>
    <row r="101" spans="1:13" ht="14.4" customHeight="1" x14ac:dyDescent="0.3">
      <c r="A101" s="613" t="s">
        <v>514</v>
      </c>
      <c r="B101" s="614" t="s">
        <v>2130</v>
      </c>
      <c r="C101" s="614" t="s">
        <v>1681</v>
      </c>
      <c r="D101" s="614" t="s">
        <v>1682</v>
      </c>
      <c r="E101" s="614" t="s">
        <v>1680</v>
      </c>
      <c r="F101" s="617"/>
      <c r="G101" s="617"/>
      <c r="H101" s="638">
        <v>0</v>
      </c>
      <c r="I101" s="617">
        <v>3</v>
      </c>
      <c r="J101" s="617">
        <v>412.39</v>
      </c>
      <c r="K101" s="638">
        <v>1</v>
      </c>
      <c r="L101" s="617">
        <v>3</v>
      </c>
      <c r="M101" s="618">
        <v>412.39</v>
      </c>
    </row>
    <row r="102" spans="1:13" ht="14.4" customHeight="1" x14ac:dyDescent="0.3">
      <c r="A102" s="613" t="s">
        <v>514</v>
      </c>
      <c r="B102" s="614" t="s">
        <v>2130</v>
      </c>
      <c r="C102" s="614" t="s">
        <v>1687</v>
      </c>
      <c r="D102" s="614" t="s">
        <v>2140</v>
      </c>
      <c r="E102" s="614" t="s">
        <v>1680</v>
      </c>
      <c r="F102" s="617"/>
      <c r="G102" s="617"/>
      <c r="H102" s="638">
        <v>0</v>
      </c>
      <c r="I102" s="617">
        <v>3</v>
      </c>
      <c r="J102" s="617">
        <v>412.39</v>
      </c>
      <c r="K102" s="638">
        <v>1</v>
      </c>
      <c r="L102" s="617">
        <v>3</v>
      </c>
      <c r="M102" s="618">
        <v>412.39</v>
      </c>
    </row>
    <row r="103" spans="1:13" ht="14.4" customHeight="1" x14ac:dyDescent="0.3">
      <c r="A103" s="613" t="s">
        <v>514</v>
      </c>
      <c r="B103" s="614" t="s">
        <v>2130</v>
      </c>
      <c r="C103" s="614" t="s">
        <v>1700</v>
      </c>
      <c r="D103" s="614" t="s">
        <v>1701</v>
      </c>
      <c r="E103" s="614" t="s">
        <v>1696</v>
      </c>
      <c r="F103" s="617"/>
      <c r="G103" s="617"/>
      <c r="H103" s="638">
        <v>0</v>
      </c>
      <c r="I103" s="617">
        <v>1</v>
      </c>
      <c r="J103" s="617">
        <v>186.73000000000002</v>
      </c>
      <c r="K103" s="638">
        <v>1</v>
      </c>
      <c r="L103" s="617">
        <v>1</v>
      </c>
      <c r="M103" s="618">
        <v>186.73000000000002</v>
      </c>
    </row>
    <row r="104" spans="1:13" ht="14.4" customHeight="1" x14ac:dyDescent="0.3">
      <c r="A104" s="613" t="s">
        <v>514</v>
      </c>
      <c r="B104" s="614" t="s">
        <v>2130</v>
      </c>
      <c r="C104" s="614" t="s">
        <v>1702</v>
      </c>
      <c r="D104" s="614" t="s">
        <v>1703</v>
      </c>
      <c r="E104" s="614" t="s">
        <v>1696</v>
      </c>
      <c r="F104" s="617"/>
      <c r="G104" s="617"/>
      <c r="H104" s="638">
        <v>0</v>
      </c>
      <c r="I104" s="617">
        <v>1</v>
      </c>
      <c r="J104" s="617">
        <v>186.73000000000002</v>
      </c>
      <c r="K104" s="638">
        <v>1</v>
      </c>
      <c r="L104" s="617">
        <v>1</v>
      </c>
      <c r="M104" s="618">
        <v>186.73000000000002</v>
      </c>
    </row>
    <row r="105" spans="1:13" ht="14.4" customHeight="1" x14ac:dyDescent="0.3">
      <c r="A105" s="613" t="s">
        <v>514</v>
      </c>
      <c r="B105" s="614" t="s">
        <v>2130</v>
      </c>
      <c r="C105" s="614" t="s">
        <v>1704</v>
      </c>
      <c r="D105" s="614" t="s">
        <v>1705</v>
      </c>
      <c r="E105" s="614" t="s">
        <v>1696</v>
      </c>
      <c r="F105" s="617"/>
      <c r="G105" s="617"/>
      <c r="H105" s="638">
        <v>0</v>
      </c>
      <c r="I105" s="617">
        <v>1</v>
      </c>
      <c r="J105" s="617">
        <v>186.73000000000002</v>
      </c>
      <c r="K105" s="638">
        <v>1</v>
      </c>
      <c r="L105" s="617">
        <v>1</v>
      </c>
      <c r="M105" s="618">
        <v>186.73000000000002</v>
      </c>
    </row>
    <row r="106" spans="1:13" ht="14.4" customHeight="1" thickBot="1" x14ac:dyDescent="0.35">
      <c r="A106" s="619" t="s">
        <v>514</v>
      </c>
      <c r="B106" s="620" t="s">
        <v>2130</v>
      </c>
      <c r="C106" s="620" t="s">
        <v>1576</v>
      </c>
      <c r="D106" s="620" t="s">
        <v>1577</v>
      </c>
      <c r="E106" s="620" t="s">
        <v>1578</v>
      </c>
      <c r="F106" s="623">
        <v>3</v>
      </c>
      <c r="G106" s="623">
        <v>486.86999999999989</v>
      </c>
      <c r="H106" s="631">
        <v>1</v>
      </c>
      <c r="I106" s="623"/>
      <c r="J106" s="623"/>
      <c r="K106" s="631">
        <v>0</v>
      </c>
      <c r="L106" s="623">
        <v>3</v>
      </c>
      <c r="M106" s="624">
        <v>486.86999999999989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293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305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2048</v>
      </c>
      <c r="C3" s="438">
        <f>SUM(C6:C1048576)</f>
        <v>610</v>
      </c>
      <c r="D3" s="438">
        <f>SUM(D6:D1048576)</f>
        <v>994</v>
      </c>
      <c r="E3" s="439">
        <f>SUM(E6:E1048576)</f>
        <v>0</v>
      </c>
      <c r="F3" s="436">
        <f>IF(SUM($B3:$E3)=0,"",B3/SUM($B3:$E3))</f>
        <v>0.56078860898138005</v>
      </c>
      <c r="G3" s="434">
        <f t="shared" ref="G3:I3" si="0">IF(SUM($B3:$E3)=0,"",C3/SUM($B3:$E3))</f>
        <v>0.16703176341730558</v>
      </c>
      <c r="H3" s="434">
        <f t="shared" si="0"/>
        <v>0.27217962760131437</v>
      </c>
      <c r="I3" s="435">
        <f t="shared" si="0"/>
        <v>0</v>
      </c>
      <c r="J3" s="438">
        <f>SUM(J6:J1048576)</f>
        <v>108</v>
      </c>
      <c r="K3" s="438">
        <f>SUM(K6:K1048576)</f>
        <v>226</v>
      </c>
      <c r="L3" s="438">
        <f>SUM(L6:L1048576)</f>
        <v>994</v>
      </c>
      <c r="M3" s="439">
        <f>SUM(M6:M1048576)</f>
        <v>0</v>
      </c>
      <c r="N3" s="436">
        <f>IF(SUM($J3:$M3)=0,"",J3/SUM($J3:$M3))</f>
        <v>8.1325301204819275E-2</v>
      </c>
      <c r="O3" s="434">
        <f t="shared" ref="O3:Q3" si="1">IF(SUM($J3:$M3)=0,"",K3/SUM($J3:$M3))</f>
        <v>0.17018072289156627</v>
      </c>
      <c r="P3" s="434">
        <f t="shared" si="1"/>
        <v>0.74849397590361444</v>
      </c>
      <c r="Q3" s="435">
        <f t="shared" si="1"/>
        <v>0</v>
      </c>
    </row>
    <row r="4" spans="1:17" ht="14.4" customHeight="1" thickBot="1" x14ac:dyDescent="0.35">
      <c r="A4" s="432"/>
      <c r="B4" s="503" t="s">
        <v>295</v>
      </c>
      <c r="C4" s="504"/>
      <c r="D4" s="504"/>
      <c r="E4" s="505"/>
      <c r="F4" s="500" t="s">
        <v>300</v>
      </c>
      <c r="G4" s="501"/>
      <c r="H4" s="501"/>
      <c r="I4" s="502"/>
      <c r="J4" s="503" t="s">
        <v>301</v>
      </c>
      <c r="K4" s="504"/>
      <c r="L4" s="504"/>
      <c r="M4" s="505"/>
      <c r="N4" s="500" t="s">
        <v>302</v>
      </c>
      <c r="O4" s="501"/>
      <c r="P4" s="501"/>
      <c r="Q4" s="502"/>
    </row>
    <row r="5" spans="1:17" ht="14.4" customHeight="1" thickBot="1" x14ac:dyDescent="0.35">
      <c r="A5" s="648" t="s">
        <v>294</v>
      </c>
      <c r="B5" s="649" t="s">
        <v>296</v>
      </c>
      <c r="C5" s="649" t="s">
        <v>297</v>
      </c>
      <c r="D5" s="649" t="s">
        <v>298</v>
      </c>
      <c r="E5" s="650" t="s">
        <v>299</v>
      </c>
      <c r="F5" s="651" t="s">
        <v>296</v>
      </c>
      <c r="G5" s="652" t="s">
        <v>297</v>
      </c>
      <c r="H5" s="652" t="s">
        <v>298</v>
      </c>
      <c r="I5" s="653" t="s">
        <v>299</v>
      </c>
      <c r="J5" s="649" t="s">
        <v>296</v>
      </c>
      <c r="K5" s="649" t="s">
        <v>297</v>
      </c>
      <c r="L5" s="649" t="s">
        <v>298</v>
      </c>
      <c r="M5" s="650" t="s">
        <v>299</v>
      </c>
      <c r="N5" s="651" t="s">
        <v>296</v>
      </c>
      <c r="O5" s="652" t="s">
        <v>297</v>
      </c>
      <c r="P5" s="652" t="s">
        <v>298</v>
      </c>
      <c r="Q5" s="653" t="s">
        <v>299</v>
      </c>
    </row>
    <row r="6" spans="1:17" ht="14.4" customHeight="1" x14ac:dyDescent="0.3">
      <c r="A6" s="656" t="s">
        <v>2142</v>
      </c>
      <c r="B6" s="660"/>
      <c r="C6" s="611"/>
      <c r="D6" s="611"/>
      <c r="E6" s="612"/>
      <c r="F6" s="658"/>
      <c r="G6" s="630"/>
      <c r="H6" s="630"/>
      <c r="I6" s="662"/>
      <c r="J6" s="660"/>
      <c r="K6" s="611"/>
      <c r="L6" s="611"/>
      <c r="M6" s="612"/>
      <c r="N6" s="658"/>
      <c r="O6" s="630"/>
      <c r="P6" s="630"/>
      <c r="Q6" s="654"/>
    </row>
    <row r="7" spans="1:17" ht="14.4" customHeight="1" thickBot="1" x14ac:dyDescent="0.35">
      <c r="A7" s="657" t="s">
        <v>2143</v>
      </c>
      <c r="B7" s="661">
        <v>2048</v>
      </c>
      <c r="C7" s="623">
        <v>610</v>
      </c>
      <c r="D7" s="623">
        <v>994</v>
      </c>
      <c r="E7" s="624"/>
      <c r="F7" s="659">
        <v>0.56078860898138005</v>
      </c>
      <c r="G7" s="631">
        <v>0.16703176341730558</v>
      </c>
      <c r="H7" s="631">
        <v>0.27217962760131437</v>
      </c>
      <c r="I7" s="663">
        <v>0</v>
      </c>
      <c r="J7" s="661">
        <v>108</v>
      </c>
      <c r="K7" s="623">
        <v>226</v>
      </c>
      <c r="L7" s="623">
        <v>994</v>
      </c>
      <c r="M7" s="624"/>
      <c r="N7" s="659">
        <v>8.1325301204819275E-2</v>
      </c>
      <c r="O7" s="631">
        <v>0.17018072289156627</v>
      </c>
      <c r="P7" s="631">
        <v>0.74849397590361444</v>
      </c>
      <c r="Q7" s="6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509</v>
      </c>
      <c r="B5" s="596" t="s">
        <v>510</v>
      </c>
      <c r="C5" s="597" t="s">
        <v>511</v>
      </c>
      <c r="D5" s="597" t="s">
        <v>511</v>
      </c>
      <c r="E5" s="597"/>
      <c r="F5" s="597" t="s">
        <v>511</v>
      </c>
      <c r="G5" s="597" t="s">
        <v>511</v>
      </c>
      <c r="H5" s="597" t="s">
        <v>511</v>
      </c>
      <c r="I5" s="598" t="s">
        <v>511</v>
      </c>
      <c r="J5" s="599" t="s">
        <v>61</v>
      </c>
    </row>
    <row r="6" spans="1:10" ht="14.4" customHeight="1" x14ac:dyDescent="0.3">
      <c r="A6" s="595" t="s">
        <v>509</v>
      </c>
      <c r="B6" s="596" t="s">
        <v>327</v>
      </c>
      <c r="C6" s="597">
        <v>125.07068</v>
      </c>
      <c r="D6" s="597">
        <v>199.04764</v>
      </c>
      <c r="E6" s="597"/>
      <c r="F6" s="597">
        <v>191.21737999999999</v>
      </c>
      <c r="G6" s="597">
        <v>339.97743211817601</v>
      </c>
      <c r="H6" s="597">
        <v>-148.76005211817602</v>
      </c>
      <c r="I6" s="598">
        <v>0.5624413915025186</v>
      </c>
      <c r="J6" s="599" t="s">
        <v>1</v>
      </c>
    </row>
    <row r="7" spans="1:10" ht="14.4" customHeight="1" x14ac:dyDescent="0.3">
      <c r="A7" s="595" t="s">
        <v>509</v>
      </c>
      <c r="B7" s="596" t="s">
        <v>328</v>
      </c>
      <c r="C7" s="597">
        <v>0.84252000000000005</v>
      </c>
      <c r="D7" s="597">
        <v>0</v>
      </c>
      <c r="E7" s="597"/>
      <c r="F7" s="597">
        <v>0.36951999999999996</v>
      </c>
      <c r="G7" s="597">
        <v>0.48989096807799998</v>
      </c>
      <c r="H7" s="597">
        <v>-0.12037096807800002</v>
      </c>
      <c r="I7" s="598">
        <v>0.75429028922444907</v>
      </c>
      <c r="J7" s="599" t="s">
        <v>1</v>
      </c>
    </row>
    <row r="8" spans="1:10" ht="14.4" customHeight="1" x14ac:dyDescent="0.3">
      <c r="A8" s="595" t="s">
        <v>509</v>
      </c>
      <c r="B8" s="596" t="s">
        <v>329</v>
      </c>
      <c r="C8" s="597">
        <v>269.01666</v>
      </c>
      <c r="D8" s="597">
        <v>219.67532999999898</v>
      </c>
      <c r="E8" s="597"/>
      <c r="F8" s="597">
        <v>250.30672999999999</v>
      </c>
      <c r="G8" s="597">
        <v>240.21409314027133</v>
      </c>
      <c r="H8" s="597">
        <v>10.092636859728657</v>
      </c>
      <c r="I8" s="598">
        <v>1.0420151737468424</v>
      </c>
      <c r="J8" s="599" t="s">
        <v>1</v>
      </c>
    </row>
    <row r="9" spans="1:10" ht="14.4" customHeight="1" x14ac:dyDescent="0.3">
      <c r="A9" s="595" t="s">
        <v>509</v>
      </c>
      <c r="B9" s="596" t="s">
        <v>330</v>
      </c>
      <c r="C9" s="597">
        <v>1215.18181</v>
      </c>
      <c r="D9" s="597">
        <v>1372.7897000000003</v>
      </c>
      <c r="E9" s="597"/>
      <c r="F9" s="597">
        <v>1259.384440000001</v>
      </c>
      <c r="G9" s="597">
        <v>1415.9184133245399</v>
      </c>
      <c r="H9" s="597">
        <v>-156.53397332453892</v>
      </c>
      <c r="I9" s="598">
        <v>0.88944703886080467</v>
      </c>
      <c r="J9" s="599" t="s">
        <v>1</v>
      </c>
    </row>
    <row r="10" spans="1:10" ht="14.4" customHeight="1" x14ac:dyDescent="0.3">
      <c r="A10" s="595" t="s">
        <v>509</v>
      </c>
      <c r="B10" s="596" t="s">
        <v>331</v>
      </c>
      <c r="C10" s="597">
        <v>55.283500000000004</v>
      </c>
      <c r="D10" s="597">
        <v>84.686409999998986</v>
      </c>
      <c r="E10" s="597"/>
      <c r="F10" s="597">
        <v>61.953999999999994</v>
      </c>
      <c r="G10" s="597">
        <v>113.31153167122</v>
      </c>
      <c r="H10" s="597">
        <v>-51.357531671220002</v>
      </c>
      <c r="I10" s="598">
        <v>0.54675811972750599</v>
      </c>
      <c r="J10" s="599" t="s">
        <v>1</v>
      </c>
    </row>
    <row r="11" spans="1:10" ht="14.4" customHeight="1" x14ac:dyDescent="0.3">
      <c r="A11" s="595" t="s">
        <v>509</v>
      </c>
      <c r="B11" s="596" t="s">
        <v>332</v>
      </c>
      <c r="C11" s="597">
        <v>7.1214600000000008</v>
      </c>
      <c r="D11" s="597">
        <v>12.72505</v>
      </c>
      <c r="E11" s="597"/>
      <c r="F11" s="597">
        <v>8.5600500000000004</v>
      </c>
      <c r="G11" s="597">
        <v>13.331284036766</v>
      </c>
      <c r="H11" s="597">
        <v>-4.7712340367659998</v>
      </c>
      <c r="I11" s="598">
        <v>0.64210243937436651</v>
      </c>
      <c r="J11" s="599" t="s">
        <v>1</v>
      </c>
    </row>
    <row r="12" spans="1:10" ht="14.4" customHeight="1" x14ac:dyDescent="0.3">
      <c r="A12" s="595" t="s">
        <v>509</v>
      </c>
      <c r="B12" s="596" t="s">
        <v>333</v>
      </c>
      <c r="C12" s="597">
        <v>9.8780000000000001</v>
      </c>
      <c r="D12" s="597">
        <v>12.214019999999001</v>
      </c>
      <c r="E12" s="597"/>
      <c r="F12" s="597">
        <v>12.95743</v>
      </c>
      <c r="G12" s="597">
        <v>11.898765323854001</v>
      </c>
      <c r="H12" s="597">
        <v>1.0586646761459999</v>
      </c>
      <c r="I12" s="598">
        <v>1.0889726494583136</v>
      </c>
      <c r="J12" s="599" t="s">
        <v>1</v>
      </c>
    </row>
    <row r="13" spans="1:10" ht="14.4" customHeight="1" x14ac:dyDescent="0.3">
      <c r="A13" s="595" t="s">
        <v>509</v>
      </c>
      <c r="B13" s="596" t="s">
        <v>334</v>
      </c>
      <c r="C13" s="597">
        <v>90.075999999999993</v>
      </c>
      <c r="D13" s="597">
        <v>106.62840000000001</v>
      </c>
      <c r="E13" s="597"/>
      <c r="F13" s="597">
        <v>111.566</v>
      </c>
      <c r="G13" s="597">
        <v>111.226954046458</v>
      </c>
      <c r="H13" s="597">
        <v>0.33904595354199785</v>
      </c>
      <c r="I13" s="598">
        <v>1.0030482355329122</v>
      </c>
      <c r="J13" s="599" t="s">
        <v>1</v>
      </c>
    </row>
    <row r="14" spans="1:10" ht="14.4" customHeight="1" x14ac:dyDescent="0.3">
      <c r="A14" s="595" t="s">
        <v>509</v>
      </c>
      <c r="B14" s="596" t="s">
        <v>335</v>
      </c>
      <c r="C14" s="597">
        <v>72.949060000000017</v>
      </c>
      <c r="D14" s="597">
        <v>125.48929</v>
      </c>
      <c r="E14" s="597"/>
      <c r="F14" s="597">
        <v>105.19305999999999</v>
      </c>
      <c r="G14" s="597">
        <v>113.72964558925867</v>
      </c>
      <c r="H14" s="597">
        <v>-8.5365855892586779</v>
      </c>
      <c r="I14" s="598">
        <v>0.92493966243340753</v>
      </c>
      <c r="J14" s="599" t="s">
        <v>1</v>
      </c>
    </row>
    <row r="15" spans="1:10" ht="14.4" customHeight="1" x14ac:dyDescent="0.3">
      <c r="A15" s="595" t="s">
        <v>509</v>
      </c>
      <c r="B15" s="596" t="s">
        <v>336</v>
      </c>
      <c r="C15" s="597">
        <v>1.5686</v>
      </c>
      <c r="D15" s="597">
        <v>1.9279999999999999</v>
      </c>
      <c r="E15" s="597"/>
      <c r="F15" s="597">
        <v>2.4383000000000004</v>
      </c>
      <c r="G15" s="597">
        <v>2.0820664512926665</v>
      </c>
      <c r="H15" s="597">
        <v>0.35623354870733381</v>
      </c>
      <c r="I15" s="598">
        <v>1.171096147525053</v>
      </c>
      <c r="J15" s="599" t="s">
        <v>1</v>
      </c>
    </row>
    <row r="16" spans="1:10" ht="14.4" customHeight="1" x14ac:dyDescent="0.3">
      <c r="A16" s="595" t="s">
        <v>509</v>
      </c>
      <c r="B16" s="596" t="s">
        <v>512</v>
      </c>
      <c r="C16" s="597">
        <v>1846.98829</v>
      </c>
      <c r="D16" s="597">
        <v>2135.183839999997</v>
      </c>
      <c r="E16" s="597"/>
      <c r="F16" s="597">
        <v>2003.946910000001</v>
      </c>
      <c r="G16" s="597">
        <v>2362.1800766699153</v>
      </c>
      <c r="H16" s="597">
        <v>-358.23316666991423</v>
      </c>
      <c r="I16" s="598">
        <v>0.8483463770573606</v>
      </c>
      <c r="J16" s="599" t="s">
        <v>513</v>
      </c>
    </row>
    <row r="18" spans="1:10" ht="14.4" customHeight="1" x14ac:dyDescent="0.3">
      <c r="A18" s="595" t="s">
        <v>509</v>
      </c>
      <c r="B18" s="596" t="s">
        <v>510</v>
      </c>
      <c r="C18" s="597" t="s">
        <v>511</v>
      </c>
      <c r="D18" s="597" t="s">
        <v>511</v>
      </c>
      <c r="E18" s="597"/>
      <c r="F18" s="597" t="s">
        <v>511</v>
      </c>
      <c r="G18" s="597" t="s">
        <v>511</v>
      </c>
      <c r="H18" s="597" t="s">
        <v>511</v>
      </c>
      <c r="I18" s="598" t="s">
        <v>511</v>
      </c>
      <c r="J18" s="599" t="s">
        <v>61</v>
      </c>
    </row>
    <row r="19" spans="1:10" ht="14.4" customHeight="1" x14ac:dyDescent="0.3">
      <c r="A19" s="595" t="s">
        <v>514</v>
      </c>
      <c r="B19" s="596" t="s">
        <v>515</v>
      </c>
      <c r="C19" s="597" t="s">
        <v>511</v>
      </c>
      <c r="D19" s="597" t="s">
        <v>511</v>
      </c>
      <c r="E19" s="597"/>
      <c r="F19" s="597" t="s">
        <v>511</v>
      </c>
      <c r="G19" s="597" t="s">
        <v>511</v>
      </c>
      <c r="H19" s="597" t="s">
        <v>511</v>
      </c>
      <c r="I19" s="598" t="s">
        <v>511</v>
      </c>
      <c r="J19" s="599" t="s">
        <v>0</v>
      </c>
    </row>
    <row r="20" spans="1:10" ht="14.4" customHeight="1" x14ac:dyDescent="0.3">
      <c r="A20" s="595" t="s">
        <v>514</v>
      </c>
      <c r="B20" s="596" t="s">
        <v>327</v>
      </c>
      <c r="C20" s="597">
        <v>125.07068</v>
      </c>
      <c r="D20" s="597">
        <v>199.04764</v>
      </c>
      <c r="E20" s="597"/>
      <c r="F20" s="597">
        <v>191.21737999999999</v>
      </c>
      <c r="G20" s="597">
        <v>339.97743211817601</v>
      </c>
      <c r="H20" s="597">
        <v>-148.76005211817602</v>
      </c>
      <c r="I20" s="598">
        <v>0.5624413915025186</v>
      </c>
      <c r="J20" s="599" t="s">
        <v>1</v>
      </c>
    </row>
    <row r="21" spans="1:10" ht="14.4" customHeight="1" x14ac:dyDescent="0.3">
      <c r="A21" s="595" t="s">
        <v>514</v>
      </c>
      <c r="B21" s="596" t="s">
        <v>328</v>
      </c>
      <c r="C21" s="597">
        <v>0.84252000000000005</v>
      </c>
      <c r="D21" s="597">
        <v>0</v>
      </c>
      <c r="E21" s="597"/>
      <c r="F21" s="597">
        <v>0.36951999999999996</v>
      </c>
      <c r="G21" s="597">
        <v>0.48989096807799998</v>
      </c>
      <c r="H21" s="597">
        <v>-0.12037096807800002</v>
      </c>
      <c r="I21" s="598">
        <v>0.75429028922444907</v>
      </c>
      <c r="J21" s="599" t="s">
        <v>1</v>
      </c>
    </row>
    <row r="22" spans="1:10" ht="14.4" customHeight="1" x14ac:dyDescent="0.3">
      <c r="A22" s="595" t="s">
        <v>514</v>
      </c>
      <c r="B22" s="596" t="s">
        <v>329</v>
      </c>
      <c r="C22" s="597">
        <v>269.01666</v>
      </c>
      <c r="D22" s="597">
        <v>219.67532999999898</v>
      </c>
      <c r="E22" s="597"/>
      <c r="F22" s="597">
        <v>250.30672999999999</v>
      </c>
      <c r="G22" s="597">
        <v>240.21409314027133</v>
      </c>
      <c r="H22" s="597">
        <v>10.092636859728657</v>
      </c>
      <c r="I22" s="598">
        <v>1.0420151737468424</v>
      </c>
      <c r="J22" s="599" t="s">
        <v>1</v>
      </c>
    </row>
    <row r="23" spans="1:10" ht="14.4" customHeight="1" x14ac:dyDescent="0.3">
      <c r="A23" s="595" t="s">
        <v>514</v>
      </c>
      <c r="B23" s="596" t="s">
        <v>330</v>
      </c>
      <c r="C23" s="597">
        <v>1215.18181</v>
      </c>
      <c r="D23" s="597">
        <v>1372.7897000000003</v>
      </c>
      <c r="E23" s="597"/>
      <c r="F23" s="597">
        <v>1259.384440000001</v>
      </c>
      <c r="G23" s="597">
        <v>1415.9184133245399</v>
      </c>
      <c r="H23" s="597">
        <v>-156.53397332453892</v>
      </c>
      <c r="I23" s="598">
        <v>0.88944703886080467</v>
      </c>
      <c r="J23" s="599" t="s">
        <v>1</v>
      </c>
    </row>
    <row r="24" spans="1:10" ht="14.4" customHeight="1" x14ac:dyDescent="0.3">
      <c r="A24" s="595" t="s">
        <v>514</v>
      </c>
      <c r="B24" s="596" t="s">
        <v>331</v>
      </c>
      <c r="C24" s="597">
        <v>55.283500000000004</v>
      </c>
      <c r="D24" s="597">
        <v>84.686409999998986</v>
      </c>
      <c r="E24" s="597"/>
      <c r="F24" s="597">
        <v>61.953999999999994</v>
      </c>
      <c r="G24" s="597">
        <v>113.31153167122</v>
      </c>
      <c r="H24" s="597">
        <v>-51.357531671220002</v>
      </c>
      <c r="I24" s="598">
        <v>0.54675811972750599</v>
      </c>
      <c r="J24" s="599" t="s">
        <v>1</v>
      </c>
    </row>
    <row r="25" spans="1:10" ht="14.4" customHeight="1" x14ac:dyDescent="0.3">
      <c r="A25" s="595" t="s">
        <v>514</v>
      </c>
      <c r="B25" s="596" t="s">
        <v>332</v>
      </c>
      <c r="C25" s="597">
        <v>7.1214600000000008</v>
      </c>
      <c r="D25" s="597">
        <v>12.72505</v>
      </c>
      <c r="E25" s="597"/>
      <c r="F25" s="597">
        <v>8.5600500000000004</v>
      </c>
      <c r="G25" s="597">
        <v>13.331284036766</v>
      </c>
      <c r="H25" s="597">
        <v>-4.7712340367659998</v>
      </c>
      <c r="I25" s="598">
        <v>0.64210243937436651</v>
      </c>
      <c r="J25" s="599" t="s">
        <v>1</v>
      </c>
    </row>
    <row r="26" spans="1:10" ht="14.4" customHeight="1" x14ac:dyDescent="0.3">
      <c r="A26" s="595" t="s">
        <v>514</v>
      </c>
      <c r="B26" s="596" t="s">
        <v>333</v>
      </c>
      <c r="C26" s="597">
        <v>9.8780000000000001</v>
      </c>
      <c r="D26" s="597">
        <v>12.214019999999001</v>
      </c>
      <c r="E26" s="597"/>
      <c r="F26" s="597">
        <v>12.95743</v>
      </c>
      <c r="G26" s="597">
        <v>11.898765323854001</v>
      </c>
      <c r="H26" s="597">
        <v>1.0586646761459999</v>
      </c>
      <c r="I26" s="598">
        <v>1.0889726494583136</v>
      </c>
      <c r="J26" s="599" t="s">
        <v>1</v>
      </c>
    </row>
    <row r="27" spans="1:10" ht="14.4" customHeight="1" x14ac:dyDescent="0.3">
      <c r="A27" s="595" t="s">
        <v>514</v>
      </c>
      <c r="B27" s="596" t="s">
        <v>334</v>
      </c>
      <c r="C27" s="597">
        <v>90.075999999999993</v>
      </c>
      <c r="D27" s="597">
        <v>106.62840000000001</v>
      </c>
      <c r="E27" s="597"/>
      <c r="F27" s="597">
        <v>111.566</v>
      </c>
      <c r="G27" s="597">
        <v>111.226954046458</v>
      </c>
      <c r="H27" s="597">
        <v>0.33904595354199785</v>
      </c>
      <c r="I27" s="598">
        <v>1.0030482355329122</v>
      </c>
      <c r="J27" s="599" t="s">
        <v>1</v>
      </c>
    </row>
    <row r="28" spans="1:10" ht="14.4" customHeight="1" x14ac:dyDescent="0.3">
      <c r="A28" s="595" t="s">
        <v>514</v>
      </c>
      <c r="B28" s="596" t="s">
        <v>335</v>
      </c>
      <c r="C28" s="597">
        <v>72.949060000000017</v>
      </c>
      <c r="D28" s="597">
        <v>125.48929</v>
      </c>
      <c r="E28" s="597"/>
      <c r="F28" s="597">
        <v>105.19305999999999</v>
      </c>
      <c r="G28" s="597">
        <v>113.72964558925867</v>
      </c>
      <c r="H28" s="597">
        <v>-8.5365855892586779</v>
      </c>
      <c r="I28" s="598">
        <v>0.92493966243340753</v>
      </c>
      <c r="J28" s="599" t="s">
        <v>1</v>
      </c>
    </row>
    <row r="29" spans="1:10" ht="14.4" customHeight="1" x14ac:dyDescent="0.3">
      <c r="A29" s="595" t="s">
        <v>514</v>
      </c>
      <c r="B29" s="596" t="s">
        <v>336</v>
      </c>
      <c r="C29" s="597">
        <v>1.5686</v>
      </c>
      <c r="D29" s="597">
        <v>1.9279999999999999</v>
      </c>
      <c r="E29" s="597"/>
      <c r="F29" s="597">
        <v>2.4383000000000004</v>
      </c>
      <c r="G29" s="597">
        <v>2.0820664512926665</v>
      </c>
      <c r="H29" s="597">
        <v>0.35623354870733381</v>
      </c>
      <c r="I29" s="598">
        <v>1.171096147525053</v>
      </c>
      <c r="J29" s="599" t="s">
        <v>1</v>
      </c>
    </row>
    <row r="30" spans="1:10" ht="14.4" customHeight="1" x14ac:dyDescent="0.3">
      <c r="A30" s="595" t="s">
        <v>514</v>
      </c>
      <c r="B30" s="596" t="s">
        <v>516</v>
      </c>
      <c r="C30" s="597">
        <v>1846.98829</v>
      </c>
      <c r="D30" s="597">
        <v>2135.183839999997</v>
      </c>
      <c r="E30" s="597"/>
      <c r="F30" s="597">
        <v>2003.946910000001</v>
      </c>
      <c r="G30" s="597">
        <v>2362.1800766699153</v>
      </c>
      <c r="H30" s="597">
        <v>-358.23316666991423</v>
      </c>
      <c r="I30" s="598">
        <v>0.8483463770573606</v>
      </c>
      <c r="J30" s="599" t="s">
        <v>517</v>
      </c>
    </row>
    <row r="31" spans="1:10" ht="14.4" customHeight="1" x14ac:dyDescent="0.3">
      <c r="A31" s="595" t="s">
        <v>511</v>
      </c>
      <c r="B31" s="596" t="s">
        <v>511</v>
      </c>
      <c r="C31" s="597" t="s">
        <v>511</v>
      </c>
      <c r="D31" s="597" t="s">
        <v>511</v>
      </c>
      <c r="E31" s="597"/>
      <c r="F31" s="597" t="s">
        <v>511</v>
      </c>
      <c r="G31" s="597" t="s">
        <v>511</v>
      </c>
      <c r="H31" s="597" t="s">
        <v>511</v>
      </c>
      <c r="I31" s="598" t="s">
        <v>511</v>
      </c>
      <c r="J31" s="599" t="s">
        <v>518</v>
      </c>
    </row>
    <row r="32" spans="1:10" ht="14.4" customHeight="1" x14ac:dyDescent="0.3">
      <c r="A32" s="595" t="s">
        <v>509</v>
      </c>
      <c r="B32" s="596" t="s">
        <v>512</v>
      </c>
      <c r="C32" s="597">
        <v>1846.98829</v>
      </c>
      <c r="D32" s="597">
        <v>2135.183839999997</v>
      </c>
      <c r="E32" s="597"/>
      <c r="F32" s="597">
        <v>2003.946910000001</v>
      </c>
      <c r="G32" s="597">
        <v>2362.1800766699153</v>
      </c>
      <c r="H32" s="597">
        <v>-358.23316666991423</v>
      </c>
      <c r="I32" s="598">
        <v>0.8483463770573606</v>
      </c>
      <c r="J32" s="599" t="s">
        <v>513</v>
      </c>
    </row>
  </sheetData>
  <mergeCells count="3">
    <mergeCell ref="A1:I1"/>
    <mergeCell ref="F3:I3"/>
    <mergeCell ref="C4:D4"/>
  </mergeCells>
  <conditionalFormatting sqref="F17 F33:F65537">
    <cfRule type="cellIs" dxfId="37" priority="18" stopIfTrue="1" operator="greaterThan">
      <formula>1</formula>
    </cfRule>
  </conditionalFormatting>
  <conditionalFormatting sqref="H5:H16">
    <cfRule type="expression" dxfId="36" priority="14">
      <formula>$H5&gt;0</formula>
    </cfRule>
  </conditionalFormatting>
  <conditionalFormatting sqref="I5:I16">
    <cfRule type="expression" dxfId="35" priority="15">
      <formula>$I5&gt;1</formula>
    </cfRule>
  </conditionalFormatting>
  <conditionalFormatting sqref="B5:B16">
    <cfRule type="expression" dxfId="34" priority="11">
      <formula>OR($J5="NS",$J5="SumaNS",$J5="Účet")</formula>
    </cfRule>
  </conditionalFormatting>
  <conditionalFormatting sqref="F5:I16 B5:D16">
    <cfRule type="expression" dxfId="33" priority="17">
      <formula>AND($J5&lt;&gt;"",$J5&lt;&gt;"mezeraKL")</formula>
    </cfRule>
  </conditionalFormatting>
  <conditionalFormatting sqref="B5:D16 F5:I16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1" priority="13">
      <formula>OR($J5="SumaNS",$J5="NS")</formula>
    </cfRule>
  </conditionalFormatting>
  <conditionalFormatting sqref="A5:A16">
    <cfRule type="expression" dxfId="30" priority="9">
      <formula>AND($J5&lt;&gt;"mezeraKL",$J5&lt;&gt;"")</formula>
    </cfRule>
  </conditionalFormatting>
  <conditionalFormatting sqref="A5:A16">
    <cfRule type="expression" dxfId="29" priority="10">
      <formula>AND($J5&lt;&gt;"",$J5&lt;&gt;"mezeraKL")</formula>
    </cfRule>
  </conditionalFormatting>
  <conditionalFormatting sqref="H18:H32">
    <cfRule type="expression" dxfId="28" priority="5">
      <formula>$H18&gt;0</formula>
    </cfRule>
  </conditionalFormatting>
  <conditionalFormatting sqref="A18:A32">
    <cfRule type="expression" dxfId="27" priority="2">
      <formula>AND($J18&lt;&gt;"mezeraKL",$J18&lt;&gt;"")</formula>
    </cfRule>
  </conditionalFormatting>
  <conditionalFormatting sqref="I18:I32">
    <cfRule type="expression" dxfId="26" priority="6">
      <formula>$I18&gt;1</formula>
    </cfRule>
  </conditionalFormatting>
  <conditionalFormatting sqref="B18:B32">
    <cfRule type="expression" dxfId="25" priority="1">
      <formula>OR($J18="NS",$J18="SumaNS",$J18="Účet")</formula>
    </cfRule>
  </conditionalFormatting>
  <conditionalFormatting sqref="A18:D32 F18:I32">
    <cfRule type="expression" dxfId="24" priority="8">
      <formula>AND($J18&lt;&gt;"",$J18&lt;&gt;"mezeraKL")</formula>
    </cfRule>
  </conditionalFormatting>
  <conditionalFormatting sqref="B18:D32 F18:I32">
    <cfRule type="expression" dxfId="23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22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2750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4.9294951313746491</v>
      </c>
      <c r="J3" s="192">
        <f>SUBTOTAL(9,J5:J1048576)</f>
        <v>415415</v>
      </c>
      <c r="K3" s="193">
        <f>SUBTOTAL(9,K5:K1048576)</f>
        <v>2047786.22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7" t="s">
        <v>509</v>
      </c>
      <c r="B5" s="608" t="s">
        <v>1956</v>
      </c>
      <c r="C5" s="609" t="s">
        <v>2144</v>
      </c>
      <c r="D5" s="610" t="s">
        <v>2729</v>
      </c>
      <c r="E5" s="609" t="s">
        <v>2730</v>
      </c>
      <c r="F5" s="610" t="s">
        <v>2731</v>
      </c>
      <c r="G5" s="609" t="s">
        <v>2145</v>
      </c>
      <c r="H5" s="609" t="s">
        <v>2146</v>
      </c>
      <c r="I5" s="611">
        <v>42.445</v>
      </c>
      <c r="J5" s="611">
        <v>6</v>
      </c>
      <c r="K5" s="612">
        <v>254.68</v>
      </c>
    </row>
    <row r="6" spans="1:11" ht="14.4" customHeight="1" x14ac:dyDescent="0.3">
      <c r="A6" s="613" t="s">
        <v>509</v>
      </c>
      <c r="B6" s="614" t="s">
        <v>1956</v>
      </c>
      <c r="C6" s="615" t="s">
        <v>2144</v>
      </c>
      <c r="D6" s="616" t="s">
        <v>2729</v>
      </c>
      <c r="E6" s="615" t="s">
        <v>2730</v>
      </c>
      <c r="F6" s="616" t="s">
        <v>2731</v>
      </c>
      <c r="G6" s="615" t="s">
        <v>2147</v>
      </c>
      <c r="H6" s="615" t="s">
        <v>2148</v>
      </c>
      <c r="I6" s="617">
        <v>0.6</v>
      </c>
      <c r="J6" s="617">
        <v>450</v>
      </c>
      <c r="K6" s="618">
        <v>270</v>
      </c>
    </row>
    <row r="7" spans="1:11" ht="14.4" customHeight="1" x14ac:dyDescent="0.3">
      <c r="A7" s="613" t="s">
        <v>509</v>
      </c>
      <c r="B7" s="614" t="s">
        <v>1956</v>
      </c>
      <c r="C7" s="615" t="s">
        <v>2144</v>
      </c>
      <c r="D7" s="616" t="s">
        <v>2729</v>
      </c>
      <c r="E7" s="615" t="s">
        <v>2730</v>
      </c>
      <c r="F7" s="616" t="s">
        <v>2731</v>
      </c>
      <c r="G7" s="615" t="s">
        <v>2149</v>
      </c>
      <c r="H7" s="615" t="s">
        <v>2150</v>
      </c>
      <c r="I7" s="617">
        <v>2.95</v>
      </c>
      <c r="J7" s="617">
        <v>20</v>
      </c>
      <c r="K7" s="618">
        <v>59</v>
      </c>
    </row>
    <row r="8" spans="1:11" ht="14.4" customHeight="1" x14ac:dyDescent="0.3">
      <c r="A8" s="613" t="s">
        <v>509</v>
      </c>
      <c r="B8" s="614" t="s">
        <v>1956</v>
      </c>
      <c r="C8" s="615" t="s">
        <v>2144</v>
      </c>
      <c r="D8" s="616" t="s">
        <v>2729</v>
      </c>
      <c r="E8" s="615" t="s">
        <v>2730</v>
      </c>
      <c r="F8" s="616" t="s">
        <v>2731</v>
      </c>
      <c r="G8" s="615" t="s">
        <v>2151</v>
      </c>
      <c r="H8" s="615" t="s">
        <v>2152</v>
      </c>
      <c r="I8" s="617">
        <v>1.1766666666666665</v>
      </c>
      <c r="J8" s="617">
        <v>720</v>
      </c>
      <c r="K8" s="618">
        <v>848.6</v>
      </c>
    </row>
    <row r="9" spans="1:11" ht="14.4" customHeight="1" x14ac:dyDescent="0.3">
      <c r="A9" s="613" t="s">
        <v>509</v>
      </c>
      <c r="B9" s="614" t="s">
        <v>1956</v>
      </c>
      <c r="C9" s="615" t="s">
        <v>2144</v>
      </c>
      <c r="D9" s="616" t="s">
        <v>2729</v>
      </c>
      <c r="E9" s="615" t="s">
        <v>2730</v>
      </c>
      <c r="F9" s="616" t="s">
        <v>2731</v>
      </c>
      <c r="G9" s="615" t="s">
        <v>2153</v>
      </c>
      <c r="H9" s="615" t="s">
        <v>2154</v>
      </c>
      <c r="I9" s="617">
        <v>0.86</v>
      </c>
      <c r="J9" s="617">
        <v>80</v>
      </c>
      <c r="K9" s="618">
        <v>68.8</v>
      </c>
    </row>
    <row r="10" spans="1:11" ht="14.4" customHeight="1" x14ac:dyDescent="0.3">
      <c r="A10" s="613" t="s">
        <v>509</v>
      </c>
      <c r="B10" s="614" t="s">
        <v>1956</v>
      </c>
      <c r="C10" s="615" t="s">
        <v>2144</v>
      </c>
      <c r="D10" s="616" t="s">
        <v>2729</v>
      </c>
      <c r="E10" s="615" t="s">
        <v>2730</v>
      </c>
      <c r="F10" s="616" t="s">
        <v>2731</v>
      </c>
      <c r="G10" s="615" t="s">
        <v>2155</v>
      </c>
      <c r="H10" s="615" t="s">
        <v>2156</v>
      </c>
      <c r="I10" s="617">
        <v>1.52</v>
      </c>
      <c r="J10" s="617">
        <v>80</v>
      </c>
      <c r="K10" s="618">
        <v>121.6</v>
      </c>
    </row>
    <row r="11" spans="1:11" ht="14.4" customHeight="1" x14ac:dyDescent="0.3">
      <c r="A11" s="613" t="s">
        <v>509</v>
      </c>
      <c r="B11" s="614" t="s">
        <v>1956</v>
      </c>
      <c r="C11" s="615" t="s">
        <v>2144</v>
      </c>
      <c r="D11" s="616" t="s">
        <v>2729</v>
      </c>
      <c r="E11" s="615" t="s">
        <v>2730</v>
      </c>
      <c r="F11" s="616" t="s">
        <v>2731</v>
      </c>
      <c r="G11" s="615" t="s">
        <v>2157</v>
      </c>
      <c r="H11" s="615" t="s">
        <v>2158</v>
      </c>
      <c r="I11" s="617">
        <v>42.58</v>
      </c>
      <c r="J11" s="617">
        <v>25</v>
      </c>
      <c r="K11" s="618">
        <v>1064.5</v>
      </c>
    </row>
    <row r="12" spans="1:11" ht="14.4" customHeight="1" x14ac:dyDescent="0.3">
      <c r="A12" s="613" t="s">
        <v>509</v>
      </c>
      <c r="B12" s="614" t="s">
        <v>1956</v>
      </c>
      <c r="C12" s="615" t="s">
        <v>2144</v>
      </c>
      <c r="D12" s="616" t="s">
        <v>2729</v>
      </c>
      <c r="E12" s="615" t="s">
        <v>2732</v>
      </c>
      <c r="F12" s="616" t="s">
        <v>2733</v>
      </c>
      <c r="G12" s="615" t="s">
        <v>2159</v>
      </c>
      <c r="H12" s="615" t="s">
        <v>2160</v>
      </c>
      <c r="I12" s="617">
        <v>3.51</v>
      </c>
      <c r="J12" s="617">
        <v>10</v>
      </c>
      <c r="K12" s="618">
        <v>35.1</v>
      </c>
    </row>
    <row r="13" spans="1:11" ht="14.4" customHeight="1" x14ac:dyDescent="0.3">
      <c r="A13" s="613" t="s">
        <v>509</v>
      </c>
      <c r="B13" s="614" t="s">
        <v>1956</v>
      </c>
      <c r="C13" s="615" t="s">
        <v>2144</v>
      </c>
      <c r="D13" s="616" t="s">
        <v>2729</v>
      </c>
      <c r="E13" s="615" t="s">
        <v>2732</v>
      </c>
      <c r="F13" s="616" t="s">
        <v>2733</v>
      </c>
      <c r="G13" s="615" t="s">
        <v>2161</v>
      </c>
      <c r="H13" s="615" t="s">
        <v>2162</v>
      </c>
      <c r="I13" s="617">
        <v>0.93</v>
      </c>
      <c r="J13" s="617">
        <v>570</v>
      </c>
      <c r="K13" s="618">
        <v>530.1</v>
      </c>
    </row>
    <row r="14" spans="1:11" ht="14.4" customHeight="1" x14ac:dyDescent="0.3">
      <c r="A14" s="613" t="s">
        <v>509</v>
      </c>
      <c r="B14" s="614" t="s">
        <v>1956</v>
      </c>
      <c r="C14" s="615" t="s">
        <v>2144</v>
      </c>
      <c r="D14" s="616" t="s">
        <v>2729</v>
      </c>
      <c r="E14" s="615" t="s">
        <v>2732</v>
      </c>
      <c r="F14" s="616" t="s">
        <v>2733</v>
      </c>
      <c r="G14" s="615" t="s">
        <v>2163</v>
      </c>
      <c r="H14" s="615" t="s">
        <v>2164</v>
      </c>
      <c r="I14" s="617">
        <v>1.4279999999999997</v>
      </c>
      <c r="J14" s="617">
        <v>250</v>
      </c>
      <c r="K14" s="618">
        <v>359</v>
      </c>
    </row>
    <row r="15" spans="1:11" ht="14.4" customHeight="1" x14ac:dyDescent="0.3">
      <c r="A15" s="613" t="s">
        <v>509</v>
      </c>
      <c r="B15" s="614" t="s">
        <v>1956</v>
      </c>
      <c r="C15" s="615" t="s">
        <v>2144</v>
      </c>
      <c r="D15" s="616" t="s">
        <v>2729</v>
      </c>
      <c r="E15" s="615" t="s">
        <v>2732</v>
      </c>
      <c r="F15" s="616" t="s">
        <v>2733</v>
      </c>
      <c r="G15" s="615" t="s">
        <v>2165</v>
      </c>
      <c r="H15" s="615" t="s">
        <v>2166</v>
      </c>
      <c r="I15" s="617">
        <v>5.13</v>
      </c>
      <c r="J15" s="617">
        <v>200</v>
      </c>
      <c r="K15" s="618">
        <v>1026</v>
      </c>
    </row>
    <row r="16" spans="1:11" ht="14.4" customHeight="1" x14ac:dyDescent="0.3">
      <c r="A16" s="613" t="s">
        <v>509</v>
      </c>
      <c r="B16" s="614" t="s">
        <v>1956</v>
      </c>
      <c r="C16" s="615" t="s">
        <v>2144</v>
      </c>
      <c r="D16" s="616" t="s">
        <v>2729</v>
      </c>
      <c r="E16" s="615" t="s">
        <v>2732</v>
      </c>
      <c r="F16" s="616" t="s">
        <v>2733</v>
      </c>
      <c r="G16" s="615" t="s">
        <v>2167</v>
      </c>
      <c r="H16" s="615" t="s">
        <v>2168</v>
      </c>
      <c r="I16" s="617">
        <v>7.95</v>
      </c>
      <c r="J16" s="617">
        <v>170</v>
      </c>
      <c r="K16" s="618">
        <v>1351.5</v>
      </c>
    </row>
    <row r="17" spans="1:11" ht="14.4" customHeight="1" x14ac:dyDescent="0.3">
      <c r="A17" s="613" t="s">
        <v>509</v>
      </c>
      <c r="B17" s="614" t="s">
        <v>1956</v>
      </c>
      <c r="C17" s="615" t="s">
        <v>2144</v>
      </c>
      <c r="D17" s="616" t="s">
        <v>2729</v>
      </c>
      <c r="E17" s="615" t="s">
        <v>2732</v>
      </c>
      <c r="F17" s="616" t="s">
        <v>2733</v>
      </c>
      <c r="G17" s="615" t="s">
        <v>2169</v>
      </c>
      <c r="H17" s="615" t="s">
        <v>2170</v>
      </c>
      <c r="I17" s="617">
        <v>1.9333333333333333</v>
      </c>
      <c r="J17" s="617">
        <v>200</v>
      </c>
      <c r="K17" s="618">
        <v>386.5</v>
      </c>
    </row>
    <row r="18" spans="1:11" ht="14.4" customHeight="1" x14ac:dyDescent="0.3">
      <c r="A18" s="613" t="s">
        <v>509</v>
      </c>
      <c r="B18" s="614" t="s">
        <v>1956</v>
      </c>
      <c r="C18" s="615" t="s">
        <v>2144</v>
      </c>
      <c r="D18" s="616" t="s">
        <v>2729</v>
      </c>
      <c r="E18" s="615" t="s">
        <v>2732</v>
      </c>
      <c r="F18" s="616" t="s">
        <v>2733</v>
      </c>
      <c r="G18" s="615" t="s">
        <v>2171</v>
      </c>
      <c r="H18" s="615" t="s">
        <v>2172</v>
      </c>
      <c r="I18" s="617">
        <v>194.30166666666665</v>
      </c>
      <c r="J18" s="617">
        <v>165</v>
      </c>
      <c r="K18" s="618">
        <v>32059.65</v>
      </c>
    </row>
    <row r="19" spans="1:11" ht="14.4" customHeight="1" x14ac:dyDescent="0.3">
      <c r="A19" s="613" t="s">
        <v>509</v>
      </c>
      <c r="B19" s="614" t="s">
        <v>1956</v>
      </c>
      <c r="C19" s="615" t="s">
        <v>2144</v>
      </c>
      <c r="D19" s="616" t="s">
        <v>2729</v>
      </c>
      <c r="E19" s="615" t="s">
        <v>2732</v>
      </c>
      <c r="F19" s="616" t="s">
        <v>2733</v>
      </c>
      <c r="G19" s="615" t="s">
        <v>2173</v>
      </c>
      <c r="H19" s="615" t="s">
        <v>2174</v>
      </c>
      <c r="I19" s="617">
        <v>0.48</v>
      </c>
      <c r="J19" s="617">
        <v>130</v>
      </c>
      <c r="K19" s="618">
        <v>62.4</v>
      </c>
    </row>
    <row r="20" spans="1:11" ht="14.4" customHeight="1" x14ac:dyDescent="0.3">
      <c r="A20" s="613" t="s">
        <v>509</v>
      </c>
      <c r="B20" s="614" t="s">
        <v>1956</v>
      </c>
      <c r="C20" s="615" t="s">
        <v>2144</v>
      </c>
      <c r="D20" s="616" t="s">
        <v>2729</v>
      </c>
      <c r="E20" s="615" t="s">
        <v>2734</v>
      </c>
      <c r="F20" s="616" t="s">
        <v>2735</v>
      </c>
      <c r="G20" s="615" t="s">
        <v>2175</v>
      </c>
      <c r="H20" s="615" t="s">
        <v>2176</v>
      </c>
      <c r="I20" s="617">
        <v>8.17</v>
      </c>
      <c r="J20" s="617">
        <v>210</v>
      </c>
      <c r="K20" s="618">
        <v>1715.7</v>
      </c>
    </row>
    <row r="21" spans="1:11" ht="14.4" customHeight="1" x14ac:dyDescent="0.3">
      <c r="A21" s="613" t="s">
        <v>509</v>
      </c>
      <c r="B21" s="614" t="s">
        <v>1956</v>
      </c>
      <c r="C21" s="615" t="s">
        <v>2144</v>
      </c>
      <c r="D21" s="616" t="s">
        <v>2729</v>
      </c>
      <c r="E21" s="615" t="s">
        <v>2736</v>
      </c>
      <c r="F21" s="616" t="s">
        <v>2737</v>
      </c>
      <c r="G21" s="615" t="s">
        <v>2177</v>
      </c>
      <c r="H21" s="615" t="s">
        <v>2178</v>
      </c>
      <c r="I21" s="617">
        <v>31.46</v>
      </c>
      <c r="J21" s="617">
        <v>100</v>
      </c>
      <c r="K21" s="618">
        <v>3146</v>
      </c>
    </row>
    <row r="22" spans="1:11" ht="14.4" customHeight="1" x14ac:dyDescent="0.3">
      <c r="A22" s="613" t="s">
        <v>509</v>
      </c>
      <c r="B22" s="614" t="s">
        <v>1956</v>
      </c>
      <c r="C22" s="615" t="s">
        <v>2144</v>
      </c>
      <c r="D22" s="616" t="s">
        <v>2729</v>
      </c>
      <c r="E22" s="615" t="s">
        <v>2738</v>
      </c>
      <c r="F22" s="616" t="s">
        <v>2739</v>
      </c>
      <c r="G22" s="615" t="s">
        <v>2179</v>
      </c>
      <c r="H22" s="615" t="s">
        <v>2180</v>
      </c>
      <c r="I22" s="617">
        <v>7.5</v>
      </c>
      <c r="J22" s="617">
        <v>60</v>
      </c>
      <c r="K22" s="618">
        <v>450</v>
      </c>
    </row>
    <row r="23" spans="1:11" ht="14.4" customHeight="1" x14ac:dyDescent="0.3">
      <c r="A23" s="613" t="s">
        <v>509</v>
      </c>
      <c r="B23" s="614" t="s">
        <v>1956</v>
      </c>
      <c r="C23" s="615" t="s">
        <v>2144</v>
      </c>
      <c r="D23" s="616" t="s">
        <v>2729</v>
      </c>
      <c r="E23" s="615" t="s">
        <v>2738</v>
      </c>
      <c r="F23" s="616" t="s">
        <v>2739</v>
      </c>
      <c r="G23" s="615" t="s">
        <v>2181</v>
      </c>
      <c r="H23" s="615" t="s">
        <v>2182</v>
      </c>
      <c r="I23" s="617">
        <v>7.5</v>
      </c>
      <c r="J23" s="617">
        <v>160</v>
      </c>
      <c r="K23" s="618">
        <v>1200</v>
      </c>
    </row>
    <row r="24" spans="1:11" ht="14.4" customHeight="1" x14ac:dyDescent="0.3">
      <c r="A24" s="613" t="s">
        <v>509</v>
      </c>
      <c r="B24" s="614" t="s">
        <v>1956</v>
      </c>
      <c r="C24" s="615" t="s">
        <v>2144</v>
      </c>
      <c r="D24" s="616" t="s">
        <v>2729</v>
      </c>
      <c r="E24" s="615" t="s">
        <v>2738</v>
      </c>
      <c r="F24" s="616" t="s">
        <v>2739</v>
      </c>
      <c r="G24" s="615" t="s">
        <v>2183</v>
      </c>
      <c r="H24" s="615" t="s">
        <v>2184</v>
      </c>
      <c r="I24" s="617">
        <v>7.5</v>
      </c>
      <c r="J24" s="617">
        <v>30</v>
      </c>
      <c r="K24" s="618">
        <v>225</v>
      </c>
    </row>
    <row r="25" spans="1:11" ht="14.4" customHeight="1" x14ac:dyDescent="0.3">
      <c r="A25" s="613" t="s">
        <v>509</v>
      </c>
      <c r="B25" s="614" t="s">
        <v>1956</v>
      </c>
      <c r="C25" s="615" t="s">
        <v>514</v>
      </c>
      <c r="D25" s="616" t="s">
        <v>1957</v>
      </c>
      <c r="E25" s="615" t="s">
        <v>2730</v>
      </c>
      <c r="F25" s="616" t="s">
        <v>2731</v>
      </c>
      <c r="G25" s="615" t="s">
        <v>2185</v>
      </c>
      <c r="H25" s="615" t="s">
        <v>2186</v>
      </c>
      <c r="I25" s="617">
        <v>4.3014285714285716</v>
      </c>
      <c r="J25" s="617">
        <v>200</v>
      </c>
      <c r="K25" s="618">
        <v>860.50000000000011</v>
      </c>
    </row>
    <row r="26" spans="1:11" ht="14.4" customHeight="1" x14ac:dyDescent="0.3">
      <c r="A26" s="613" t="s">
        <v>509</v>
      </c>
      <c r="B26" s="614" t="s">
        <v>1956</v>
      </c>
      <c r="C26" s="615" t="s">
        <v>514</v>
      </c>
      <c r="D26" s="616" t="s">
        <v>1957</v>
      </c>
      <c r="E26" s="615" t="s">
        <v>2730</v>
      </c>
      <c r="F26" s="616" t="s">
        <v>2731</v>
      </c>
      <c r="G26" s="615" t="s">
        <v>2187</v>
      </c>
      <c r="H26" s="615" t="s">
        <v>2188</v>
      </c>
      <c r="I26" s="617">
        <v>4.5837500000000002</v>
      </c>
      <c r="J26" s="617">
        <v>450</v>
      </c>
      <c r="K26" s="618">
        <v>2068.7200000000003</v>
      </c>
    </row>
    <row r="27" spans="1:11" ht="14.4" customHeight="1" x14ac:dyDescent="0.3">
      <c r="A27" s="613" t="s">
        <v>509</v>
      </c>
      <c r="B27" s="614" t="s">
        <v>1956</v>
      </c>
      <c r="C27" s="615" t="s">
        <v>514</v>
      </c>
      <c r="D27" s="616" t="s">
        <v>1957</v>
      </c>
      <c r="E27" s="615" t="s">
        <v>2730</v>
      </c>
      <c r="F27" s="616" t="s">
        <v>2731</v>
      </c>
      <c r="G27" s="615" t="s">
        <v>2189</v>
      </c>
      <c r="H27" s="615" t="s">
        <v>2190</v>
      </c>
      <c r="I27" s="617">
        <v>82.8</v>
      </c>
      <c r="J27" s="617">
        <v>34</v>
      </c>
      <c r="K27" s="618">
        <v>2815.2</v>
      </c>
    </row>
    <row r="28" spans="1:11" ht="14.4" customHeight="1" x14ac:dyDescent="0.3">
      <c r="A28" s="613" t="s">
        <v>509</v>
      </c>
      <c r="B28" s="614" t="s">
        <v>1956</v>
      </c>
      <c r="C28" s="615" t="s">
        <v>514</v>
      </c>
      <c r="D28" s="616" t="s">
        <v>1957</v>
      </c>
      <c r="E28" s="615" t="s">
        <v>2730</v>
      </c>
      <c r="F28" s="616" t="s">
        <v>2731</v>
      </c>
      <c r="G28" s="615" t="s">
        <v>2191</v>
      </c>
      <c r="H28" s="615" t="s">
        <v>2192</v>
      </c>
      <c r="I28" s="617">
        <v>2.39</v>
      </c>
      <c r="J28" s="617">
        <v>40</v>
      </c>
      <c r="K28" s="618">
        <v>95.6</v>
      </c>
    </row>
    <row r="29" spans="1:11" ht="14.4" customHeight="1" x14ac:dyDescent="0.3">
      <c r="A29" s="613" t="s">
        <v>509</v>
      </c>
      <c r="B29" s="614" t="s">
        <v>1956</v>
      </c>
      <c r="C29" s="615" t="s">
        <v>514</v>
      </c>
      <c r="D29" s="616" t="s">
        <v>1957</v>
      </c>
      <c r="E29" s="615" t="s">
        <v>2730</v>
      </c>
      <c r="F29" s="616" t="s">
        <v>2731</v>
      </c>
      <c r="G29" s="615" t="s">
        <v>2193</v>
      </c>
      <c r="H29" s="615" t="s">
        <v>2194</v>
      </c>
      <c r="I29" s="617">
        <v>3.105</v>
      </c>
      <c r="J29" s="617">
        <v>80</v>
      </c>
      <c r="K29" s="618">
        <v>248.4</v>
      </c>
    </row>
    <row r="30" spans="1:11" ht="14.4" customHeight="1" x14ac:dyDescent="0.3">
      <c r="A30" s="613" t="s">
        <v>509</v>
      </c>
      <c r="B30" s="614" t="s">
        <v>1956</v>
      </c>
      <c r="C30" s="615" t="s">
        <v>514</v>
      </c>
      <c r="D30" s="616" t="s">
        <v>1957</v>
      </c>
      <c r="E30" s="615" t="s">
        <v>2730</v>
      </c>
      <c r="F30" s="616" t="s">
        <v>2731</v>
      </c>
      <c r="G30" s="615" t="s">
        <v>2195</v>
      </c>
      <c r="H30" s="615" t="s">
        <v>2196</v>
      </c>
      <c r="I30" s="617">
        <v>3.78</v>
      </c>
      <c r="J30" s="617">
        <v>140</v>
      </c>
      <c r="K30" s="618">
        <v>529.20000000000005</v>
      </c>
    </row>
    <row r="31" spans="1:11" ht="14.4" customHeight="1" x14ac:dyDescent="0.3">
      <c r="A31" s="613" t="s">
        <v>509</v>
      </c>
      <c r="B31" s="614" t="s">
        <v>1956</v>
      </c>
      <c r="C31" s="615" t="s">
        <v>514</v>
      </c>
      <c r="D31" s="616" t="s">
        <v>1957</v>
      </c>
      <c r="E31" s="615" t="s">
        <v>2730</v>
      </c>
      <c r="F31" s="616" t="s">
        <v>2731</v>
      </c>
      <c r="G31" s="615" t="s">
        <v>2197</v>
      </c>
      <c r="H31" s="615" t="s">
        <v>2198</v>
      </c>
      <c r="I31" s="617">
        <v>2.39</v>
      </c>
      <c r="J31" s="617">
        <v>20</v>
      </c>
      <c r="K31" s="618">
        <v>47.8</v>
      </c>
    </row>
    <row r="32" spans="1:11" ht="14.4" customHeight="1" x14ac:dyDescent="0.3">
      <c r="A32" s="613" t="s">
        <v>509</v>
      </c>
      <c r="B32" s="614" t="s">
        <v>1956</v>
      </c>
      <c r="C32" s="615" t="s">
        <v>514</v>
      </c>
      <c r="D32" s="616" t="s">
        <v>1957</v>
      </c>
      <c r="E32" s="615" t="s">
        <v>2730</v>
      </c>
      <c r="F32" s="616" t="s">
        <v>2731</v>
      </c>
      <c r="G32" s="615" t="s">
        <v>2199</v>
      </c>
      <c r="H32" s="615" t="s">
        <v>2200</v>
      </c>
      <c r="I32" s="617">
        <v>9.3000000000000007</v>
      </c>
      <c r="J32" s="617">
        <v>150</v>
      </c>
      <c r="K32" s="618">
        <v>1395</v>
      </c>
    </row>
    <row r="33" spans="1:11" ht="14.4" customHeight="1" x14ac:dyDescent="0.3">
      <c r="A33" s="613" t="s">
        <v>509</v>
      </c>
      <c r="B33" s="614" t="s">
        <v>1956</v>
      </c>
      <c r="C33" s="615" t="s">
        <v>514</v>
      </c>
      <c r="D33" s="616" t="s">
        <v>1957</v>
      </c>
      <c r="E33" s="615" t="s">
        <v>2730</v>
      </c>
      <c r="F33" s="616" t="s">
        <v>2731</v>
      </c>
      <c r="G33" s="615" t="s">
        <v>2201</v>
      </c>
      <c r="H33" s="615" t="s">
        <v>2202</v>
      </c>
      <c r="I33" s="617">
        <v>65.851111111111109</v>
      </c>
      <c r="J33" s="617">
        <v>36</v>
      </c>
      <c r="K33" s="618">
        <v>2370.63</v>
      </c>
    </row>
    <row r="34" spans="1:11" ht="14.4" customHeight="1" x14ac:dyDescent="0.3">
      <c r="A34" s="613" t="s">
        <v>509</v>
      </c>
      <c r="B34" s="614" t="s">
        <v>1956</v>
      </c>
      <c r="C34" s="615" t="s">
        <v>514</v>
      </c>
      <c r="D34" s="616" t="s">
        <v>1957</v>
      </c>
      <c r="E34" s="615" t="s">
        <v>2730</v>
      </c>
      <c r="F34" s="616" t="s">
        <v>2731</v>
      </c>
      <c r="G34" s="615" t="s">
        <v>2203</v>
      </c>
      <c r="H34" s="615" t="s">
        <v>2204</v>
      </c>
      <c r="I34" s="617">
        <v>13.96</v>
      </c>
      <c r="J34" s="617">
        <v>30</v>
      </c>
      <c r="K34" s="618">
        <v>418.8</v>
      </c>
    </row>
    <row r="35" spans="1:11" ht="14.4" customHeight="1" x14ac:dyDescent="0.3">
      <c r="A35" s="613" t="s">
        <v>509</v>
      </c>
      <c r="B35" s="614" t="s">
        <v>1956</v>
      </c>
      <c r="C35" s="615" t="s">
        <v>514</v>
      </c>
      <c r="D35" s="616" t="s">
        <v>1957</v>
      </c>
      <c r="E35" s="615" t="s">
        <v>2730</v>
      </c>
      <c r="F35" s="616" t="s">
        <v>2731</v>
      </c>
      <c r="G35" s="615" t="s">
        <v>2205</v>
      </c>
      <c r="H35" s="615" t="s">
        <v>2206</v>
      </c>
      <c r="I35" s="617">
        <v>12.08</v>
      </c>
      <c r="J35" s="617">
        <v>180</v>
      </c>
      <c r="K35" s="618">
        <v>2174.4</v>
      </c>
    </row>
    <row r="36" spans="1:11" ht="14.4" customHeight="1" x14ac:dyDescent="0.3">
      <c r="A36" s="613" t="s">
        <v>509</v>
      </c>
      <c r="B36" s="614" t="s">
        <v>1956</v>
      </c>
      <c r="C36" s="615" t="s">
        <v>514</v>
      </c>
      <c r="D36" s="616" t="s">
        <v>1957</v>
      </c>
      <c r="E36" s="615" t="s">
        <v>2730</v>
      </c>
      <c r="F36" s="616" t="s">
        <v>2731</v>
      </c>
      <c r="G36" s="615" t="s">
        <v>2207</v>
      </c>
      <c r="H36" s="615" t="s">
        <v>2208</v>
      </c>
      <c r="I36" s="617">
        <v>0.40199999999999997</v>
      </c>
      <c r="J36" s="617">
        <v>21500</v>
      </c>
      <c r="K36" s="618">
        <v>8660</v>
      </c>
    </row>
    <row r="37" spans="1:11" ht="14.4" customHeight="1" x14ac:dyDescent="0.3">
      <c r="A37" s="613" t="s">
        <v>509</v>
      </c>
      <c r="B37" s="614" t="s">
        <v>1956</v>
      </c>
      <c r="C37" s="615" t="s">
        <v>514</v>
      </c>
      <c r="D37" s="616" t="s">
        <v>1957</v>
      </c>
      <c r="E37" s="615" t="s">
        <v>2730</v>
      </c>
      <c r="F37" s="616" t="s">
        <v>2731</v>
      </c>
      <c r="G37" s="615" t="s">
        <v>2209</v>
      </c>
      <c r="H37" s="615" t="s">
        <v>2210</v>
      </c>
      <c r="I37" s="617">
        <v>27.507777777777775</v>
      </c>
      <c r="J37" s="617">
        <v>584</v>
      </c>
      <c r="K37" s="618">
        <v>16073.359999999999</v>
      </c>
    </row>
    <row r="38" spans="1:11" ht="14.4" customHeight="1" x14ac:dyDescent="0.3">
      <c r="A38" s="613" t="s">
        <v>509</v>
      </c>
      <c r="B38" s="614" t="s">
        <v>1956</v>
      </c>
      <c r="C38" s="615" t="s">
        <v>514</v>
      </c>
      <c r="D38" s="616" t="s">
        <v>1957</v>
      </c>
      <c r="E38" s="615" t="s">
        <v>2730</v>
      </c>
      <c r="F38" s="616" t="s">
        <v>2731</v>
      </c>
      <c r="G38" s="615" t="s">
        <v>2211</v>
      </c>
      <c r="H38" s="615" t="s">
        <v>2212</v>
      </c>
      <c r="I38" s="617">
        <v>39.653750000000002</v>
      </c>
      <c r="J38" s="617">
        <v>24</v>
      </c>
      <c r="K38" s="618">
        <v>951.71</v>
      </c>
    </row>
    <row r="39" spans="1:11" ht="14.4" customHeight="1" x14ac:dyDescent="0.3">
      <c r="A39" s="613" t="s">
        <v>509</v>
      </c>
      <c r="B39" s="614" t="s">
        <v>1956</v>
      </c>
      <c r="C39" s="615" t="s">
        <v>514</v>
      </c>
      <c r="D39" s="616" t="s">
        <v>1957</v>
      </c>
      <c r="E39" s="615" t="s">
        <v>2730</v>
      </c>
      <c r="F39" s="616" t="s">
        <v>2731</v>
      </c>
      <c r="G39" s="615" t="s">
        <v>2213</v>
      </c>
      <c r="H39" s="615" t="s">
        <v>2214</v>
      </c>
      <c r="I39" s="617">
        <v>3.9824999999999999</v>
      </c>
      <c r="J39" s="617">
        <v>800</v>
      </c>
      <c r="K39" s="618">
        <v>3186</v>
      </c>
    </row>
    <row r="40" spans="1:11" ht="14.4" customHeight="1" x14ac:dyDescent="0.3">
      <c r="A40" s="613" t="s">
        <v>509</v>
      </c>
      <c r="B40" s="614" t="s">
        <v>1956</v>
      </c>
      <c r="C40" s="615" t="s">
        <v>514</v>
      </c>
      <c r="D40" s="616" t="s">
        <v>1957</v>
      </c>
      <c r="E40" s="615" t="s">
        <v>2730</v>
      </c>
      <c r="F40" s="616" t="s">
        <v>2731</v>
      </c>
      <c r="G40" s="615" t="s">
        <v>2215</v>
      </c>
      <c r="H40" s="615" t="s">
        <v>2216</v>
      </c>
      <c r="I40" s="617">
        <v>6.12</v>
      </c>
      <c r="J40" s="617">
        <v>600</v>
      </c>
      <c r="K40" s="618">
        <v>3680</v>
      </c>
    </row>
    <row r="41" spans="1:11" ht="14.4" customHeight="1" x14ac:dyDescent="0.3">
      <c r="A41" s="613" t="s">
        <v>509</v>
      </c>
      <c r="B41" s="614" t="s">
        <v>1956</v>
      </c>
      <c r="C41" s="615" t="s">
        <v>514</v>
      </c>
      <c r="D41" s="616" t="s">
        <v>1957</v>
      </c>
      <c r="E41" s="615" t="s">
        <v>2730</v>
      </c>
      <c r="F41" s="616" t="s">
        <v>2731</v>
      </c>
      <c r="G41" s="615" t="s">
        <v>2217</v>
      </c>
      <c r="H41" s="615" t="s">
        <v>2218</v>
      </c>
      <c r="I41" s="617">
        <v>3</v>
      </c>
      <c r="J41" s="617">
        <v>1000</v>
      </c>
      <c r="K41" s="618">
        <v>3000</v>
      </c>
    </row>
    <row r="42" spans="1:11" ht="14.4" customHeight="1" x14ac:dyDescent="0.3">
      <c r="A42" s="613" t="s">
        <v>509</v>
      </c>
      <c r="B42" s="614" t="s">
        <v>1956</v>
      </c>
      <c r="C42" s="615" t="s">
        <v>514</v>
      </c>
      <c r="D42" s="616" t="s">
        <v>1957</v>
      </c>
      <c r="E42" s="615" t="s">
        <v>2730</v>
      </c>
      <c r="F42" s="616" t="s">
        <v>2731</v>
      </c>
      <c r="G42" s="615" t="s">
        <v>2219</v>
      </c>
      <c r="H42" s="615" t="s">
        <v>2220</v>
      </c>
      <c r="I42" s="617">
        <v>1.4249999999999998</v>
      </c>
      <c r="J42" s="617">
        <v>400</v>
      </c>
      <c r="K42" s="618">
        <v>570</v>
      </c>
    </row>
    <row r="43" spans="1:11" ht="14.4" customHeight="1" x14ac:dyDescent="0.3">
      <c r="A43" s="613" t="s">
        <v>509</v>
      </c>
      <c r="B43" s="614" t="s">
        <v>1956</v>
      </c>
      <c r="C43" s="615" t="s">
        <v>514</v>
      </c>
      <c r="D43" s="616" t="s">
        <v>1957</v>
      </c>
      <c r="E43" s="615" t="s">
        <v>2730</v>
      </c>
      <c r="F43" s="616" t="s">
        <v>2731</v>
      </c>
      <c r="G43" s="615" t="s">
        <v>2219</v>
      </c>
      <c r="H43" s="615" t="s">
        <v>2221</v>
      </c>
      <c r="I43" s="617">
        <v>1.4249999999999998</v>
      </c>
      <c r="J43" s="617">
        <v>400</v>
      </c>
      <c r="K43" s="618">
        <v>570.94000000000005</v>
      </c>
    </row>
    <row r="44" spans="1:11" ht="14.4" customHeight="1" x14ac:dyDescent="0.3">
      <c r="A44" s="613" t="s">
        <v>509</v>
      </c>
      <c r="B44" s="614" t="s">
        <v>1956</v>
      </c>
      <c r="C44" s="615" t="s">
        <v>514</v>
      </c>
      <c r="D44" s="616" t="s">
        <v>1957</v>
      </c>
      <c r="E44" s="615" t="s">
        <v>2730</v>
      </c>
      <c r="F44" s="616" t="s">
        <v>2731</v>
      </c>
      <c r="G44" s="615" t="s">
        <v>2222</v>
      </c>
      <c r="H44" s="615" t="s">
        <v>2223</v>
      </c>
      <c r="I44" s="617">
        <v>86.38</v>
      </c>
      <c r="J44" s="617">
        <v>130</v>
      </c>
      <c r="K44" s="618">
        <v>11229.14</v>
      </c>
    </row>
    <row r="45" spans="1:11" ht="14.4" customHeight="1" x14ac:dyDescent="0.3">
      <c r="A45" s="613" t="s">
        <v>509</v>
      </c>
      <c r="B45" s="614" t="s">
        <v>1956</v>
      </c>
      <c r="C45" s="615" t="s">
        <v>514</v>
      </c>
      <c r="D45" s="616" t="s">
        <v>1957</v>
      </c>
      <c r="E45" s="615" t="s">
        <v>2730</v>
      </c>
      <c r="F45" s="616" t="s">
        <v>2731</v>
      </c>
      <c r="G45" s="615" t="s">
        <v>2224</v>
      </c>
      <c r="H45" s="615" t="s">
        <v>2225</v>
      </c>
      <c r="I45" s="617">
        <v>61.53</v>
      </c>
      <c r="J45" s="617">
        <v>40</v>
      </c>
      <c r="K45" s="618">
        <v>2461</v>
      </c>
    </row>
    <row r="46" spans="1:11" ht="14.4" customHeight="1" x14ac:dyDescent="0.3">
      <c r="A46" s="613" t="s">
        <v>509</v>
      </c>
      <c r="B46" s="614" t="s">
        <v>1956</v>
      </c>
      <c r="C46" s="615" t="s">
        <v>514</v>
      </c>
      <c r="D46" s="616" t="s">
        <v>1957</v>
      </c>
      <c r="E46" s="615" t="s">
        <v>2730</v>
      </c>
      <c r="F46" s="616" t="s">
        <v>2731</v>
      </c>
      <c r="G46" s="615" t="s">
        <v>2226</v>
      </c>
      <c r="H46" s="615" t="s">
        <v>2227</v>
      </c>
      <c r="I46" s="617">
        <v>0.26</v>
      </c>
      <c r="J46" s="617">
        <v>300</v>
      </c>
      <c r="K46" s="618">
        <v>78</v>
      </c>
    </row>
    <row r="47" spans="1:11" ht="14.4" customHeight="1" x14ac:dyDescent="0.3">
      <c r="A47" s="613" t="s">
        <v>509</v>
      </c>
      <c r="B47" s="614" t="s">
        <v>1956</v>
      </c>
      <c r="C47" s="615" t="s">
        <v>514</v>
      </c>
      <c r="D47" s="616" t="s">
        <v>1957</v>
      </c>
      <c r="E47" s="615" t="s">
        <v>2730</v>
      </c>
      <c r="F47" s="616" t="s">
        <v>2731</v>
      </c>
      <c r="G47" s="615" t="s">
        <v>2228</v>
      </c>
      <c r="H47" s="615" t="s">
        <v>2229</v>
      </c>
      <c r="I47" s="617">
        <v>1</v>
      </c>
      <c r="J47" s="617">
        <v>200</v>
      </c>
      <c r="K47" s="618">
        <v>200</v>
      </c>
    </row>
    <row r="48" spans="1:11" ht="14.4" customHeight="1" x14ac:dyDescent="0.3">
      <c r="A48" s="613" t="s">
        <v>509</v>
      </c>
      <c r="B48" s="614" t="s">
        <v>1956</v>
      </c>
      <c r="C48" s="615" t="s">
        <v>514</v>
      </c>
      <c r="D48" s="616" t="s">
        <v>1957</v>
      </c>
      <c r="E48" s="615" t="s">
        <v>2730</v>
      </c>
      <c r="F48" s="616" t="s">
        <v>2731</v>
      </c>
      <c r="G48" s="615" t="s">
        <v>2230</v>
      </c>
      <c r="H48" s="615" t="s">
        <v>2231</v>
      </c>
      <c r="I48" s="617">
        <v>0.43</v>
      </c>
      <c r="J48" s="617">
        <v>1500</v>
      </c>
      <c r="K48" s="618">
        <v>645</v>
      </c>
    </row>
    <row r="49" spans="1:11" ht="14.4" customHeight="1" x14ac:dyDescent="0.3">
      <c r="A49" s="613" t="s">
        <v>509</v>
      </c>
      <c r="B49" s="614" t="s">
        <v>1956</v>
      </c>
      <c r="C49" s="615" t="s">
        <v>514</v>
      </c>
      <c r="D49" s="616" t="s">
        <v>1957</v>
      </c>
      <c r="E49" s="615" t="s">
        <v>2730</v>
      </c>
      <c r="F49" s="616" t="s">
        <v>2731</v>
      </c>
      <c r="G49" s="615" t="s">
        <v>2232</v>
      </c>
      <c r="H49" s="615" t="s">
        <v>2233</v>
      </c>
      <c r="I49" s="617">
        <v>22.150000000000002</v>
      </c>
      <c r="J49" s="617">
        <v>1700</v>
      </c>
      <c r="K49" s="618">
        <v>37655</v>
      </c>
    </row>
    <row r="50" spans="1:11" ht="14.4" customHeight="1" x14ac:dyDescent="0.3">
      <c r="A50" s="613" t="s">
        <v>509</v>
      </c>
      <c r="B50" s="614" t="s">
        <v>1956</v>
      </c>
      <c r="C50" s="615" t="s">
        <v>514</v>
      </c>
      <c r="D50" s="616" t="s">
        <v>1957</v>
      </c>
      <c r="E50" s="615" t="s">
        <v>2730</v>
      </c>
      <c r="F50" s="616" t="s">
        <v>2731</v>
      </c>
      <c r="G50" s="615" t="s">
        <v>2234</v>
      </c>
      <c r="H50" s="615" t="s">
        <v>2235</v>
      </c>
      <c r="I50" s="617">
        <v>30.177999999999997</v>
      </c>
      <c r="J50" s="617">
        <v>250</v>
      </c>
      <c r="K50" s="618">
        <v>7544.5</v>
      </c>
    </row>
    <row r="51" spans="1:11" ht="14.4" customHeight="1" x14ac:dyDescent="0.3">
      <c r="A51" s="613" t="s">
        <v>509</v>
      </c>
      <c r="B51" s="614" t="s">
        <v>1956</v>
      </c>
      <c r="C51" s="615" t="s">
        <v>514</v>
      </c>
      <c r="D51" s="616" t="s">
        <v>1957</v>
      </c>
      <c r="E51" s="615" t="s">
        <v>2730</v>
      </c>
      <c r="F51" s="616" t="s">
        <v>2731</v>
      </c>
      <c r="G51" s="615" t="s">
        <v>2236</v>
      </c>
      <c r="H51" s="615" t="s">
        <v>2237</v>
      </c>
      <c r="I51" s="617">
        <v>272.43</v>
      </c>
      <c r="J51" s="617">
        <v>6</v>
      </c>
      <c r="K51" s="618">
        <v>1634.6</v>
      </c>
    </row>
    <row r="52" spans="1:11" ht="14.4" customHeight="1" x14ac:dyDescent="0.3">
      <c r="A52" s="613" t="s">
        <v>509</v>
      </c>
      <c r="B52" s="614" t="s">
        <v>1956</v>
      </c>
      <c r="C52" s="615" t="s">
        <v>514</v>
      </c>
      <c r="D52" s="616" t="s">
        <v>1957</v>
      </c>
      <c r="E52" s="615" t="s">
        <v>2730</v>
      </c>
      <c r="F52" s="616" t="s">
        <v>2731</v>
      </c>
      <c r="G52" s="615" t="s">
        <v>2238</v>
      </c>
      <c r="H52" s="615" t="s">
        <v>2239</v>
      </c>
      <c r="I52" s="617">
        <v>1.252</v>
      </c>
      <c r="J52" s="617">
        <v>2500</v>
      </c>
      <c r="K52" s="618">
        <v>3134.91</v>
      </c>
    </row>
    <row r="53" spans="1:11" ht="14.4" customHeight="1" x14ac:dyDescent="0.3">
      <c r="A53" s="613" t="s">
        <v>509</v>
      </c>
      <c r="B53" s="614" t="s">
        <v>1956</v>
      </c>
      <c r="C53" s="615" t="s">
        <v>514</v>
      </c>
      <c r="D53" s="616" t="s">
        <v>1957</v>
      </c>
      <c r="E53" s="615" t="s">
        <v>2730</v>
      </c>
      <c r="F53" s="616" t="s">
        <v>2731</v>
      </c>
      <c r="G53" s="615" t="s">
        <v>2240</v>
      </c>
      <c r="H53" s="615" t="s">
        <v>2241</v>
      </c>
      <c r="I53" s="617">
        <v>12.42</v>
      </c>
      <c r="J53" s="617">
        <v>420</v>
      </c>
      <c r="K53" s="618">
        <v>5216.3999999999996</v>
      </c>
    </row>
    <row r="54" spans="1:11" ht="14.4" customHeight="1" x14ac:dyDescent="0.3">
      <c r="A54" s="613" t="s">
        <v>509</v>
      </c>
      <c r="B54" s="614" t="s">
        <v>1956</v>
      </c>
      <c r="C54" s="615" t="s">
        <v>514</v>
      </c>
      <c r="D54" s="616" t="s">
        <v>1957</v>
      </c>
      <c r="E54" s="615" t="s">
        <v>2730</v>
      </c>
      <c r="F54" s="616" t="s">
        <v>2731</v>
      </c>
      <c r="G54" s="615" t="s">
        <v>2242</v>
      </c>
      <c r="H54" s="615" t="s">
        <v>2243</v>
      </c>
      <c r="I54" s="617">
        <v>1.38</v>
      </c>
      <c r="J54" s="617">
        <v>650</v>
      </c>
      <c r="K54" s="618">
        <v>897</v>
      </c>
    </row>
    <row r="55" spans="1:11" ht="14.4" customHeight="1" x14ac:dyDescent="0.3">
      <c r="A55" s="613" t="s">
        <v>509</v>
      </c>
      <c r="B55" s="614" t="s">
        <v>1956</v>
      </c>
      <c r="C55" s="615" t="s">
        <v>514</v>
      </c>
      <c r="D55" s="616" t="s">
        <v>1957</v>
      </c>
      <c r="E55" s="615" t="s">
        <v>2730</v>
      </c>
      <c r="F55" s="616" t="s">
        <v>2731</v>
      </c>
      <c r="G55" s="615" t="s">
        <v>2244</v>
      </c>
      <c r="H55" s="615" t="s">
        <v>2245</v>
      </c>
      <c r="I55" s="617">
        <v>8.18</v>
      </c>
      <c r="J55" s="617">
        <v>120</v>
      </c>
      <c r="K55" s="618">
        <v>981.6</v>
      </c>
    </row>
    <row r="56" spans="1:11" ht="14.4" customHeight="1" x14ac:dyDescent="0.3">
      <c r="A56" s="613" t="s">
        <v>509</v>
      </c>
      <c r="B56" s="614" t="s">
        <v>1956</v>
      </c>
      <c r="C56" s="615" t="s">
        <v>514</v>
      </c>
      <c r="D56" s="616" t="s">
        <v>1957</v>
      </c>
      <c r="E56" s="615" t="s">
        <v>2730</v>
      </c>
      <c r="F56" s="616" t="s">
        <v>2731</v>
      </c>
      <c r="G56" s="615" t="s">
        <v>2246</v>
      </c>
      <c r="H56" s="615" t="s">
        <v>2247</v>
      </c>
      <c r="I56" s="617">
        <v>3.94</v>
      </c>
      <c r="J56" s="617">
        <v>2750</v>
      </c>
      <c r="K56" s="618">
        <v>10845.349999999999</v>
      </c>
    </row>
    <row r="57" spans="1:11" ht="14.4" customHeight="1" x14ac:dyDescent="0.3">
      <c r="A57" s="613" t="s">
        <v>509</v>
      </c>
      <c r="B57" s="614" t="s">
        <v>1956</v>
      </c>
      <c r="C57" s="615" t="s">
        <v>514</v>
      </c>
      <c r="D57" s="616" t="s">
        <v>1957</v>
      </c>
      <c r="E57" s="615" t="s">
        <v>2730</v>
      </c>
      <c r="F57" s="616" t="s">
        <v>2731</v>
      </c>
      <c r="G57" s="615" t="s">
        <v>2248</v>
      </c>
      <c r="H57" s="615" t="s">
        <v>2249</v>
      </c>
      <c r="I57" s="617">
        <v>0.44</v>
      </c>
      <c r="J57" s="617">
        <v>6000</v>
      </c>
      <c r="K57" s="618">
        <v>2640</v>
      </c>
    </row>
    <row r="58" spans="1:11" ht="14.4" customHeight="1" x14ac:dyDescent="0.3">
      <c r="A58" s="613" t="s">
        <v>509</v>
      </c>
      <c r="B58" s="614" t="s">
        <v>1956</v>
      </c>
      <c r="C58" s="615" t="s">
        <v>514</v>
      </c>
      <c r="D58" s="616" t="s">
        <v>1957</v>
      </c>
      <c r="E58" s="615" t="s">
        <v>2730</v>
      </c>
      <c r="F58" s="616" t="s">
        <v>2731</v>
      </c>
      <c r="G58" s="615" t="s">
        <v>2250</v>
      </c>
      <c r="H58" s="615" t="s">
        <v>2251</v>
      </c>
      <c r="I58" s="617">
        <v>449.99799999999993</v>
      </c>
      <c r="J58" s="617">
        <v>9</v>
      </c>
      <c r="K58" s="618">
        <v>4049.95</v>
      </c>
    </row>
    <row r="59" spans="1:11" ht="14.4" customHeight="1" x14ac:dyDescent="0.3">
      <c r="A59" s="613" t="s">
        <v>509</v>
      </c>
      <c r="B59" s="614" t="s">
        <v>1956</v>
      </c>
      <c r="C59" s="615" t="s">
        <v>514</v>
      </c>
      <c r="D59" s="616" t="s">
        <v>1957</v>
      </c>
      <c r="E59" s="615" t="s">
        <v>2730</v>
      </c>
      <c r="F59" s="616" t="s">
        <v>2731</v>
      </c>
      <c r="G59" s="615" t="s">
        <v>2252</v>
      </c>
      <c r="H59" s="615" t="s">
        <v>2253</v>
      </c>
      <c r="I59" s="617">
        <v>8.5745454545454542</v>
      </c>
      <c r="J59" s="617">
        <v>328</v>
      </c>
      <c r="K59" s="618">
        <v>2812.5000000000005</v>
      </c>
    </row>
    <row r="60" spans="1:11" ht="14.4" customHeight="1" x14ac:dyDescent="0.3">
      <c r="A60" s="613" t="s">
        <v>509</v>
      </c>
      <c r="B60" s="614" t="s">
        <v>1956</v>
      </c>
      <c r="C60" s="615" t="s">
        <v>514</v>
      </c>
      <c r="D60" s="616" t="s">
        <v>1957</v>
      </c>
      <c r="E60" s="615" t="s">
        <v>2730</v>
      </c>
      <c r="F60" s="616" t="s">
        <v>2731</v>
      </c>
      <c r="G60" s="615" t="s">
        <v>2254</v>
      </c>
      <c r="H60" s="615" t="s">
        <v>2255</v>
      </c>
      <c r="I60" s="617">
        <v>13.016666666666666</v>
      </c>
      <c r="J60" s="617">
        <v>3</v>
      </c>
      <c r="K60" s="618">
        <v>39.049999999999997</v>
      </c>
    </row>
    <row r="61" spans="1:11" ht="14.4" customHeight="1" x14ac:dyDescent="0.3">
      <c r="A61" s="613" t="s">
        <v>509</v>
      </c>
      <c r="B61" s="614" t="s">
        <v>1956</v>
      </c>
      <c r="C61" s="615" t="s">
        <v>514</v>
      </c>
      <c r="D61" s="616" t="s">
        <v>1957</v>
      </c>
      <c r="E61" s="615" t="s">
        <v>2730</v>
      </c>
      <c r="F61" s="616" t="s">
        <v>2731</v>
      </c>
      <c r="G61" s="615" t="s">
        <v>2256</v>
      </c>
      <c r="H61" s="615" t="s">
        <v>2257</v>
      </c>
      <c r="I61" s="617">
        <v>28.094999999999999</v>
      </c>
      <c r="J61" s="617">
        <v>46</v>
      </c>
      <c r="K61" s="618">
        <v>1292.6799999999998</v>
      </c>
    </row>
    <row r="62" spans="1:11" ht="14.4" customHeight="1" x14ac:dyDescent="0.3">
      <c r="A62" s="613" t="s">
        <v>509</v>
      </c>
      <c r="B62" s="614" t="s">
        <v>1956</v>
      </c>
      <c r="C62" s="615" t="s">
        <v>514</v>
      </c>
      <c r="D62" s="616" t="s">
        <v>1957</v>
      </c>
      <c r="E62" s="615" t="s">
        <v>2730</v>
      </c>
      <c r="F62" s="616" t="s">
        <v>2731</v>
      </c>
      <c r="G62" s="615" t="s">
        <v>2258</v>
      </c>
      <c r="H62" s="615" t="s">
        <v>2259</v>
      </c>
      <c r="I62" s="617">
        <v>1.2654545454545454</v>
      </c>
      <c r="J62" s="617">
        <v>13500</v>
      </c>
      <c r="K62" s="618">
        <v>17128.12</v>
      </c>
    </row>
    <row r="63" spans="1:11" ht="14.4" customHeight="1" x14ac:dyDescent="0.3">
      <c r="A63" s="613" t="s">
        <v>509</v>
      </c>
      <c r="B63" s="614" t="s">
        <v>1956</v>
      </c>
      <c r="C63" s="615" t="s">
        <v>514</v>
      </c>
      <c r="D63" s="616" t="s">
        <v>1957</v>
      </c>
      <c r="E63" s="615" t="s">
        <v>2730</v>
      </c>
      <c r="F63" s="616" t="s">
        <v>2731</v>
      </c>
      <c r="G63" s="615" t="s">
        <v>2260</v>
      </c>
      <c r="H63" s="615" t="s">
        <v>2261</v>
      </c>
      <c r="I63" s="617">
        <v>8.59</v>
      </c>
      <c r="J63" s="617">
        <v>700</v>
      </c>
      <c r="K63" s="618">
        <v>6013</v>
      </c>
    </row>
    <row r="64" spans="1:11" ht="14.4" customHeight="1" x14ac:dyDescent="0.3">
      <c r="A64" s="613" t="s">
        <v>509</v>
      </c>
      <c r="B64" s="614" t="s">
        <v>1956</v>
      </c>
      <c r="C64" s="615" t="s">
        <v>514</v>
      </c>
      <c r="D64" s="616" t="s">
        <v>1957</v>
      </c>
      <c r="E64" s="615" t="s">
        <v>2730</v>
      </c>
      <c r="F64" s="616" t="s">
        <v>2731</v>
      </c>
      <c r="G64" s="615" t="s">
        <v>2151</v>
      </c>
      <c r="H64" s="615" t="s">
        <v>2152</v>
      </c>
      <c r="I64" s="617">
        <v>1.17</v>
      </c>
      <c r="J64" s="617">
        <v>20</v>
      </c>
      <c r="K64" s="618">
        <v>23.4</v>
      </c>
    </row>
    <row r="65" spans="1:11" ht="14.4" customHeight="1" x14ac:dyDescent="0.3">
      <c r="A65" s="613" t="s">
        <v>509</v>
      </c>
      <c r="B65" s="614" t="s">
        <v>1956</v>
      </c>
      <c r="C65" s="615" t="s">
        <v>514</v>
      </c>
      <c r="D65" s="616" t="s">
        <v>1957</v>
      </c>
      <c r="E65" s="615" t="s">
        <v>2730</v>
      </c>
      <c r="F65" s="616" t="s">
        <v>2731</v>
      </c>
      <c r="G65" s="615" t="s">
        <v>2262</v>
      </c>
      <c r="H65" s="615" t="s">
        <v>2263</v>
      </c>
      <c r="I65" s="617">
        <v>9.99</v>
      </c>
      <c r="J65" s="617">
        <v>30</v>
      </c>
      <c r="K65" s="618">
        <v>299.58</v>
      </c>
    </row>
    <row r="66" spans="1:11" ht="14.4" customHeight="1" x14ac:dyDescent="0.3">
      <c r="A66" s="613" t="s">
        <v>509</v>
      </c>
      <c r="B66" s="614" t="s">
        <v>1956</v>
      </c>
      <c r="C66" s="615" t="s">
        <v>514</v>
      </c>
      <c r="D66" s="616" t="s">
        <v>1957</v>
      </c>
      <c r="E66" s="615" t="s">
        <v>2730</v>
      </c>
      <c r="F66" s="616" t="s">
        <v>2731</v>
      </c>
      <c r="G66" s="615" t="s">
        <v>2264</v>
      </c>
      <c r="H66" s="615" t="s">
        <v>2265</v>
      </c>
      <c r="I66" s="617">
        <v>46.061250000000001</v>
      </c>
      <c r="J66" s="617">
        <v>11</v>
      </c>
      <c r="K66" s="618">
        <v>506.87</v>
      </c>
    </row>
    <row r="67" spans="1:11" ht="14.4" customHeight="1" x14ac:dyDescent="0.3">
      <c r="A67" s="613" t="s">
        <v>509</v>
      </c>
      <c r="B67" s="614" t="s">
        <v>1956</v>
      </c>
      <c r="C67" s="615" t="s">
        <v>514</v>
      </c>
      <c r="D67" s="616" t="s">
        <v>1957</v>
      </c>
      <c r="E67" s="615" t="s">
        <v>2730</v>
      </c>
      <c r="F67" s="616" t="s">
        <v>2731</v>
      </c>
      <c r="G67" s="615" t="s">
        <v>2266</v>
      </c>
      <c r="H67" s="615" t="s">
        <v>2267</v>
      </c>
      <c r="I67" s="617">
        <v>105.59</v>
      </c>
      <c r="J67" s="617">
        <v>14</v>
      </c>
      <c r="K67" s="618">
        <v>1478.31</v>
      </c>
    </row>
    <row r="68" spans="1:11" ht="14.4" customHeight="1" x14ac:dyDescent="0.3">
      <c r="A68" s="613" t="s">
        <v>509</v>
      </c>
      <c r="B68" s="614" t="s">
        <v>1956</v>
      </c>
      <c r="C68" s="615" t="s">
        <v>514</v>
      </c>
      <c r="D68" s="616" t="s">
        <v>1957</v>
      </c>
      <c r="E68" s="615" t="s">
        <v>2730</v>
      </c>
      <c r="F68" s="616" t="s">
        <v>2731</v>
      </c>
      <c r="G68" s="615" t="s">
        <v>2268</v>
      </c>
      <c r="H68" s="615" t="s">
        <v>2269</v>
      </c>
      <c r="I68" s="617">
        <v>30.053333333333331</v>
      </c>
      <c r="J68" s="617">
        <v>30</v>
      </c>
      <c r="K68" s="618">
        <v>901.6</v>
      </c>
    </row>
    <row r="69" spans="1:11" ht="14.4" customHeight="1" x14ac:dyDescent="0.3">
      <c r="A69" s="613" t="s">
        <v>509</v>
      </c>
      <c r="B69" s="614" t="s">
        <v>1956</v>
      </c>
      <c r="C69" s="615" t="s">
        <v>514</v>
      </c>
      <c r="D69" s="616" t="s">
        <v>1957</v>
      </c>
      <c r="E69" s="615" t="s">
        <v>2730</v>
      </c>
      <c r="F69" s="616" t="s">
        <v>2731</v>
      </c>
      <c r="G69" s="615" t="s">
        <v>2270</v>
      </c>
      <c r="H69" s="615" t="s">
        <v>2271</v>
      </c>
      <c r="I69" s="617">
        <v>122.07</v>
      </c>
      <c r="J69" s="617">
        <v>60</v>
      </c>
      <c r="K69" s="618">
        <v>7324.36</v>
      </c>
    </row>
    <row r="70" spans="1:11" ht="14.4" customHeight="1" x14ac:dyDescent="0.3">
      <c r="A70" s="613" t="s">
        <v>509</v>
      </c>
      <c r="B70" s="614" t="s">
        <v>1956</v>
      </c>
      <c r="C70" s="615" t="s">
        <v>514</v>
      </c>
      <c r="D70" s="616" t="s">
        <v>1957</v>
      </c>
      <c r="E70" s="615" t="s">
        <v>2730</v>
      </c>
      <c r="F70" s="616" t="s">
        <v>2731</v>
      </c>
      <c r="G70" s="615" t="s">
        <v>2272</v>
      </c>
      <c r="H70" s="615" t="s">
        <v>2273</v>
      </c>
      <c r="I70" s="617">
        <v>7.501666666666666</v>
      </c>
      <c r="J70" s="617">
        <v>128</v>
      </c>
      <c r="K70" s="618">
        <v>960.16</v>
      </c>
    </row>
    <row r="71" spans="1:11" ht="14.4" customHeight="1" x14ac:dyDescent="0.3">
      <c r="A71" s="613" t="s">
        <v>509</v>
      </c>
      <c r="B71" s="614" t="s">
        <v>1956</v>
      </c>
      <c r="C71" s="615" t="s">
        <v>514</v>
      </c>
      <c r="D71" s="616" t="s">
        <v>1957</v>
      </c>
      <c r="E71" s="615" t="s">
        <v>2730</v>
      </c>
      <c r="F71" s="616" t="s">
        <v>2731</v>
      </c>
      <c r="G71" s="615" t="s">
        <v>2153</v>
      </c>
      <c r="H71" s="615" t="s">
        <v>2154</v>
      </c>
      <c r="I71" s="617">
        <v>0.8571428571428571</v>
      </c>
      <c r="J71" s="617">
        <v>1400</v>
      </c>
      <c r="K71" s="618">
        <v>1200</v>
      </c>
    </row>
    <row r="72" spans="1:11" ht="14.4" customHeight="1" x14ac:dyDescent="0.3">
      <c r="A72" s="613" t="s">
        <v>509</v>
      </c>
      <c r="B72" s="614" t="s">
        <v>1956</v>
      </c>
      <c r="C72" s="615" t="s">
        <v>514</v>
      </c>
      <c r="D72" s="616" t="s">
        <v>1957</v>
      </c>
      <c r="E72" s="615" t="s">
        <v>2730</v>
      </c>
      <c r="F72" s="616" t="s">
        <v>2731</v>
      </c>
      <c r="G72" s="615" t="s">
        <v>2153</v>
      </c>
      <c r="H72" s="615" t="s">
        <v>2274</v>
      </c>
      <c r="I72" s="617">
        <v>0.85333333333333339</v>
      </c>
      <c r="J72" s="617">
        <v>330</v>
      </c>
      <c r="K72" s="618">
        <v>280.8</v>
      </c>
    </row>
    <row r="73" spans="1:11" ht="14.4" customHeight="1" x14ac:dyDescent="0.3">
      <c r="A73" s="613" t="s">
        <v>509</v>
      </c>
      <c r="B73" s="614" t="s">
        <v>1956</v>
      </c>
      <c r="C73" s="615" t="s">
        <v>514</v>
      </c>
      <c r="D73" s="616" t="s">
        <v>1957</v>
      </c>
      <c r="E73" s="615" t="s">
        <v>2730</v>
      </c>
      <c r="F73" s="616" t="s">
        <v>2731</v>
      </c>
      <c r="G73" s="615" t="s">
        <v>2155</v>
      </c>
      <c r="H73" s="615" t="s">
        <v>2156</v>
      </c>
      <c r="I73" s="617">
        <v>1.5199999999999998</v>
      </c>
      <c r="J73" s="617">
        <v>1330</v>
      </c>
      <c r="K73" s="618">
        <v>2021.6</v>
      </c>
    </row>
    <row r="74" spans="1:11" ht="14.4" customHeight="1" x14ac:dyDescent="0.3">
      <c r="A74" s="613" t="s">
        <v>509</v>
      </c>
      <c r="B74" s="614" t="s">
        <v>1956</v>
      </c>
      <c r="C74" s="615" t="s">
        <v>514</v>
      </c>
      <c r="D74" s="616" t="s">
        <v>1957</v>
      </c>
      <c r="E74" s="615" t="s">
        <v>2730</v>
      </c>
      <c r="F74" s="616" t="s">
        <v>2731</v>
      </c>
      <c r="G74" s="615" t="s">
        <v>2275</v>
      </c>
      <c r="H74" s="615" t="s">
        <v>2276</v>
      </c>
      <c r="I74" s="617">
        <v>2.0620000000000003</v>
      </c>
      <c r="J74" s="617">
        <v>700</v>
      </c>
      <c r="K74" s="618">
        <v>1443</v>
      </c>
    </row>
    <row r="75" spans="1:11" ht="14.4" customHeight="1" x14ac:dyDescent="0.3">
      <c r="A75" s="613" t="s">
        <v>509</v>
      </c>
      <c r="B75" s="614" t="s">
        <v>1956</v>
      </c>
      <c r="C75" s="615" t="s">
        <v>514</v>
      </c>
      <c r="D75" s="616" t="s">
        <v>1957</v>
      </c>
      <c r="E75" s="615" t="s">
        <v>2730</v>
      </c>
      <c r="F75" s="616" t="s">
        <v>2731</v>
      </c>
      <c r="G75" s="615" t="s">
        <v>2277</v>
      </c>
      <c r="H75" s="615" t="s">
        <v>2278</v>
      </c>
      <c r="I75" s="617">
        <v>3.36</v>
      </c>
      <c r="J75" s="617">
        <v>200</v>
      </c>
      <c r="K75" s="618">
        <v>672</v>
      </c>
    </row>
    <row r="76" spans="1:11" ht="14.4" customHeight="1" x14ac:dyDescent="0.3">
      <c r="A76" s="613" t="s">
        <v>509</v>
      </c>
      <c r="B76" s="614" t="s">
        <v>1956</v>
      </c>
      <c r="C76" s="615" t="s">
        <v>514</v>
      </c>
      <c r="D76" s="616" t="s">
        <v>1957</v>
      </c>
      <c r="E76" s="615" t="s">
        <v>2730</v>
      </c>
      <c r="F76" s="616" t="s">
        <v>2731</v>
      </c>
      <c r="G76" s="615" t="s">
        <v>2279</v>
      </c>
      <c r="H76" s="615" t="s">
        <v>2280</v>
      </c>
      <c r="I76" s="617">
        <v>5.87</v>
      </c>
      <c r="J76" s="617">
        <v>100</v>
      </c>
      <c r="K76" s="618">
        <v>587</v>
      </c>
    </row>
    <row r="77" spans="1:11" ht="14.4" customHeight="1" x14ac:dyDescent="0.3">
      <c r="A77" s="613" t="s">
        <v>509</v>
      </c>
      <c r="B77" s="614" t="s">
        <v>1956</v>
      </c>
      <c r="C77" s="615" t="s">
        <v>514</v>
      </c>
      <c r="D77" s="616" t="s">
        <v>1957</v>
      </c>
      <c r="E77" s="615" t="s">
        <v>2730</v>
      </c>
      <c r="F77" s="616" t="s">
        <v>2731</v>
      </c>
      <c r="G77" s="615" t="s">
        <v>2281</v>
      </c>
      <c r="H77" s="615" t="s">
        <v>2282</v>
      </c>
      <c r="I77" s="617">
        <v>1253.2333333333333</v>
      </c>
      <c r="J77" s="617">
        <v>15</v>
      </c>
      <c r="K77" s="618">
        <v>18798.5</v>
      </c>
    </row>
    <row r="78" spans="1:11" ht="14.4" customHeight="1" x14ac:dyDescent="0.3">
      <c r="A78" s="613" t="s">
        <v>509</v>
      </c>
      <c r="B78" s="614" t="s">
        <v>1956</v>
      </c>
      <c r="C78" s="615" t="s">
        <v>514</v>
      </c>
      <c r="D78" s="616" t="s">
        <v>1957</v>
      </c>
      <c r="E78" s="615" t="s">
        <v>2730</v>
      </c>
      <c r="F78" s="616" t="s">
        <v>2731</v>
      </c>
      <c r="G78" s="615" t="s">
        <v>2283</v>
      </c>
      <c r="H78" s="615" t="s">
        <v>2284</v>
      </c>
      <c r="I78" s="617">
        <v>243.58</v>
      </c>
      <c r="J78" s="617">
        <v>1</v>
      </c>
      <c r="K78" s="618">
        <v>243.58</v>
      </c>
    </row>
    <row r="79" spans="1:11" ht="14.4" customHeight="1" x14ac:dyDescent="0.3">
      <c r="A79" s="613" t="s">
        <v>509</v>
      </c>
      <c r="B79" s="614" t="s">
        <v>1956</v>
      </c>
      <c r="C79" s="615" t="s">
        <v>514</v>
      </c>
      <c r="D79" s="616" t="s">
        <v>1957</v>
      </c>
      <c r="E79" s="615" t="s">
        <v>2730</v>
      </c>
      <c r="F79" s="616" t="s">
        <v>2731</v>
      </c>
      <c r="G79" s="615" t="s">
        <v>2285</v>
      </c>
      <c r="H79" s="615" t="s">
        <v>2286</v>
      </c>
      <c r="I79" s="617">
        <v>2.92</v>
      </c>
      <c r="J79" s="617">
        <v>50</v>
      </c>
      <c r="K79" s="618">
        <v>146.11000000000001</v>
      </c>
    </row>
    <row r="80" spans="1:11" ht="14.4" customHeight="1" x14ac:dyDescent="0.3">
      <c r="A80" s="613" t="s">
        <v>509</v>
      </c>
      <c r="B80" s="614" t="s">
        <v>1956</v>
      </c>
      <c r="C80" s="615" t="s">
        <v>514</v>
      </c>
      <c r="D80" s="616" t="s">
        <v>1957</v>
      </c>
      <c r="E80" s="615" t="s">
        <v>2730</v>
      </c>
      <c r="F80" s="616" t="s">
        <v>2731</v>
      </c>
      <c r="G80" s="615" t="s">
        <v>2287</v>
      </c>
      <c r="H80" s="615" t="s">
        <v>2288</v>
      </c>
      <c r="I80" s="617">
        <v>0.16</v>
      </c>
      <c r="J80" s="617">
        <v>500</v>
      </c>
      <c r="K80" s="618">
        <v>80</v>
      </c>
    </row>
    <row r="81" spans="1:11" ht="14.4" customHeight="1" x14ac:dyDescent="0.3">
      <c r="A81" s="613" t="s">
        <v>509</v>
      </c>
      <c r="B81" s="614" t="s">
        <v>1956</v>
      </c>
      <c r="C81" s="615" t="s">
        <v>514</v>
      </c>
      <c r="D81" s="616" t="s">
        <v>1957</v>
      </c>
      <c r="E81" s="615" t="s">
        <v>2730</v>
      </c>
      <c r="F81" s="616" t="s">
        <v>2731</v>
      </c>
      <c r="G81" s="615" t="s">
        <v>2289</v>
      </c>
      <c r="H81" s="615" t="s">
        <v>2290</v>
      </c>
      <c r="I81" s="617">
        <v>9.7774999999999999</v>
      </c>
      <c r="J81" s="617">
        <v>680</v>
      </c>
      <c r="K81" s="618">
        <v>6647</v>
      </c>
    </row>
    <row r="82" spans="1:11" ht="14.4" customHeight="1" x14ac:dyDescent="0.3">
      <c r="A82" s="613" t="s">
        <v>509</v>
      </c>
      <c r="B82" s="614" t="s">
        <v>1956</v>
      </c>
      <c r="C82" s="615" t="s">
        <v>514</v>
      </c>
      <c r="D82" s="616" t="s">
        <v>1957</v>
      </c>
      <c r="E82" s="615" t="s">
        <v>2730</v>
      </c>
      <c r="F82" s="616" t="s">
        <v>2731</v>
      </c>
      <c r="G82" s="615" t="s">
        <v>2291</v>
      </c>
      <c r="H82" s="615" t="s">
        <v>2292</v>
      </c>
      <c r="I82" s="617">
        <v>0.31</v>
      </c>
      <c r="J82" s="617">
        <v>27</v>
      </c>
      <c r="K82" s="618">
        <v>8.370000000000001</v>
      </c>
    </row>
    <row r="83" spans="1:11" ht="14.4" customHeight="1" x14ac:dyDescent="0.3">
      <c r="A83" s="613" t="s">
        <v>509</v>
      </c>
      <c r="B83" s="614" t="s">
        <v>1956</v>
      </c>
      <c r="C83" s="615" t="s">
        <v>514</v>
      </c>
      <c r="D83" s="616" t="s">
        <v>1957</v>
      </c>
      <c r="E83" s="615" t="s">
        <v>2730</v>
      </c>
      <c r="F83" s="616" t="s">
        <v>2731</v>
      </c>
      <c r="G83" s="615" t="s">
        <v>2293</v>
      </c>
      <c r="H83" s="615" t="s">
        <v>2294</v>
      </c>
      <c r="I83" s="617">
        <v>11.74</v>
      </c>
      <c r="J83" s="617">
        <v>1</v>
      </c>
      <c r="K83" s="618">
        <v>11.74</v>
      </c>
    </row>
    <row r="84" spans="1:11" ht="14.4" customHeight="1" x14ac:dyDescent="0.3">
      <c r="A84" s="613" t="s">
        <v>509</v>
      </c>
      <c r="B84" s="614" t="s">
        <v>1956</v>
      </c>
      <c r="C84" s="615" t="s">
        <v>514</v>
      </c>
      <c r="D84" s="616" t="s">
        <v>1957</v>
      </c>
      <c r="E84" s="615" t="s">
        <v>2730</v>
      </c>
      <c r="F84" s="616" t="s">
        <v>2731</v>
      </c>
      <c r="G84" s="615" t="s">
        <v>2295</v>
      </c>
      <c r="H84" s="615" t="s">
        <v>2296</v>
      </c>
      <c r="I84" s="617">
        <v>14.09</v>
      </c>
      <c r="J84" s="617">
        <v>1</v>
      </c>
      <c r="K84" s="618">
        <v>14.09</v>
      </c>
    </row>
    <row r="85" spans="1:11" ht="14.4" customHeight="1" x14ac:dyDescent="0.3">
      <c r="A85" s="613" t="s">
        <v>509</v>
      </c>
      <c r="B85" s="614" t="s">
        <v>1956</v>
      </c>
      <c r="C85" s="615" t="s">
        <v>514</v>
      </c>
      <c r="D85" s="616" t="s">
        <v>1957</v>
      </c>
      <c r="E85" s="615" t="s">
        <v>2730</v>
      </c>
      <c r="F85" s="616" t="s">
        <v>2731</v>
      </c>
      <c r="G85" s="615" t="s">
        <v>2297</v>
      </c>
      <c r="H85" s="615" t="s">
        <v>2298</v>
      </c>
      <c r="I85" s="617">
        <v>170.62666666666667</v>
      </c>
      <c r="J85" s="617">
        <v>54</v>
      </c>
      <c r="K85" s="618">
        <v>9213.74</v>
      </c>
    </row>
    <row r="86" spans="1:11" ht="14.4" customHeight="1" x14ac:dyDescent="0.3">
      <c r="A86" s="613" t="s">
        <v>509</v>
      </c>
      <c r="B86" s="614" t="s">
        <v>1956</v>
      </c>
      <c r="C86" s="615" t="s">
        <v>514</v>
      </c>
      <c r="D86" s="616" t="s">
        <v>1957</v>
      </c>
      <c r="E86" s="615" t="s">
        <v>2730</v>
      </c>
      <c r="F86" s="616" t="s">
        <v>2731</v>
      </c>
      <c r="G86" s="615" t="s">
        <v>2299</v>
      </c>
      <c r="H86" s="615" t="s">
        <v>2300</v>
      </c>
      <c r="I86" s="617">
        <v>69</v>
      </c>
      <c r="J86" s="617">
        <v>30</v>
      </c>
      <c r="K86" s="618">
        <v>2070</v>
      </c>
    </row>
    <row r="87" spans="1:11" ht="14.4" customHeight="1" x14ac:dyDescent="0.3">
      <c r="A87" s="613" t="s">
        <v>509</v>
      </c>
      <c r="B87" s="614" t="s">
        <v>1956</v>
      </c>
      <c r="C87" s="615" t="s">
        <v>514</v>
      </c>
      <c r="D87" s="616" t="s">
        <v>1957</v>
      </c>
      <c r="E87" s="615" t="s">
        <v>2730</v>
      </c>
      <c r="F87" s="616" t="s">
        <v>2731</v>
      </c>
      <c r="G87" s="615" t="s">
        <v>2301</v>
      </c>
      <c r="H87" s="615" t="s">
        <v>2302</v>
      </c>
      <c r="I87" s="617">
        <v>7.1</v>
      </c>
      <c r="J87" s="617">
        <v>2</v>
      </c>
      <c r="K87" s="618">
        <v>14.2</v>
      </c>
    </row>
    <row r="88" spans="1:11" ht="14.4" customHeight="1" x14ac:dyDescent="0.3">
      <c r="A88" s="613" t="s">
        <v>509</v>
      </c>
      <c r="B88" s="614" t="s">
        <v>1956</v>
      </c>
      <c r="C88" s="615" t="s">
        <v>514</v>
      </c>
      <c r="D88" s="616" t="s">
        <v>1957</v>
      </c>
      <c r="E88" s="615" t="s">
        <v>2730</v>
      </c>
      <c r="F88" s="616" t="s">
        <v>2731</v>
      </c>
      <c r="G88" s="615" t="s">
        <v>2303</v>
      </c>
      <c r="H88" s="615" t="s">
        <v>2304</v>
      </c>
      <c r="I88" s="617">
        <v>927.67</v>
      </c>
      <c r="J88" s="617">
        <v>5</v>
      </c>
      <c r="K88" s="618">
        <v>4638.3500000000004</v>
      </c>
    </row>
    <row r="89" spans="1:11" ht="14.4" customHeight="1" x14ac:dyDescent="0.3">
      <c r="A89" s="613" t="s">
        <v>509</v>
      </c>
      <c r="B89" s="614" t="s">
        <v>1956</v>
      </c>
      <c r="C89" s="615" t="s">
        <v>514</v>
      </c>
      <c r="D89" s="616" t="s">
        <v>1957</v>
      </c>
      <c r="E89" s="615" t="s">
        <v>2730</v>
      </c>
      <c r="F89" s="616" t="s">
        <v>2731</v>
      </c>
      <c r="G89" s="615" t="s">
        <v>2305</v>
      </c>
      <c r="H89" s="615" t="s">
        <v>2306</v>
      </c>
      <c r="I89" s="617">
        <v>8.2799999999999994</v>
      </c>
      <c r="J89" s="617">
        <v>1</v>
      </c>
      <c r="K89" s="618">
        <v>8.2799999999999994</v>
      </c>
    </row>
    <row r="90" spans="1:11" ht="14.4" customHeight="1" x14ac:dyDescent="0.3">
      <c r="A90" s="613" t="s">
        <v>509</v>
      </c>
      <c r="B90" s="614" t="s">
        <v>1956</v>
      </c>
      <c r="C90" s="615" t="s">
        <v>514</v>
      </c>
      <c r="D90" s="616" t="s">
        <v>1957</v>
      </c>
      <c r="E90" s="615" t="s">
        <v>2730</v>
      </c>
      <c r="F90" s="616" t="s">
        <v>2731</v>
      </c>
      <c r="G90" s="615" t="s">
        <v>2307</v>
      </c>
      <c r="H90" s="615" t="s">
        <v>2308</v>
      </c>
      <c r="I90" s="617">
        <v>5.92</v>
      </c>
      <c r="J90" s="617">
        <v>1</v>
      </c>
      <c r="K90" s="618">
        <v>5.92</v>
      </c>
    </row>
    <row r="91" spans="1:11" ht="14.4" customHeight="1" x14ac:dyDescent="0.3">
      <c r="A91" s="613" t="s">
        <v>509</v>
      </c>
      <c r="B91" s="614" t="s">
        <v>1956</v>
      </c>
      <c r="C91" s="615" t="s">
        <v>514</v>
      </c>
      <c r="D91" s="616" t="s">
        <v>1957</v>
      </c>
      <c r="E91" s="615" t="s">
        <v>2730</v>
      </c>
      <c r="F91" s="616" t="s">
        <v>2731</v>
      </c>
      <c r="G91" s="615" t="s">
        <v>2309</v>
      </c>
      <c r="H91" s="615" t="s">
        <v>2310</v>
      </c>
      <c r="I91" s="617">
        <v>3.31</v>
      </c>
      <c r="J91" s="617">
        <v>27</v>
      </c>
      <c r="K91" s="618">
        <v>77.88</v>
      </c>
    </row>
    <row r="92" spans="1:11" ht="14.4" customHeight="1" x14ac:dyDescent="0.3">
      <c r="A92" s="613" t="s">
        <v>509</v>
      </c>
      <c r="B92" s="614" t="s">
        <v>1956</v>
      </c>
      <c r="C92" s="615" t="s">
        <v>514</v>
      </c>
      <c r="D92" s="616" t="s">
        <v>1957</v>
      </c>
      <c r="E92" s="615" t="s">
        <v>2730</v>
      </c>
      <c r="F92" s="616" t="s">
        <v>2731</v>
      </c>
      <c r="G92" s="615" t="s">
        <v>2311</v>
      </c>
      <c r="H92" s="615" t="s">
        <v>2312</v>
      </c>
      <c r="I92" s="617">
        <v>5.2711111111111109</v>
      </c>
      <c r="J92" s="617">
        <v>800</v>
      </c>
      <c r="K92" s="618">
        <v>4216.5</v>
      </c>
    </row>
    <row r="93" spans="1:11" ht="14.4" customHeight="1" x14ac:dyDescent="0.3">
      <c r="A93" s="613" t="s">
        <v>509</v>
      </c>
      <c r="B93" s="614" t="s">
        <v>1956</v>
      </c>
      <c r="C93" s="615" t="s">
        <v>514</v>
      </c>
      <c r="D93" s="616" t="s">
        <v>1957</v>
      </c>
      <c r="E93" s="615" t="s">
        <v>2730</v>
      </c>
      <c r="F93" s="616" t="s">
        <v>2731</v>
      </c>
      <c r="G93" s="615" t="s">
        <v>2313</v>
      </c>
      <c r="H93" s="615" t="s">
        <v>2314</v>
      </c>
      <c r="I93" s="617">
        <v>140.46</v>
      </c>
      <c r="J93" s="617">
        <v>2</v>
      </c>
      <c r="K93" s="618">
        <v>280.92</v>
      </c>
    </row>
    <row r="94" spans="1:11" ht="14.4" customHeight="1" x14ac:dyDescent="0.3">
      <c r="A94" s="613" t="s">
        <v>509</v>
      </c>
      <c r="B94" s="614" t="s">
        <v>1956</v>
      </c>
      <c r="C94" s="615" t="s">
        <v>514</v>
      </c>
      <c r="D94" s="616" t="s">
        <v>1957</v>
      </c>
      <c r="E94" s="615" t="s">
        <v>2730</v>
      </c>
      <c r="F94" s="616" t="s">
        <v>2731</v>
      </c>
      <c r="G94" s="615" t="s">
        <v>2315</v>
      </c>
      <c r="H94" s="615" t="s">
        <v>2316</v>
      </c>
      <c r="I94" s="617">
        <v>101.25</v>
      </c>
      <c r="J94" s="617">
        <v>20</v>
      </c>
      <c r="K94" s="618">
        <v>2025</v>
      </c>
    </row>
    <row r="95" spans="1:11" ht="14.4" customHeight="1" x14ac:dyDescent="0.3">
      <c r="A95" s="613" t="s">
        <v>509</v>
      </c>
      <c r="B95" s="614" t="s">
        <v>1956</v>
      </c>
      <c r="C95" s="615" t="s">
        <v>514</v>
      </c>
      <c r="D95" s="616" t="s">
        <v>1957</v>
      </c>
      <c r="E95" s="615" t="s">
        <v>2730</v>
      </c>
      <c r="F95" s="616" t="s">
        <v>2731</v>
      </c>
      <c r="G95" s="615" t="s">
        <v>2317</v>
      </c>
      <c r="H95" s="615" t="s">
        <v>2318</v>
      </c>
      <c r="I95" s="617">
        <v>1490.2</v>
      </c>
      <c r="J95" s="617">
        <v>5</v>
      </c>
      <c r="K95" s="618">
        <v>7451</v>
      </c>
    </row>
    <row r="96" spans="1:11" ht="14.4" customHeight="1" x14ac:dyDescent="0.3">
      <c r="A96" s="613" t="s">
        <v>509</v>
      </c>
      <c r="B96" s="614" t="s">
        <v>1956</v>
      </c>
      <c r="C96" s="615" t="s">
        <v>514</v>
      </c>
      <c r="D96" s="616" t="s">
        <v>1957</v>
      </c>
      <c r="E96" s="615" t="s">
        <v>2730</v>
      </c>
      <c r="F96" s="616" t="s">
        <v>2731</v>
      </c>
      <c r="G96" s="615" t="s">
        <v>2319</v>
      </c>
      <c r="H96" s="615" t="s">
        <v>2320</v>
      </c>
      <c r="I96" s="617">
        <v>129.94999999999999</v>
      </c>
      <c r="J96" s="617">
        <v>50</v>
      </c>
      <c r="K96" s="618">
        <v>6497.5</v>
      </c>
    </row>
    <row r="97" spans="1:11" ht="14.4" customHeight="1" x14ac:dyDescent="0.3">
      <c r="A97" s="613" t="s">
        <v>509</v>
      </c>
      <c r="B97" s="614" t="s">
        <v>1956</v>
      </c>
      <c r="C97" s="615" t="s">
        <v>514</v>
      </c>
      <c r="D97" s="616" t="s">
        <v>1957</v>
      </c>
      <c r="E97" s="615" t="s">
        <v>2730</v>
      </c>
      <c r="F97" s="616" t="s">
        <v>2731</v>
      </c>
      <c r="G97" s="615" t="s">
        <v>2321</v>
      </c>
      <c r="H97" s="615" t="s">
        <v>2322</v>
      </c>
      <c r="I97" s="617">
        <v>8.6300000000000008</v>
      </c>
      <c r="J97" s="617">
        <v>100</v>
      </c>
      <c r="K97" s="618">
        <v>862.5</v>
      </c>
    </row>
    <row r="98" spans="1:11" ht="14.4" customHeight="1" x14ac:dyDescent="0.3">
      <c r="A98" s="613" t="s">
        <v>509</v>
      </c>
      <c r="B98" s="614" t="s">
        <v>1956</v>
      </c>
      <c r="C98" s="615" t="s">
        <v>514</v>
      </c>
      <c r="D98" s="616" t="s">
        <v>1957</v>
      </c>
      <c r="E98" s="615" t="s">
        <v>2730</v>
      </c>
      <c r="F98" s="616" t="s">
        <v>2731</v>
      </c>
      <c r="G98" s="615" t="s">
        <v>2323</v>
      </c>
      <c r="H98" s="615" t="s">
        <v>2324</v>
      </c>
      <c r="I98" s="617">
        <v>134.32</v>
      </c>
      <c r="J98" s="617">
        <v>15</v>
      </c>
      <c r="K98" s="618">
        <v>2014.8000000000002</v>
      </c>
    </row>
    <row r="99" spans="1:11" ht="14.4" customHeight="1" x14ac:dyDescent="0.3">
      <c r="A99" s="613" t="s">
        <v>509</v>
      </c>
      <c r="B99" s="614" t="s">
        <v>1956</v>
      </c>
      <c r="C99" s="615" t="s">
        <v>514</v>
      </c>
      <c r="D99" s="616" t="s">
        <v>1957</v>
      </c>
      <c r="E99" s="615" t="s">
        <v>2730</v>
      </c>
      <c r="F99" s="616" t="s">
        <v>2731</v>
      </c>
      <c r="G99" s="615" t="s">
        <v>2325</v>
      </c>
      <c r="H99" s="615" t="s">
        <v>2326</v>
      </c>
      <c r="I99" s="617">
        <v>0.11</v>
      </c>
      <c r="J99" s="617">
        <v>10</v>
      </c>
      <c r="K99" s="618">
        <v>1.1499999999999999</v>
      </c>
    </row>
    <row r="100" spans="1:11" ht="14.4" customHeight="1" x14ac:dyDescent="0.3">
      <c r="A100" s="613" t="s">
        <v>509</v>
      </c>
      <c r="B100" s="614" t="s">
        <v>1956</v>
      </c>
      <c r="C100" s="615" t="s">
        <v>514</v>
      </c>
      <c r="D100" s="616" t="s">
        <v>1957</v>
      </c>
      <c r="E100" s="615" t="s">
        <v>2730</v>
      </c>
      <c r="F100" s="616" t="s">
        <v>2731</v>
      </c>
      <c r="G100" s="615" t="s">
        <v>2327</v>
      </c>
      <c r="H100" s="615" t="s">
        <v>2328</v>
      </c>
      <c r="I100" s="617">
        <v>106.69</v>
      </c>
      <c r="J100" s="617">
        <v>10</v>
      </c>
      <c r="K100" s="618">
        <v>1066.8599999999999</v>
      </c>
    </row>
    <row r="101" spans="1:11" ht="14.4" customHeight="1" x14ac:dyDescent="0.3">
      <c r="A101" s="613" t="s">
        <v>509</v>
      </c>
      <c r="B101" s="614" t="s">
        <v>1956</v>
      </c>
      <c r="C101" s="615" t="s">
        <v>514</v>
      </c>
      <c r="D101" s="616" t="s">
        <v>1957</v>
      </c>
      <c r="E101" s="615" t="s">
        <v>2732</v>
      </c>
      <c r="F101" s="616" t="s">
        <v>2733</v>
      </c>
      <c r="G101" s="615" t="s">
        <v>2329</v>
      </c>
      <c r="H101" s="615" t="s">
        <v>2330</v>
      </c>
      <c r="I101" s="617">
        <v>268.61999999999995</v>
      </c>
      <c r="J101" s="617">
        <v>420</v>
      </c>
      <c r="K101" s="618">
        <v>112820.39999999998</v>
      </c>
    </row>
    <row r="102" spans="1:11" ht="14.4" customHeight="1" x14ac:dyDescent="0.3">
      <c r="A102" s="613" t="s">
        <v>509</v>
      </c>
      <c r="B102" s="614" t="s">
        <v>1956</v>
      </c>
      <c r="C102" s="615" t="s">
        <v>514</v>
      </c>
      <c r="D102" s="616" t="s">
        <v>1957</v>
      </c>
      <c r="E102" s="615" t="s">
        <v>2732</v>
      </c>
      <c r="F102" s="616" t="s">
        <v>2733</v>
      </c>
      <c r="G102" s="615" t="s">
        <v>2331</v>
      </c>
      <c r="H102" s="615" t="s">
        <v>2332</v>
      </c>
      <c r="I102" s="617">
        <v>58.372500000000002</v>
      </c>
      <c r="J102" s="617">
        <v>250</v>
      </c>
      <c r="K102" s="618">
        <v>14593</v>
      </c>
    </row>
    <row r="103" spans="1:11" ht="14.4" customHeight="1" x14ac:dyDescent="0.3">
      <c r="A103" s="613" t="s">
        <v>509</v>
      </c>
      <c r="B103" s="614" t="s">
        <v>1956</v>
      </c>
      <c r="C103" s="615" t="s">
        <v>514</v>
      </c>
      <c r="D103" s="616" t="s">
        <v>1957</v>
      </c>
      <c r="E103" s="615" t="s">
        <v>2732</v>
      </c>
      <c r="F103" s="616" t="s">
        <v>2733</v>
      </c>
      <c r="G103" s="615" t="s">
        <v>2333</v>
      </c>
      <c r="H103" s="615" t="s">
        <v>2334</v>
      </c>
      <c r="I103" s="617">
        <v>5.2022222222222227</v>
      </c>
      <c r="J103" s="617">
        <v>6320</v>
      </c>
      <c r="K103" s="618">
        <v>32878</v>
      </c>
    </row>
    <row r="104" spans="1:11" ht="14.4" customHeight="1" x14ac:dyDescent="0.3">
      <c r="A104" s="613" t="s">
        <v>509</v>
      </c>
      <c r="B104" s="614" t="s">
        <v>1956</v>
      </c>
      <c r="C104" s="615" t="s">
        <v>514</v>
      </c>
      <c r="D104" s="616" t="s">
        <v>1957</v>
      </c>
      <c r="E104" s="615" t="s">
        <v>2732</v>
      </c>
      <c r="F104" s="616" t="s">
        <v>2733</v>
      </c>
      <c r="G104" s="615" t="s">
        <v>2335</v>
      </c>
      <c r="H104" s="615" t="s">
        <v>2336</v>
      </c>
      <c r="I104" s="617">
        <v>37.51</v>
      </c>
      <c r="J104" s="617">
        <v>1500</v>
      </c>
      <c r="K104" s="618">
        <v>56265</v>
      </c>
    </row>
    <row r="105" spans="1:11" ht="14.4" customHeight="1" x14ac:dyDescent="0.3">
      <c r="A105" s="613" t="s">
        <v>509</v>
      </c>
      <c r="B105" s="614" t="s">
        <v>1956</v>
      </c>
      <c r="C105" s="615" t="s">
        <v>514</v>
      </c>
      <c r="D105" s="616" t="s">
        <v>1957</v>
      </c>
      <c r="E105" s="615" t="s">
        <v>2732</v>
      </c>
      <c r="F105" s="616" t="s">
        <v>2733</v>
      </c>
      <c r="G105" s="615" t="s">
        <v>2337</v>
      </c>
      <c r="H105" s="615" t="s">
        <v>2338</v>
      </c>
      <c r="I105" s="617">
        <v>0.22</v>
      </c>
      <c r="J105" s="617">
        <v>100</v>
      </c>
      <c r="K105" s="618">
        <v>22</v>
      </c>
    </row>
    <row r="106" spans="1:11" ht="14.4" customHeight="1" x14ac:dyDescent="0.3">
      <c r="A106" s="613" t="s">
        <v>509</v>
      </c>
      <c r="B106" s="614" t="s">
        <v>1956</v>
      </c>
      <c r="C106" s="615" t="s">
        <v>514</v>
      </c>
      <c r="D106" s="616" t="s">
        <v>1957</v>
      </c>
      <c r="E106" s="615" t="s">
        <v>2732</v>
      </c>
      <c r="F106" s="616" t="s">
        <v>2733</v>
      </c>
      <c r="G106" s="615" t="s">
        <v>2337</v>
      </c>
      <c r="H106" s="615" t="s">
        <v>2339</v>
      </c>
      <c r="I106" s="617">
        <v>0.22</v>
      </c>
      <c r="J106" s="617">
        <v>200</v>
      </c>
      <c r="K106" s="618">
        <v>44</v>
      </c>
    </row>
    <row r="107" spans="1:11" ht="14.4" customHeight="1" x14ac:dyDescent="0.3">
      <c r="A107" s="613" t="s">
        <v>509</v>
      </c>
      <c r="B107" s="614" t="s">
        <v>1956</v>
      </c>
      <c r="C107" s="615" t="s">
        <v>514</v>
      </c>
      <c r="D107" s="616" t="s">
        <v>1957</v>
      </c>
      <c r="E107" s="615" t="s">
        <v>2732</v>
      </c>
      <c r="F107" s="616" t="s">
        <v>2733</v>
      </c>
      <c r="G107" s="615" t="s">
        <v>2340</v>
      </c>
      <c r="H107" s="615" t="s">
        <v>2341</v>
      </c>
      <c r="I107" s="617">
        <v>11.141999999999999</v>
      </c>
      <c r="J107" s="617">
        <v>2400</v>
      </c>
      <c r="K107" s="618">
        <v>26741</v>
      </c>
    </row>
    <row r="108" spans="1:11" ht="14.4" customHeight="1" x14ac:dyDescent="0.3">
      <c r="A108" s="613" t="s">
        <v>509</v>
      </c>
      <c r="B108" s="614" t="s">
        <v>1956</v>
      </c>
      <c r="C108" s="615" t="s">
        <v>514</v>
      </c>
      <c r="D108" s="616" t="s">
        <v>1957</v>
      </c>
      <c r="E108" s="615" t="s">
        <v>2732</v>
      </c>
      <c r="F108" s="616" t="s">
        <v>2733</v>
      </c>
      <c r="G108" s="615" t="s">
        <v>2342</v>
      </c>
      <c r="H108" s="615" t="s">
        <v>2343</v>
      </c>
      <c r="I108" s="617">
        <v>16.29</v>
      </c>
      <c r="J108" s="617">
        <v>3</v>
      </c>
      <c r="K108" s="618">
        <v>48.87</v>
      </c>
    </row>
    <row r="109" spans="1:11" ht="14.4" customHeight="1" x14ac:dyDescent="0.3">
      <c r="A109" s="613" t="s">
        <v>509</v>
      </c>
      <c r="B109" s="614" t="s">
        <v>1956</v>
      </c>
      <c r="C109" s="615" t="s">
        <v>514</v>
      </c>
      <c r="D109" s="616" t="s">
        <v>1957</v>
      </c>
      <c r="E109" s="615" t="s">
        <v>2732</v>
      </c>
      <c r="F109" s="616" t="s">
        <v>2733</v>
      </c>
      <c r="G109" s="615" t="s">
        <v>2344</v>
      </c>
      <c r="H109" s="615" t="s">
        <v>2345</v>
      </c>
      <c r="I109" s="617">
        <v>33.983333333333334</v>
      </c>
      <c r="J109" s="617">
        <v>11</v>
      </c>
      <c r="K109" s="618">
        <v>382.73</v>
      </c>
    </row>
    <row r="110" spans="1:11" ht="14.4" customHeight="1" x14ac:dyDescent="0.3">
      <c r="A110" s="613" t="s">
        <v>509</v>
      </c>
      <c r="B110" s="614" t="s">
        <v>1956</v>
      </c>
      <c r="C110" s="615" t="s">
        <v>514</v>
      </c>
      <c r="D110" s="616" t="s">
        <v>1957</v>
      </c>
      <c r="E110" s="615" t="s">
        <v>2732</v>
      </c>
      <c r="F110" s="616" t="s">
        <v>2733</v>
      </c>
      <c r="G110" s="615" t="s">
        <v>2161</v>
      </c>
      <c r="H110" s="615" t="s">
        <v>2162</v>
      </c>
      <c r="I110" s="617">
        <v>0.96399999999999986</v>
      </c>
      <c r="J110" s="617">
        <v>19500</v>
      </c>
      <c r="K110" s="618">
        <v>19121.239999999998</v>
      </c>
    </row>
    <row r="111" spans="1:11" ht="14.4" customHeight="1" x14ac:dyDescent="0.3">
      <c r="A111" s="613" t="s">
        <v>509</v>
      </c>
      <c r="B111" s="614" t="s">
        <v>1956</v>
      </c>
      <c r="C111" s="615" t="s">
        <v>514</v>
      </c>
      <c r="D111" s="616" t="s">
        <v>1957</v>
      </c>
      <c r="E111" s="615" t="s">
        <v>2732</v>
      </c>
      <c r="F111" s="616" t="s">
        <v>2733</v>
      </c>
      <c r="G111" s="615" t="s">
        <v>2163</v>
      </c>
      <c r="H111" s="615" t="s">
        <v>2164</v>
      </c>
      <c r="I111" s="617">
        <v>1.4972727272727271</v>
      </c>
      <c r="J111" s="617">
        <v>20600</v>
      </c>
      <c r="K111" s="618">
        <v>31408</v>
      </c>
    </row>
    <row r="112" spans="1:11" ht="14.4" customHeight="1" x14ac:dyDescent="0.3">
      <c r="A112" s="613" t="s">
        <v>509</v>
      </c>
      <c r="B112" s="614" t="s">
        <v>1956</v>
      </c>
      <c r="C112" s="615" t="s">
        <v>514</v>
      </c>
      <c r="D112" s="616" t="s">
        <v>1957</v>
      </c>
      <c r="E112" s="615" t="s">
        <v>2732</v>
      </c>
      <c r="F112" s="616" t="s">
        <v>2733</v>
      </c>
      <c r="G112" s="615" t="s">
        <v>2346</v>
      </c>
      <c r="H112" s="615" t="s">
        <v>2347</v>
      </c>
      <c r="I112" s="617">
        <v>0.43928571428571422</v>
      </c>
      <c r="J112" s="617">
        <v>12100</v>
      </c>
      <c r="K112" s="618">
        <v>5310</v>
      </c>
    </row>
    <row r="113" spans="1:11" ht="14.4" customHeight="1" x14ac:dyDescent="0.3">
      <c r="A113" s="613" t="s">
        <v>509</v>
      </c>
      <c r="B113" s="614" t="s">
        <v>1956</v>
      </c>
      <c r="C113" s="615" t="s">
        <v>514</v>
      </c>
      <c r="D113" s="616" t="s">
        <v>1957</v>
      </c>
      <c r="E113" s="615" t="s">
        <v>2732</v>
      </c>
      <c r="F113" s="616" t="s">
        <v>2733</v>
      </c>
      <c r="G113" s="615" t="s">
        <v>2348</v>
      </c>
      <c r="H113" s="615" t="s">
        <v>2349</v>
      </c>
      <c r="I113" s="617">
        <v>0.61499999999999999</v>
      </c>
      <c r="J113" s="617">
        <v>9000</v>
      </c>
      <c r="K113" s="618">
        <v>5660</v>
      </c>
    </row>
    <row r="114" spans="1:11" ht="14.4" customHeight="1" x14ac:dyDescent="0.3">
      <c r="A114" s="613" t="s">
        <v>509</v>
      </c>
      <c r="B114" s="614" t="s">
        <v>1956</v>
      </c>
      <c r="C114" s="615" t="s">
        <v>514</v>
      </c>
      <c r="D114" s="616" t="s">
        <v>1957</v>
      </c>
      <c r="E114" s="615" t="s">
        <v>2732</v>
      </c>
      <c r="F114" s="616" t="s">
        <v>2733</v>
      </c>
      <c r="G114" s="615" t="s">
        <v>2350</v>
      </c>
      <c r="H114" s="615" t="s">
        <v>2351</v>
      </c>
      <c r="I114" s="617">
        <v>3.1339999999999999</v>
      </c>
      <c r="J114" s="617">
        <v>1500</v>
      </c>
      <c r="K114" s="618">
        <v>4701</v>
      </c>
    </row>
    <row r="115" spans="1:11" ht="14.4" customHeight="1" x14ac:dyDescent="0.3">
      <c r="A115" s="613" t="s">
        <v>509</v>
      </c>
      <c r="B115" s="614" t="s">
        <v>1956</v>
      </c>
      <c r="C115" s="615" t="s">
        <v>514</v>
      </c>
      <c r="D115" s="616" t="s">
        <v>1957</v>
      </c>
      <c r="E115" s="615" t="s">
        <v>2732</v>
      </c>
      <c r="F115" s="616" t="s">
        <v>2733</v>
      </c>
      <c r="G115" s="615" t="s">
        <v>2352</v>
      </c>
      <c r="H115" s="615" t="s">
        <v>2353</v>
      </c>
      <c r="I115" s="617">
        <v>6.19</v>
      </c>
      <c r="J115" s="617">
        <v>20</v>
      </c>
      <c r="K115" s="618">
        <v>123.8</v>
      </c>
    </row>
    <row r="116" spans="1:11" ht="14.4" customHeight="1" x14ac:dyDescent="0.3">
      <c r="A116" s="613" t="s">
        <v>509</v>
      </c>
      <c r="B116" s="614" t="s">
        <v>1956</v>
      </c>
      <c r="C116" s="615" t="s">
        <v>514</v>
      </c>
      <c r="D116" s="616" t="s">
        <v>1957</v>
      </c>
      <c r="E116" s="615" t="s">
        <v>2732</v>
      </c>
      <c r="F116" s="616" t="s">
        <v>2733</v>
      </c>
      <c r="G116" s="615" t="s">
        <v>2354</v>
      </c>
      <c r="H116" s="615" t="s">
        <v>2355</v>
      </c>
      <c r="I116" s="617">
        <v>23.350000000000005</v>
      </c>
      <c r="J116" s="617">
        <v>120</v>
      </c>
      <c r="K116" s="618">
        <v>2802.36</v>
      </c>
    </row>
    <row r="117" spans="1:11" ht="14.4" customHeight="1" x14ac:dyDescent="0.3">
      <c r="A117" s="613" t="s">
        <v>509</v>
      </c>
      <c r="B117" s="614" t="s">
        <v>1956</v>
      </c>
      <c r="C117" s="615" t="s">
        <v>514</v>
      </c>
      <c r="D117" s="616" t="s">
        <v>1957</v>
      </c>
      <c r="E117" s="615" t="s">
        <v>2732</v>
      </c>
      <c r="F117" s="616" t="s">
        <v>2733</v>
      </c>
      <c r="G117" s="615" t="s">
        <v>2356</v>
      </c>
      <c r="H117" s="615" t="s">
        <v>2357</v>
      </c>
      <c r="I117" s="617">
        <v>6.2949999999999999</v>
      </c>
      <c r="J117" s="617">
        <v>20</v>
      </c>
      <c r="K117" s="618">
        <v>125.9</v>
      </c>
    </row>
    <row r="118" spans="1:11" ht="14.4" customHeight="1" x14ac:dyDescent="0.3">
      <c r="A118" s="613" t="s">
        <v>509</v>
      </c>
      <c r="B118" s="614" t="s">
        <v>1956</v>
      </c>
      <c r="C118" s="615" t="s">
        <v>514</v>
      </c>
      <c r="D118" s="616" t="s">
        <v>1957</v>
      </c>
      <c r="E118" s="615" t="s">
        <v>2732</v>
      </c>
      <c r="F118" s="616" t="s">
        <v>2733</v>
      </c>
      <c r="G118" s="615" t="s">
        <v>2358</v>
      </c>
      <c r="H118" s="615" t="s">
        <v>2359</v>
      </c>
      <c r="I118" s="617">
        <v>6.29</v>
      </c>
      <c r="J118" s="617">
        <v>20</v>
      </c>
      <c r="K118" s="618">
        <v>125.8</v>
      </c>
    </row>
    <row r="119" spans="1:11" ht="14.4" customHeight="1" x14ac:dyDescent="0.3">
      <c r="A119" s="613" t="s">
        <v>509</v>
      </c>
      <c r="B119" s="614" t="s">
        <v>1956</v>
      </c>
      <c r="C119" s="615" t="s">
        <v>514</v>
      </c>
      <c r="D119" s="616" t="s">
        <v>1957</v>
      </c>
      <c r="E119" s="615" t="s">
        <v>2732</v>
      </c>
      <c r="F119" s="616" t="s">
        <v>2733</v>
      </c>
      <c r="G119" s="615" t="s">
        <v>2360</v>
      </c>
      <c r="H119" s="615" t="s">
        <v>2361</v>
      </c>
      <c r="I119" s="617">
        <v>6.1050000000000004</v>
      </c>
      <c r="J119" s="617">
        <v>250</v>
      </c>
      <c r="K119" s="618">
        <v>1529.5</v>
      </c>
    </row>
    <row r="120" spans="1:11" ht="14.4" customHeight="1" x14ac:dyDescent="0.3">
      <c r="A120" s="613" t="s">
        <v>509</v>
      </c>
      <c r="B120" s="614" t="s">
        <v>1956</v>
      </c>
      <c r="C120" s="615" t="s">
        <v>514</v>
      </c>
      <c r="D120" s="616" t="s">
        <v>1957</v>
      </c>
      <c r="E120" s="615" t="s">
        <v>2732</v>
      </c>
      <c r="F120" s="616" t="s">
        <v>2733</v>
      </c>
      <c r="G120" s="615" t="s">
        <v>2360</v>
      </c>
      <c r="H120" s="615" t="s">
        <v>2362</v>
      </c>
      <c r="I120" s="617">
        <v>6.2174999999999994</v>
      </c>
      <c r="J120" s="617">
        <v>750</v>
      </c>
      <c r="K120" s="618">
        <v>4663.5</v>
      </c>
    </row>
    <row r="121" spans="1:11" ht="14.4" customHeight="1" x14ac:dyDescent="0.3">
      <c r="A121" s="613" t="s">
        <v>509</v>
      </c>
      <c r="B121" s="614" t="s">
        <v>1956</v>
      </c>
      <c r="C121" s="615" t="s">
        <v>514</v>
      </c>
      <c r="D121" s="616" t="s">
        <v>1957</v>
      </c>
      <c r="E121" s="615" t="s">
        <v>2732</v>
      </c>
      <c r="F121" s="616" t="s">
        <v>2733</v>
      </c>
      <c r="G121" s="615" t="s">
        <v>2363</v>
      </c>
      <c r="H121" s="615" t="s">
        <v>2364</v>
      </c>
      <c r="I121" s="617">
        <v>203.76333333333332</v>
      </c>
      <c r="J121" s="617">
        <v>81</v>
      </c>
      <c r="K121" s="618">
        <v>16504.759999999998</v>
      </c>
    </row>
    <row r="122" spans="1:11" ht="14.4" customHeight="1" x14ac:dyDescent="0.3">
      <c r="A122" s="613" t="s">
        <v>509</v>
      </c>
      <c r="B122" s="614" t="s">
        <v>1956</v>
      </c>
      <c r="C122" s="615" t="s">
        <v>514</v>
      </c>
      <c r="D122" s="616" t="s">
        <v>1957</v>
      </c>
      <c r="E122" s="615" t="s">
        <v>2732</v>
      </c>
      <c r="F122" s="616" t="s">
        <v>2733</v>
      </c>
      <c r="G122" s="615" t="s">
        <v>2365</v>
      </c>
      <c r="H122" s="615" t="s">
        <v>2366</v>
      </c>
      <c r="I122" s="617">
        <v>79.954444444444434</v>
      </c>
      <c r="J122" s="617">
        <v>390</v>
      </c>
      <c r="K122" s="618">
        <v>31284.3</v>
      </c>
    </row>
    <row r="123" spans="1:11" ht="14.4" customHeight="1" x14ac:dyDescent="0.3">
      <c r="A123" s="613" t="s">
        <v>509</v>
      </c>
      <c r="B123" s="614" t="s">
        <v>1956</v>
      </c>
      <c r="C123" s="615" t="s">
        <v>514</v>
      </c>
      <c r="D123" s="616" t="s">
        <v>1957</v>
      </c>
      <c r="E123" s="615" t="s">
        <v>2732</v>
      </c>
      <c r="F123" s="616" t="s">
        <v>2733</v>
      </c>
      <c r="G123" s="615" t="s">
        <v>2367</v>
      </c>
      <c r="H123" s="615" t="s">
        <v>2368</v>
      </c>
      <c r="I123" s="617">
        <v>35.01</v>
      </c>
      <c r="J123" s="617">
        <v>10</v>
      </c>
      <c r="K123" s="618">
        <v>350.06</v>
      </c>
    </row>
    <row r="124" spans="1:11" ht="14.4" customHeight="1" x14ac:dyDescent="0.3">
      <c r="A124" s="613" t="s">
        <v>509</v>
      </c>
      <c r="B124" s="614" t="s">
        <v>1956</v>
      </c>
      <c r="C124" s="615" t="s">
        <v>514</v>
      </c>
      <c r="D124" s="616" t="s">
        <v>1957</v>
      </c>
      <c r="E124" s="615" t="s">
        <v>2732</v>
      </c>
      <c r="F124" s="616" t="s">
        <v>2733</v>
      </c>
      <c r="G124" s="615" t="s">
        <v>2369</v>
      </c>
      <c r="H124" s="615" t="s">
        <v>2370</v>
      </c>
      <c r="I124" s="617">
        <v>5.5650000000000004</v>
      </c>
      <c r="J124" s="617">
        <v>1600</v>
      </c>
      <c r="K124" s="618">
        <v>8904</v>
      </c>
    </row>
    <row r="125" spans="1:11" ht="14.4" customHeight="1" x14ac:dyDescent="0.3">
      <c r="A125" s="613" t="s">
        <v>509</v>
      </c>
      <c r="B125" s="614" t="s">
        <v>1956</v>
      </c>
      <c r="C125" s="615" t="s">
        <v>514</v>
      </c>
      <c r="D125" s="616" t="s">
        <v>1957</v>
      </c>
      <c r="E125" s="615" t="s">
        <v>2732</v>
      </c>
      <c r="F125" s="616" t="s">
        <v>2733</v>
      </c>
      <c r="G125" s="615" t="s">
        <v>2371</v>
      </c>
      <c r="H125" s="615" t="s">
        <v>2372</v>
      </c>
      <c r="I125" s="617">
        <v>646.76</v>
      </c>
      <c r="J125" s="617">
        <v>4</v>
      </c>
      <c r="K125" s="618">
        <v>2587.0300000000002</v>
      </c>
    </row>
    <row r="126" spans="1:11" ht="14.4" customHeight="1" x14ac:dyDescent="0.3">
      <c r="A126" s="613" t="s">
        <v>509</v>
      </c>
      <c r="B126" s="614" t="s">
        <v>1956</v>
      </c>
      <c r="C126" s="615" t="s">
        <v>514</v>
      </c>
      <c r="D126" s="616" t="s">
        <v>1957</v>
      </c>
      <c r="E126" s="615" t="s">
        <v>2732</v>
      </c>
      <c r="F126" s="616" t="s">
        <v>2733</v>
      </c>
      <c r="G126" s="615" t="s">
        <v>2373</v>
      </c>
      <c r="H126" s="615" t="s">
        <v>2374</v>
      </c>
      <c r="I126" s="617">
        <v>102.85</v>
      </c>
      <c r="J126" s="617">
        <v>115</v>
      </c>
      <c r="K126" s="618">
        <v>11827.75</v>
      </c>
    </row>
    <row r="127" spans="1:11" ht="14.4" customHeight="1" x14ac:dyDescent="0.3">
      <c r="A127" s="613" t="s">
        <v>509</v>
      </c>
      <c r="B127" s="614" t="s">
        <v>1956</v>
      </c>
      <c r="C127" s="615" t="s">
        <v>514</v>
      </c>
      <c r="D127" s="616" t="s">
        <v>1957</v>
      </c>
      <c r="E127" s="615" t="s">
        <v>2732</v>
      </c>
      <c r="F127" s="616" t="s">
        <v>2733</v>
      </c>
      <c r="G127" s="615" t="s">
        <v>2375</v>
      </c>
      <c r="H127" s="615" t="s">
        <v>2376</v>
      </c>
      <c r="I127" s="617">
        <v>5.41</v>
      </c>
      <c r="J127" s="617">
        <v>100</v>
      </c>
      <c r="K127" s="618">
        <v>540.94000000000005</v>
      </c>
    </row>
    <row r="128" spans="1:11" ht="14.4" customHeight="1" x14ac:dyDescent="0.3">
      <c r="A128" s="613" t="s">
        <v>509</v>
      </c>
      <c r="B128" s="614" t="s">
        <v>1956</v>
      </c>
      <c r="C128" s="615" t="s">
        <v>514</v>
      </c>
      <c r="D128" s="616" t="s">
        <v>1957</v>
      </c>
      <c r="E128" s="615" t="s">
        <v>2732</v>
      </c>
      <c r="F128" s="616" t="s">
        <v>2733</v>
      </c>
      <c r="G128" s="615" t="s">
        <v>2377</v>
      </c>
      <c r="H128" s="615" t="s">
        <v>2378</v>
      </c>
      <c r="I128" s="617">
        <v>107.60777777777777</v>
      </c>
      <c r="J128" s="617">
        <v>106</v>
      </c>
      <c r="K128" s="618">
        <v>11426.93</v>
      </c>
    </row>
    <row r="129" spans="1:11" ht="14.4" customHeight="1" x14ac:dyDescent="0.3">
      <c r="A129" s="613" t="s">
        <v>509</v>
      </c>
      <c r="B129" s="614" t="s">
        <v>1956</v>
      </c>
      <c r="C129" s="615" t="s">
        <v>514</v>
      </c>
      <c r="D129" s="616" t="s">
        <v>1957</v>
      </c>
      <c r="E129" s="615" t="s">
        <v>2732</v>
      </c>
      <c r="F129" s="616" t="s">
        <v>2733</v>
      </c>
      <c r="G129" s="615" t="s">
        <v>2379</v>
      </c>
      <c r="H129" s="615" t="s">
        <v>2380</v>
      </c>
      <c r="I129" s="617">
        <v>195.14</v>
      </c>
      <c r="J129" s="617">
        <v>5</v>
      </c>
      <c r="K129" s="618">
        <v>975.7</v>
      </c>
    </row>
    <row r="130" spans="1:11" ht="14.4" customHeight="1" x14ac:dyDescent="0.3">
      <c r="A130" s="613" t="s">
        <v>509</v>
      </c>
      <c r="B130" s="614" t="s">
        <v>1956</v>
      </c>
      <c r="C130" s="615" t="s">
        <v>514</v>
      </c>
      <c r="D130" s="616" t="s">
        <v>1957</v>
      </c>
      <c r="E130" s="615" t="s">
        <v>2732</v>
      </c>
      <c r="F130" s="616" t="s">
        <v>2733</v>
      </c>
      <c r="G130" s="615" t="s">
        <v>2381</v>
      </c>
      <c r="H130" s="615" t="s">
        <v>2382</v>
      </c>
      <c r="I130" s="617">
        <v>173.88399999999996</v>
      </c>
      <c r="J130" s="617">
        <v>60</v>
      </c>
      <c r="K130" s="618">
        <v>10433.039999999999</v>
      </c>
    </row>
    <row r="131" spans="1:11" ht="14.4" customHeight="1" x14ac:dyDescent="0.3">
      <c r="A131" s="613" t="s">
        <v>509</v>
      </c>
      <c r="B131" s="614" t="s">
        <v>1956</v>
      </c>
      <c r="C131" s="615" t="s">
        <v>514</v>
      </c>
      <c r="D131" s="616" t="s">
        <v>1957</v>
      </c>
      <c r="E131" s="615" t="s">
        <v>2732</v>
      </c>
      <c r="F131" s="616" t="s">
        <v>2733</v>
      </c>
      <c r="G131" s="615" t="s">
        <v>2383</v>
      </c>
      <c r="H131" s="615" t="s">
        <v>2384</v>
      </c>
      <c r="I131" s="617">
        <v>18.032499999999999</v>
      </c>
      <c r="J131" s="617">
        <v>150</v>
      </c>
      <c r="K131" s="618">
        <v>2777.1</v>
      </c>
    </row>
    <row r="132" spans="1:11" ht="14.4" customHeight="1" x14ac:dyDescent="0.3">
      <c r="A132" s="613" t="s">
        <v>509</v>
      </c>
      <c r="B132" s="614" t="s">
        <v>1956</v>
      </c>
      <c r="C132" s="615" t="s">
        <v>514</v>
      </c>
      <c r="D132" s="616" t="s">
        <v>1957</v>
      </c>
      <c r="E132" s="615" t="s">
        <v>2732</v>
      </c>
      <c r="F132" s="616" t="s">
        <v>2733</v>
      </c>
      <c r="G132" s="615" t="s">
        <v>2385</v>
      </c>
      <c r="H132" s="615" t="s">
        <v>2386</v>
      </c>
      <c r="I132" s="617">
        <v>9.4433333333333334</v>
      </c>
      <c r="J132" s="617">
        <v>40</v>
      </c>
      <c r="K132" s="618">
        <v>380.20000000000005</v>
      </c>
    </row>
    <row r="133" spans="1:11" ht="14.4" customHeight="1" x14ac:dyDescent="0.3">
      <c r="A133" s="613" t="s">
        <v>509</v>
      </c>
      <c r="B133" s="614" t="s">
        <v>1956</v>
      </c>
      <c r="C133" s="615" t="s">
        <v>514</v>
      </c>
      <c r="D133" s="616" t="s">
        <v>1957</v>
      </c>
      <c r="E133" s="615" t="s">
        <v>2732</v>
      </c>
      <c r="F133" s="616" t="s">
        <v>2733</v>
      </c>
      <c r="G133" s="615" t="s">
        <v>2387</v>
      </c>
      <c r="H133" s="615" t="s">
        <v>2388</v>
      </c>
      <c r="I133" s="617">
        <v>1.8050000000000002</v>
      </c>
      <c r="J133" s="617">
        <v>20</v>
      </c>
      <c r="K133" s="618">
        <v>36.1</v>
      </c>
    </row>
    <row r="134" spans="1:11" ht="14.4" customHeight="1" x14ac:dyDescent="0.3">
      <c r="A134" s="613" t="s">
        <v>509</v>
      </c>
      <c r="B134" s="614" t="s">
        <v>1956</v>
      </c>
      <c r="C134" s="615" t="s">
        <v>514</v>
      </c>
      <c r="D134" s="616" t="s">
        <v>1957</v>
      </c>
      <c r="E134" s="615" t="s">
        <v>2732</v>
      </c>
      <c r="F134" s="616" t="s">
        <v>2733</v>
      </c>
      <c r="G134" s="615" t="s">
        <v>2389</v>
      </c>
      <c r="H134" s="615" t="s">
        <v>2390</v>
      </c>
      <c r="I134" s="617">
        <v>14.45</v>
      </c>
      <c r="J134" s="617">
        <v>100</v>
      </c>
      <c r="K134" s="618">
        <v>1445.42</v>
      </c>
    </row>
    <row r="135" spans="1:11" ht="14.4" customHeight="1" x14ac:dyDescent="0.3">
      <c r="A135" s="613" t="s">
        <v>509</v>
      </c>
      <c r="B135" s="614" t="s">
        <v>1956</v>
      </c>
      <c r="C135" s="615" t="s">
        <v>514</v>
      </c>
      <c r="D135" s="616" t="s">
        <v>1957</v>
      </c>
      <c r="E135" s="615" t="s">
        <v>2732</v>
      </c>
      <c r="F135" s="616" t="s">
        <v>2733</v>
      </c>
      <c r="G135" s="615" t="s">
        <v>2391</v>
      </c>
      <c r="H135" s="615" t="s">
        <v>2392</v>
      </c>
      <c r="I135" s="617">
        <v>23.474545454545453</v>
      </c>
      <c r="J135" s="617">
        <v>510</v>
      </c>
      <c r="K135" s="618">
        <v>11972.399999999998</v>
      </c>
    </row>
    <row r="136" spans="1:11" ht="14.4" customHeight="1" x14ac:dyDescent="0.3">
      <c r="A136" s="613" t="s">
        <v>509</v>
      </c>
      <c r="B136" s="614" t="s">
        <v>1956</v>
      </c>
      <c r="C136" s="615" t="s">
        <v>514</v>
      </c>
      <c r="D136" s="616" t="s">
        <v>1957</v>
      </c>
      <c r="E136" s="615" t="s">
        <v>2732</v>
      </c>
      <c r="F136" s="616" t="s">
        <v>2733</v>
      </c>
      <c r="G136" s="615" t="s">
        <v>2393</v>
      </c>
      <c r="H136" s="615" t="s">
        <v>2394</v>
      </c>
      <c r="I136" s="617">
        <v>1.8</v>
      </c>
      <c r="J136" s="617">
        <v>150</v>
      </c>
      <c r="K136" s="618">
        <v>270</v>
      </c>
    </row>
    <row r="137" spans="1:11" ht="14.4" customHeight="1" x14ac:dyDescent="0.3">
      <c r="A137" s="613" t="s">
        <v>509</v>
      </c>
      <c r="B137" s="614" t="s">
        <v>1956</v>
      </c>
      <c r="C137" s="615" t="s">
        <v>514</v>
      </c>
      <c r="D137" s="616" t="s">
        <v>1957</v>
      </c>
      <c r="E137" s="615" t="s">
        <v>2732</v>
      </c>
      <c r="F137" s="616" t="s">
        <v>2733</v>
      </c>
      <c r="G137" s="615" t="s">
        <v>2395</v>
      </c>
      <c r="H137" s="615" t="s">
        <v>2396</v>
      </c>
      <c r="I137" s="617">
        <v>1.8543749999999997</v>
      </c>
      <c r="J137" s="617">
        <v>3600</v>
      </c>
      <c r="K137" s="618">
        <v>6631.5</v>
      </c>
    </row>
    <row r="138" spans="1:11" ht="14.4" customHeight="1" x14ac:dyDescent="0.3">
      <c r="A138" s="613" t="s">
        <v>509</v>
      </c>
      <c r="B138" s="614" t="s">
        <v>1956</v>
      </c>
      <c r="C138" s="615" t="s">
        <v>514</v>
      </c>
      <c r="D138" s="616" t="s">
        <v>1957</v>
      </c>
      <c r="E138" s="615" t="s">
        <v>2732</v>
      </c>
      <c r="F138" s="616" t="s">
        <v>2733</v>
      </c>
      <c r="G138" s="615" t="s">
        <v>2397</v>
      </c>
      <c r="H138" s="615" t="s">
        <v>2398</v>
      </c>
      <c r="I138" s="617">
        <v>1.79</v>
      </c>
      <c r="J138" s="617">
        <v>200</v>
      </c>
      <c r="K138" s="618">
        <v>356.5</v>
      </c>
    </row>
    <row r="139" spans="1:11" ht="14.4" customHeight="1" x14ac:dyDescent="0.3">
      <c r="A139" s="613" t="s">
        <v>509</v>
      </c>
      <c r="B139" s="614" t="s">
        <v>1956</v>
      </c>
      <c r="C139" s="615" t="s">
        <v>514</v>
      </c>
      <c r="D139" s="616" t="s">
        <v>1957</v>
      </c>
      <c r="E139" s="615" t="s">
        <v>2732</v>
      </c>
      <c r="F139" s="616" t="s">
        <v>2733</v>
      </c>
      <c r="G139" s="615" t="s">
        <v>2399</v>
      </c>
      <c r="H139" s="615" t="s">
        <v>2400</v>
      </c>
      <c r="I139" s="617">
        <v>2.9166666666666674</v>
      </c>
      <c r="J139" s="617">
        <v>1100</v>
      </c>
      <c r="K139" s="618">
        <v>3186.5</v>
      </c>
    </row>
    <row r="140" spans="1:11" ht="14.4" customHeight="1" x14ac:dyDescent="0.3">
      <c r="A140" s="613" t="s">
        <v>509</v>
      </c>
      <c r="B140" s="614" t="s">
        <v>1956</v>
      </c>
      <c r="C140" s="615" t="s">
        <v>514</v>
      </c>
      <c r="D140" s="616" t="s">
        <v>1957</v>
      </c>
      <c r="E140" s="615" t="s">
        <v>2732</v>
      </c>
      <c r="F140" s="616" t="s">
        <v>2733</v>
      </c>
      <c r="G140" s="615" t="s">
        <v>2401</v>
      </c>
      <c r="H140" s="615" t="s">
        <v>2402</v>
      </c>
      <c r="I140" s="617">
        <v>1.8266666666666669</v>
      </c>
      <c r="J140" s="617">
        <v>450</v>
      </c>
      <c r="K140" s="618">
        <v>826</v>
      </c>
    </row>
    <row r="141" spans="1:11" ht="14.4" customHeight="1" x14ac:dyDescent="0.3">
      <c r="A141" s="613" t="s">
        <v>509</v>
      </c>
      <c r="B141" s="614" t="s">
        <v>1956</v>
      </c>
      <c r="C141" s="615" t="s">
        <v>514</v>
      </c>
      <c r="D141" s="616" t="s">
        <v>1957</v>
      </c>
      <c r="E141" s="615" t="s">
        <v>2732</v>
      </c>
      <c r="F141" s="616" t="s">
        <v>2733</v>
      </c>
      <c r="G141" s="615" t="s">
        <v>2403</v>
      </c>
      <c r="H141" s="615" t="s">
        <v>2404</v>
      </c>
      <c r="I141" s="617">
        <v>2.4300000000000002</v>
      </c>
      <c r="J141" s="617">
        <v>100</v>
      </c>
      <c r="K141" s="618">
        <v>243</v>
      </c>
    </row>
    <row r="142" spans="1:11" ht="14.4" customHeight="1" x14ac:dyDescent="0.3">
      <c r="A142" s="613" t="s">
        <v>509</v>
      </c>
      <c r="B142" s="614" t="s">
        <v>1956</v>
      </c>
      <c r="C142" s="615" t="s">
        <v>514</v>
      </c>
      <c r="D142" s="616" t="s">
        <v>1957</v>
      </c>
      <c r="E142" s="615" t="s">
        <v>2732</v>
      </c>
      <c r="F142" s="616" t="s">
        <v>2733</v>
      </c>
      <c r="G142" s="615" t="s">
        <v>2405</v>
      </c>
      <c r="H142" s="615" t="s">
        <v>2406</v>
      </c>
      <c r="I142" s="617">
        <v>1.75</v>
      </c>
      <c r="J142" s="617">
        <v>200</v>
      </c>
      <c r="K142" s="618">
        <v>350</v>
      </c>
    </row>
    <row r="143" spans="1:11" ht="14.4" customHeight="1" x14ac:dyDescent="0.3">
      <c r="A143" s="613" t="s">
        <v>509</v>
      </c>
      <c r="B143" s="614" t="s">
        <v>1956</v>
      </c>
      <c r="C143" s="615" t="s">
        <v>514</v>
      </c>
      <c r="D143" s="616" t="s">
        <v>1957</v>
      </c>
      <c r="E143" s="615" t="s">
        <v>2732</v>
      </c>
      <c r="F143" s="616" t="s">
        <v>2733</v>
      </c>
      <c r="G143" s="615" t="s">
        <v>2407</v>
      </c>
      <c r="H143" s="615" t="s">
        <v>2408</v>
      </c>
      <c r="I143" s="617">
        <v>4.8145454545454545</v>
      </c>
      <c r="J143" s="617">
        <v>4500</v>
      </c>
      <c r="K143" s="618">
        <v>21667</v>
      </c>
    </row>
    <row r="144" spans="1:11" ht="14.4" customHeight="1" x14ac:dyDescent="0.3">
      <c r="A144" s="613" t="s">
        <v>509</v>
      </c>
      <c r="B144" s="614" t="s">
        <v>1956</v>
      </c>
      <c r="C144" s="615" t="s">
        <v>514</v>
      </c>
      <c r="D144" s="616" t="s">
        <v>1957</v>
      </c>
      <c r="E144" s="615" t="s">
        <v>2732</v>
      </c>
      <c r="F144" s="616" t="s">
        <v>2733</v>
      </c>
      <c r="G144" s="615" t="s">
        <v>2409</v>
      </c>
      <c r="H144" s="615" t="s">
        <v>2410</v>
      </c>
      <c r="I144" s="617">
        <v>1.3333333333333334E-2</v>
      </c>
      <c r="J144" s="617">
        <v>90</v>
      </c>
      <c r="K144" s="618">
        <v>1.1000000000000001</v>
      </c>
    </row>
    <row r="145" spans="1:11" ht="14.4" customHeight="1" x14ac:dyDescent="0.3">
      <c r="A145" s="613" t="s">
        <v>509</v>
      </c>
      <c r="B145" s="614" t="s">
        <v>1956</v>
      </c>
      <c r="C145" s="615" t="s">
        <v>514</v>
      </c>
      <c r="D145" s="616" t="s">
        <v>1957</v>
      </c>
      <c r="E145" s="615" t="s">
        <v>2732</v>
      </c>
      <c r="F145" s="616" t="s">
        <v>2733</v>
      </c>
      <c r="G145" s="615" t="s">
        <v>2411</v>
      </c>
      <c r="H145" s="615" t="s">
        <v>2412</v>
      </c>
      <c r="I145" s="617">
        <v>1.99</v>
      </c>
      <c r="J145" s="617">
        <v>50</v>
      </c>
      <c r="K145" s="618">
        <v>99.5</v>
      </c>
    </row>
    <row r="146" spans="1:11" ht="14.4" customHeight="1" x14ac:dyDescent="0.3">
      <c r="A146" s="613" t="s">
        <v>509</v>
      </c>
      <c r="B146" s="614" t="s">
        <v>1956</v>
      </c>
      <c r="C146" s="615" t="s">
        <v>514</v>
      </c>
      <c r="D146" s="616" t="s">
        <v>1957</v>
      </c>
      <c r="E146" s="615" t="s">
        <v>2732</v>
      </c>
      <c r="F146" s="616" t="s">
        <v>2733</v>
      </c>
      <c r="G146" s="615" t="s">
        <v>2413</v>
      </c>
      <c r="H146" s="615" t="s">
        <v>2414</v>
      </c>
      <c r="I146" s="617">
        <v>2.8344444444444443</v>
      </c>
      <c r="J146" s="617">
        <v>1500</v>
      </c>
      <c r="K146" s="618">
        <v>4250.5</v>
      </c>
    </row>
    <row r="147" spans="1:11" ht="14.4" customHeight="1" x14ac:dyDescent="0.3">
      <c r="A147" s="613" t="s">
        <v>509</v>
      </c>
      <c r="B147" s="614" t="s">
        <v>1956</v>
      </c>
      <c r="C147" s="615" t="s">
        <v>514</v>
      </c>
      <c r="D147" s="616" t="s">
        <v>1957</v>
      </c>
      <c r="E147" s="615" t="s">
        <v>2732</v>
      </c>
      <c r="F147" s="616" t="s">
        <v>2733</v>
      </c>
      <c r="G147" s="615" t="s">
        <v>2415</v>
      </c>
      <c r="H147" s="615" t="s">
        <v>2416</v>
      </c>
      <c r="I147" s="617">
        <v>2.0700000000000003</v>
      </c>
      <c r="J147" s="617">
        <v>1500</v>
      </c>
      <c r="K147" s="618">
        <v>3076</v>
      </c>
    </row>
    <row r="148" spans="1:11" ht="14.4" customHeight="1" x14ac:dyDescent="0.3">
      <c r="A148" s="613" t="s">
        <v>509</v>
      </c>
      <c r="B148" s="614" t="s">
        <v>1956</v>
      </c>
      <c r="C148" s="615" t="s">
        <v>514</v>
      </c>
      <c r="D148" s="616" t="s">
        <v>1957</v>
      </c>
      <c r="E148" s="615" t="s">
        <v>2732</v>
      </c>
      <c r="F148" s="616" t="s">
        <v>2733</v>
      </c>
      <c r="G148" s="615" t="s">
        <v>2417</v>
      </c>
      <c r="H148" s="615" t="s">
        <v>2418</v>
      </c>
      <c r="I148" s="617">
        <v>2.4049999999999998</v>
      </c>
      <c r="J148" s="617">
        <v>1100</v>
      </c>
      <c r="K148" s="618">
        <v>2644.5</v>
      </c>
    </row>
    <row r="149" spans="1:11" ht="14.4" customHeight="1" x14ac:dyDescent="0.3">
      <c r="A149" s="613" t="s">
        <v>509</v>
      </c>
      <c r="B149" s="614" t="s">
        <v>1956</v>
      </c>
      <c r="C149" s="615" t="s">
        <v>514</v>
      </c>
      <c r="D149" s="616" t="s">
        <v>1957</v>
      </c>
      <c r="E149" s="615" t="s">
        <v>2732</v>
      </c>
      <c r="F149" s="616" t="s">
        <v>2733</v>
      </c>
      <c r="G149" s="615" t="s">
        <v>2419</v>
      </c>
      <c r="H149" s="615" t="s">
        <v>2420</v>
      </c>
      <c r="I149" s="617">
        <v>4.24</v>
      </c>
      <c r="J149" s="617">
        <v>70</v>
      </c>
      <c r="K149" s="618">
        <v>296.8</v>
      </c>
    </row>
    <row r="150" spans="1:11" ht="14.4" customHeight="1" x14ac:dyDescent="0.3">
      <c r="A150" s="613" t="s">
        <v>509</v>
      </c>
      <c r="B150" s="614" t="s">
        <v>1956</v>
      </c>
      <c r="C150" s="615" t="s">
        <v>514</v>
      </c>
      <c r="D150" s="616" t="s">
        <v>1957</v>
      </c>
      <c r="E150" s="615" t="s">
        <v>2732</v>
      </c>
      <c r="F150" s="616" t="s">
        <v>2733</v>
      </c>
      <c r="G150" s="615" t="s">
        <v>2421</v>
      </c>
      <c r="H150" s="615" t="s">
        <v>2422</v>
      </c>
      <c r="I150" s="617">
        <v>90.99</v>
      </c>
      <c r="J150" s="617">
        <v>500</v>
      </c>
      <c r="K150" s="618">
        <v>45495</v>
      </c>
    </row>
    <row r="151" spans="1:11" ht="14.4" customHeight="1" x14ac:dyDescent="0.3">
      <c r="A151" s="613" t="s">
        <v>509</v>
      </c>
      <c r="B151" s="614" t="s">
        <v>1956</v>
      </c>
      <c r="C151" s="615" t="s">
        <v>514</v>
      </c>
      <c r="D151" s="616" t="s">
        <v>1957</v>
      </c>
      <c r="E151" s="615" t="s">
        <v>2732</v>
      </c>
      <c r="F151" s="616" t="s">
        <v>2733</v>
      </c>
      <c r="G151" s="615" t="s">
        <v>2423</v>
      </c>
      <c r="H151" s="615" t="s">
        <v>2424</v>
      </c>
      <c r="I151" s="617">
        <v>2.1754545454545453</v>
      </c>
      <c r="J151" s="617">
        <v>1800</v>
      </c>
      <c r="K151" s="618">
        <v>3917</v>
      </c>
    </row>
    <row r="152" spans="1:11" ht="14.4" customHeight="1" x14ac:dyDescent="0.3">
      <c r="A152" s="613" t="s">
        <v>509</v>
      </c>
      <c r="B152" s="614" t="s">
        <v>1956</v>
      </c>
      <c r="C152" s="615" t="s">
        <v>514</v>
      </c>
      <c r="D152" s="616" t="s">
        <v>1957</v>
      </c>
      <c r="E152" s="615" t="s">
        <v>2732</v>
      </c>
      <c r="F152" s="616" t="s">
        <v>2733</v>
      </c>
      <c r="G152" s="615" t="s">
        <v>2425</v>
      </c>
      <c r="H152" s="615" t="s">
        <v>2426</v>
      </c>
      <c r="I152" s="617">
        <v>58.918000000000006</v>
      </c>
      <c r="J152" s="617">
        <v>250</v>
      </c>
      <c r="K152" s="618">
        <v>14728.74</v>
      </c>
    </row>
    <row r="153" spans="1:11" ht="14.4" customHeight="1" x14ac:dyDescent="0.3">
      <c r="A153" s="613" t="s">
        <v>509</v>
      </c>
      <c r="B153" s="614" t="s">
        <v>1956</v>
      </c>
      <c r="C153" s="615" t="s">
        <v>514</v>
      </c>
      <c r="D153" s="616" t="s">
        <v>1957</v>
      </c>
      <c r="E153" s="615" t="s">
        <v>2732</v>
      </c>
      <c r="F153" s="616" t="s">
        <v>2733</v>
      </c>
      <c r="G153" s="615" t="s">
        <v>2427</v>
      </c>
      <c r="H153" s="615" t="s">
        <v>2428</v>
      </c>
      <c r="I153" s="617">
        <v>34.729999999999997</v>
      </c>
      <c r="J153" s="617">
        <v>120</v>
      </c>
      <c r="K153" s="618">
        <v>4167.2999999999993</v>
      </c>
    </row>
    <row r="154" spans="1:11" ht="14.4" customHeight="1" x14ac:dyDescent="0.3">
      <c r="A154" s="613" t="s">
        <v>509</v>
      </c>
      <c r="B154" s="614" t="s">
        <v>1956</v>
      </c>
      <c r="C154" s="615" t="s">
        <v>514</v>
      </c>
      <c r="D154" s="616" t="s">
        <v>1957</v>
      </c>
      <c r="E154" s="615" t="s">
        <v>2732</v>
      </c>
      <c r="F154" s="616" t="s">
        <v>2733</v>
      </c>
      <c r="G154" s="615" t="s">
        <v>2429</v>
      </c>
      <c r="H154" s="615" t="s">
        <v>2430</v>
      </c>
      <c r="I154" s="617">
        <v>29.900000000000002</v>
      </c>
      <c r="J154" s="617">
        <v>850</v>
      </c>
      <c r="K154" s="618">
        <v>25415</v>
      </c>
    </row>
    <row r="155" spans="1:11" ht="14.4" customHeight="1" x14ac:dyDescent="0.3">
      <c r="A155" s="613" t="s">
        <v>509</v>
      </c>
      <c r="B155" s="614" t="s">
        <v>1956</v>
      </c>
      <c r="C155" s="615" t="s">
        <v>514</v>
      </c>
      <c r="D155" s="616" t="s">
        <v>1957</v>
      </c>
      <c r="E155" s="615" t="s">
        <v>2732</v>
      </c>
      <c r="F155" s="616" t="s">
        <v>2733</v>
      </c>
      <c r="G155" s="615" t="s">
        <v>2431</v>
      </c>
      <c r="H155" s="615" t="s">
        <v>2432</v>
      </c>
      <c r="I155" s="617">
        <v>220.22</v>
      </c>
      <c r="J155" s="617">
        <v>20</v>
      </c>
      <c r="K155" s="618">
        <v>4404.3999999999996</v>
      </c>
    </row>
    <row r="156" spans="1:11" ht="14.4" customHeight="1" x14ac:dyDescent="0.3">
      <c r="A156" s="613" t="s">
        <v>509</v>
      </c>
      <c r="B156" s="614" t="s">
        <v>1956</v>
      </c>
      <c r="C156" s="615" t="s">
        <v>514</v>
      </c>
      <c r="D156" s="616" t="s">
        <v>1957</v>
      </c>
      <c r="E156" s="615" t="s">
        <v>2732</v>
      </c>
      <c r="F156" s="616" t="s">
        <v>2733</v>
      </c>
      <c r="G156" s="615" t="s">
        <v>2431</v>
      </c>
      <c r="H156" s="615" t="s">
        <v>2433</v>
      </c>
      <c r="I156" s="617">
        <v>220.22</v>
      </c>
      <c r="J156" s="617">
        <v>80</v>
      </c>
      <c r="K156" s="618">
        <v>17617.599999999999</v>
      </c>
    </row>
    <row r="157" spans="1:11" ht="14.4" customHeight="1" x14ac:dyDescent="0.3">
      <c r="A157" s="613" t="s">
        <v>509</v>
      </c>
      <c r="B157" s="614" t="s">
        <v>1956</v>
      </c>
      <c r="C157" s="615" t="s">
        <v>514</v>
      </c>
      <c r="D157" s="616" t="s">
        <v>1957</v>
      </c>
      <c r="E157" s="615" t="s">
        <v>2732</v>
      </c>
      <c r="F157" s="616" t="s">
        <v>2733</v>
      </c>
      <c r="G157" s="615" t="s">
        <v>2434</v>
      </c>
      <c r="H157" s="615" t="s">
        <v>2435</v>
      </c>
      <c r="I157" s="617">
        <v>0.59699999999999986</v>
      </c>
      <c r="J157" s="617">
        <v>15000</v>
      </c>
      <c r="K157" s="618">
        <v>8950</v>
      </c>
    </row>
    <row r="158" spans="1:11" ht="14.4" customHeight="1" x14ac:dyDescent="0.3">
      <c r="A158" s="613" t="s">
        <v>509</v>
      </c>
      <c r="B158" s="614" t="s">
        <v>1956</v>
      </c>
      <c r="C158" s="615" t="s">
        <v>514</v>
      </c>
      <c r="D158" s="616" t="s">
        <v>1957</v>
      </c>
      <c r="E158" s="615" t="s">
        <v>2732</v>
      </c>
      <c r="F158" s="616" t="s">
        <v>2733</v>
      </c>
      <c r="G158" s="615" t="s">
        <v>2436</v>
      </c>
      <c r="H158" s="615" t="s">
        <v>2437</v>
      </c>
      <c r="I158" s="617">
        <v>1.6124999999999998</v>
      </c>
      <c r="J158" s="617">
        <v>4000</v>
      </c>
      <c r="K158" s="618">
        <v>6450</v>
      </c>
    </row>
    <row r="159" spans="1:11" ht="14.4" customHeight="1" x14ac:dyDescent="0.3">
      <c r="A159" s="613" t="s">
        <v>509</v>
      </c>
      <c r="B159" s="614" t="s">
        <v>1956</v>
      </c>
      <c r="C159" s="615" t="s">
        <v>514</v>
      </c>
      <c r="D159" s="616" t="s">
        <v>1957</v>
      </c>
      <c r="E159" s="615" t="s">
        <v>2732</v>
      </c>
      <c r="F159" s="616" t="s">
        <v>2733</v>
      </c>
      <c r="G159" s="615" t="s">
        <v>2438</v>
      </c>
      <c r="H159" s="615" t="s">
        <v>2439</v>
      </c>
      <c r="I159" s="617">
        <v>31.070000000000004</v>
      </c>
      <c r="J159" s="617">
        <v>300</v>
      </c>
      <c r="K159" s="618">
        <v>9321.84</v>
      </c>
    </row>
    <row r="160" spans="1:11" ht="14.4" customHeight="1" x14ac:dyDescent="0.3">
      <c r="A160" s="613" t="s">
        <v>509</v>
      </c>
      <c r="B160" s="614" t="s">
        <v>1956</v>
      </c>
      <c r="C160" s="615" t="s">
        <v>514</v>
      </c>
      <c r="D160" s="616" t="s">
        <v>1957</v>
      </c>
      <c r="E160" s="615" t="s">
        <v>2732</v>
      </c>
      <c r="F160" s="616" t="s">
        <v>2733</v>
      </c>
      <c r="G160" s="615" t="s">
        <v>2440</v>
      </c>
      <c r="H160" s="615" t="s">
        <v>2441</v>
      </c>
      <c r="I160" s="617">
        <v>21.77</v>
      </c>
      <c r="J160" s="617">
        <v>12</v>
      </c>
      <c r="K160" s="618">
        <v>261.26</v>
      </c>
    </row>
    <row r="161" spans="1:11" ht="14.4" customHeight="1" x14ac:dyDescent="0.3">
      <c r="A161" s="613" t="s">
        <v>509</v>
      </c>
      <c r="B161" s="614" t="s">
        <v>1956</v>
      </c>
      <c r="C161" s="615" t="s">
        <v>514</v>
      </c>
      <c r="D161" s="616" t="s">
        <v>1957</v>
      </c>
      <c r="E161" s="615" t="s">
        <v>2732</v>
      </c>
      <c r="F161" s="616" t="s">
        <v>2733</v>
      </c>
      <c r="G161" s="615" t="s">
        <v>2442</v>
      </c>
      <c r="H161" s="615" t="s">
        <v>2443</v>
      </c>
      <c r="I161" s="617">
        <v>2.9033333333333338</v>
      </c>
      <c r="J161" s="617">
        <v>150</v>
      </c>
      <c r="K161" s="618">
        <v>435.5</v>
      </c>
    </row>
    <row r="162" spans="1:11" ht="14.4" customHeight="1" x14ac:dyDescent="0.3">
      <c r="A162" s="613" t="s">
        <v>509</v>
      </c>
      <c r="B162" s="614" t="s">
        <v>1956</v>
      </c>
      <c r="C162" s="615" t="s">
        <v>514</v>
      </c>
      <c r="D162" s="616" t="s">
        <v>1957</v>
      </c>
      <c r="E162" s="615" t="s">
        <v>2732</v>
      </c>
      <c r="F162" s="616" t="s">
        <v>2733</v>
      </c>
      <c r="G162" s="615" t="s">
        <v>2167</v>
      </c>
      <c r="H162" s="615" t="s">
        <v>2168</v>
      </c>
      <c r="I162" s="617">
        <v>7.95</v>
      </c>
      <c r="J162" s="617">
        <v>1200</v>
      </c>
      <c r="K162" s="618">
        <v>9540</v>
      </c>
    </row>
    <row r="163" spans="1:11" ht="14.4" customHeight="1" x14ac:dyDescent="0.3">
      <c r="A163" s="613" t="s">
        <v>509</v>
      </c>
      <c r="B163" s="614" t="s">
        <v>1956</v>
      </c>
      <c r="C163" s="615" t="s">
        <v>514</v>
      </c>
      <c r="D163" s="616" t="s">
        <v>1957</v>
      </c>
      <c r="E163" s="615" t="s">
        <v>2732</v>
      </c>
      <c r="F163" s="616" t="s">
        <v>2733</v>
      </c>
      <c r="G163" s="615" t="s">
        <v>2444</v>
      </c>
      <c r="H163" s="615" t="s">
        <v>2445</v>
      </c>
      <c r="I163" s="617">
        <v>91.72</v>
      </c>
      <c r="J163" s="617">
        <v>12</v>
      </c>
      <c r="K163" s="618">
        <v>1100.6199999999999</v>
      </c>
    </row>
    <row r="164" spans="1:11" ht="14.4" customHeight="1" x14ac:dyDescent="0.3">
      <c r="A164" s="613" t="s">
        <v>509</v>
      </c>
      <c r="B164" s="614" t="s">
        <v>1956</v>
      </c>
      <c r="C164" s="615" t="s">
        <v>514</v>
      </c>
      <c r="D164" s="616" t="s">
        <v>1957</v>
      </c>
      <c r="E164" s="615" t="s">
        <v>2732</v>
      </c>
      <c r="F164" s="616" t="s">
        <v>2733</v>
      </c>
      <c r="G164" s="615" t="s">
        <v>2446</v>
      </c>
      <c r="H164" s="615" t="s">
        <v>2447</v>
      </c>
      <c r="I164" s="617">
        <v>84.90857142857142</v>
      </c>
      <c r="J164" s="617">
        <v>260</v>
      </c>
      <c r="K164" s="618">
        <v>22075.489999999998</v>
      </c>
    </row>
    <row r="165" spans="1:11" ht="14.4" customHeight="1" x14ac:dyDescent="0.3">
      <c r="A165" s="613" t="s">
        <v>509</v>
      </c>
      <c r="B165" s="614" t="s">
        <v>1956</v>
      </c>
      <c r="C165" s="615" t="s">
        <v>514</v>
      </c>
      <c r="D165" s="616" t="s">
        <v>1957</v>
      </c>
      <c r="E165" s="615" t="s">
        <v>2732</v>
      </c>
      <c r="F165" s="616" t="s">
        <v>2733</v>
      </c>
      <c r="G165" s="615" t="s">
        <v>2448</v>
      </c>
      <c r="H165" s="615" t="s">
        <v>2449</v>
      </c>
      <c r="I165" s="617">
        <v>17.983333333333334</v>
      </c>
      <c r="J165" s="617">
        <v>120</v>
      </c>
      <c r="K165" s="618">
        <v>2157.8000000000002</v>
      </c>
    </row>
    <row r="166" spans="1:11" ht="14.4" customHeight="1" x14ac:dyDescent="0.3">
      <c r="A166" s="613" t="s">
        <v>509</v>
      </c>
      <c r="B166" s="614" t="s">
        <v>1956</v>
      </c>
      <c r="C166" s="615" t="s">
        <v>514</v>
      </c>
      <c r="D166" s="616" t="s">
        <v>1957</v>
      </c>
      <c r="E166" s="615" t="s">
        <v>2732</v>
      </c>
      <c r="F166" s="616" t="s">
        <v>2733</v>
      </c>
      <c r="G166" s="615" t="s">
        <v>2450</v>
      </c>
      <c r="H166" s="615" t="s">
        <v>2451</v>
      </c>
      <c r="I166" s="617">
        <v>17.98</v>
      </c>
      <c r="J166" s="617">
        <v>350</v>
      </c>
      <c r="K166" s="618">
        <v>6293</v>
      </c>
    </row>
    <row r="167" spans="1:11" ht="14.4" customHeight="1" x14ac:dyDescent="0.3">
      <c r="A167" s="613" t="s">
        <v>509</v>
      </c>
      <c r="B167" s="614" t="s">
        <v>1956</v>
      </c>
      <c r="C167" s="615" t="s">
        <v>514</v>
      </c>
      <c r="D167" s="616" t="s">
        <v>1957</v>
      </c>
      <c r="E167" s="615" t="s">
        <v>2732</v>
      </c>
      <c r="F167" s="616" t="s">
        <v>2733</v>
      </c>
      <c r="G167" s="615" t="s">
        <v>2452</v>
      </c>
      <c r="H167" s="615" t="s">
        <v>2453</v>
      </c>
      <c r="I167" s="617">
        <v>1406.63</v>
      </c>
      <c r="J167" s="617">
        <v>5</v>
      </c>
      <c r="K167" s="618">
        <v>7033.13</v>
      </c>
    </row>
    <row r="168" spans="1:11" ht="14.4" customHeight="1" x14ac:dyDescent="0.3">
      <c r="A168" s="613" t="s">
        <v>509</v>
      </c>
      <c r="B168" s="614" t="s">
        <v>1956</v>
      </c>
      <c r="C168" s="615" t="s">
        <v>514</v>
      </c>
      <c r="D168" s="616" t="s">
        <v>1957</v>
      </c>
      <c r="E168" s="615" t="s">
        <v>2732</v>
      </c>
      <c r="F168" s="616" t="s">
        <v>2733</v>
      </c>
      <c r="G168" s="615" t="s">
        <v>2454</v>
      </c>
      <c r="H168" s="615" t="s">
        <v>2455</v>
      </c>
      <c r="I168" s="617">
        <v>17.98</v>
      </c>
      <c r="J168" s="617">
        <v>150</v>
      </c>
      <c r="K168" s="618">
        <v>2697.09</v>
      </c>
    </row>
    <row r="169" spans="1:11" ht="14.4" customHeight="1" x14ac:dyDescent="0.3">
      <c r="A169" s="613" t="s">
        <v>509</v>
      </c>
      <c r="B169" s="614" t="s">
        <v>1956</v>
      </c>
      <c r="C169" s="615" t="s">
        <v>514</v>
      </c>
      <c r="D169" s="616" t="s">
        <v>1957</v>
      </c>
      <c r="E169" s="615" t="s">
        <v>2732</v>
      </c>
      <c r="F169" s="616" t="s">
        <v>2733</v>
      </c>
      <c r="G169" s="615" t="s">
        <v>2456</v>
      </c>
      <c r="H169" s="615" t="s">
        <v>2457</v>
      </c>
      <c r="I169" s="617">
        <v>123.18</v>
      </c>
      <c r="J169" s="617">
        <v>50</v>
      </c>
      <c r="K169" s="618">
        <v>6158.9</v>
      </c>
    </row>
    <row r="170" spans="1:11" ht="14.4" customHeight="1" x14ac:dyDescent="0.3">
      <c r="A170" s="613" t="s">
        <v>509</v>
      </c>
      <c r="B170" s="614" t="s">
        <v>1956</v>
      </c>
      <c r="C170" s="615" t="s">
        <v>514</v>
      </c>
      <c r="D170" s="616" t="s">
        <v>1957</v>
      </c>
      <c r="E170" s="615" t="s">
        <v>2732</v>
      </c>
      <c r="F170" s="616" t="s">
        <v>2733</v>
      </c>
      <c r="G170" s="615" t="s">
        <v>2458</v>
      </c>
      <c r="H170" s="615" t="s">
        <v>2459</v>
      </c>
      <c r="I170" s="617">
        <v>15.007999999999999</v>
      </c>
      <c r="J170" s="617">
        <v>650</v>
      </c>
      <c r="K170" s="618">
        <v>9755</v>
      </c>
    </row>
    <row r="171" spans="1:11" ht="14.4" customHeight="1" x14ac:dyDescent="0.3">
      <c r="A171" s="613" t="s">
        <v>509</v>
      </c>
      <c r="B171" s="614" t="s">
        <v>1956</v>
      </c>
      <c r="C171" s="615" t="s">
        <v>514</v>
      </c>
      <c r="D171" s="616" t="s">
        <v>1957</v>
      </c>
      <c r="E171" s="615" t="s">
        <v>2732</v>
      </c>
      <c r="F171" s="616" t="s">
        <v>2733</v>
      </c>
      <c r="G171" s="615" t="s">
        <v>2460</v>
      </c>
      <c r="H171" s="615" t="s">
        <v>2461</v>
      </c>
      <c r="I171" s="617">
        <v>17.98</v>
      </c>
      <c r="J171" s="617">
        <v>50</v>
      </c>
      <c r="K171" s="618">
        <v>899.03</v>
      </c>
    </row>
    <row r="172" spans="1:11" ht="14.4" customHeight="1" x14ac:dyDescent="0.3">
      <c r="A172" s="613" t="s">
        <v>509</v>
      </c>
      <c r="B172" s="614" t="s">
        <v>1956</v>
      </c>
      <c r="C172" s="615" t="s">
        <v>514</v>
      </c>
      <c r="D172" s="616" t="s">
        <v>1957</v>
      </c>
      <c r="E172" s="615" t="s">
        <v>2732</v>
      </c>
      <c r="F172" s="616" t="s">
        <v>2733</v>
      </c>
      <c r="G172" s="615" t="s">
        <v>2462</v>
      </c>
      <c r="H172" s="615" t="s">
        <v>2463</v>
      </c>
      <c r="I172" s="617">
        <v>8.9533333333333331</v>
      </c>
      <c r="J172" s="617">
        <v>1200</v>
      </c>
      <c r="K172" s="618">
        <v>10744</v>
      </c>
    </row>
    <row r="173" spans="1:11" ht="14.4" customHeight="1" x14ac:dyDescent="0.3">
      <c r="A173" s="613" t="s">
        <v>509</v>
      </c>
      <c r="B173" s="614" t="s">
        <v>1956</v>
      </c>
      <c r="C173" s="615" t="s">
        <v>514</v>
      </c>
      <c r="D173" s="616" t="s">
        <v>1957</v>
      </c>
      <c r="E173" s="615" t="s">
        <v>2732</v>
      </c>
      <c r="F173" s="616" t="s">
        <v>2733</v>
      </c>
      <c r="G173" s="615" t="s">
        <v>2462</v>
      </c>
      <c r="H173" s="615" t="s">
        <v>2464</v>
      </c>
      <c r="I173" s="617">
        <v>8.9550000000000001</v>
      </c>
      <c r="J173" s="617">
        <v>1700</v>
      </c>
      <c r="K173" s="618">
        <v>15224</v>
      </c>
    </row>
    <row r="174" spans="1:11" ht="14.4" customHeight="1" x14ac:dyDescent="0.3">
      <c r="A174" s="613" t="s">
        <v>509</v>
      </c>
      <c r="B174" s="614" t="s">
        <v>1956</v>
      </c>
      <c r="C174" s="615" t="s">
        <v>514</v>
      </c>
      <c r="D174" s="616" t="s">
        <v>1957</v>
      </c>
      <c r="E174" s="615" t="s">
        <v>2732</v>
      </c>
      <c r="F174" s="616" t="s">
        <v>2733</v>
      </c>
      <c r="G174" s="615" t="s">
        <v>2465</v>
      </c>
      <c r="H174" s="615" t="s">
        <v>2466</v>
      </c>
      <c r="I174" s="617">
        <v>2.84</v>
      </c>
      <c r="J174" s="617">
        <v>100</v>
      </c>
      <c r="K174" s="618">
        <v>284</v>
      </c>
    </row>
    <row r="175" spans="1:11" ht="14.4" customHeight="1" x14ac:dyDescent="0.3">
      <c r="A175" s="613" t="s">
        <v>509</v>
      </c>
      <c r="B175" s="614" t="s">
        <v>1956</v>
      </c>
      <c r="C175" s="615" t="s">
        <v>514</v>
      </c>
      <c r="D175" s="616" t="s">
        <v>1957</v>
      </c>
      <c r="E175" s="615" t="s">
        <v>2732</v>
      </c>
      <c r="F175" s="616" t="s">
        <v>2733</v>
      </c>
      <c r="G175" s="615" t="s">
        <v>2465</v>
      </c>
      <c r="H175" s="615" t="s">
        <v>2467</v>
      </c>
      <c r="I175" s="617">
        <v>2.94</v>
      </c>
      <c r="J175" s="617">
        <v>100</v>
      </c>
      <c r="K175" s="618">
        <v>294</v>
      </c>
    </row>
    <row r="176" spans="1:11" ht="14.4" customHeight="1" x14ac:dyDescent="0.3">
      <c r="A176" s="613" t="s">
        <v>509</v>
      </c>
      <c r="B176" s="614" t="s">
        <v>1956</v>
      </c>
      <c r="C176" s="615" t="s">
        <v>514</v>
      </c>
      <c r="D176" s="616" t="s">
        <v>1957</v>
      </c>
      <c r="E176" s="615" t="s">
        <v>2732</v>
      </c>
      <c r="F176" s="616" t="s">
        <v>2733</v>
      </c>
      <c r="G176" s="615" t="s">
        <v>2468</v>
      </c>
      <c r="H176" s="615" t="s">
        <v>2469</v>
      </c>
      <c r="I176" s="617">
        <v>44.53</v>
      </c>
      <c r="J176" s="617">
        <v>30</v>
      </c>
      <c r="K176" s="618">
        <v>1336</v>
      </c>
    </row>
    <row r="177" spans="1:11" ht="14.4" customHeight="1" x14ac:dyDescent="0.3">
      <c r="A177" s="613" t="s">
        <v>509</v>
      </c>
      <c r="B177" s="614" t="s">
        <v>1956</v>
      </c>
      <c r="C177" s="615" t="s">
        <v>514</v>
      </c>
      <c r="D177" s="616" t="s">
        <v>1957</v>
      </c>
      <c r="E177" s="615" t="s">
        <v>2732</v>
      </c>
      <c r="F177" s="616" t="s">
        <v>2733</v>
      </c>
      <c r="G177" s="615" t="s">
        <v>2169</v>
      </c>
      <c r="H177" s="615" t="s">
        <v>2170</v>
      </c>
      <c r="I177" s="617">
        <v>1.94</v>
      </c>
      <c r="J177" s="617">
        <v>300</v>
      </c>
      <c r="K177" s="618">
        <v>582</v>
      </c>
    </row>
    <row r="178" spans="1:11" ht="14.4" customHeight="1" x14ac:dyDescent="0.3">
      <c r="A178" s="613" t="s">
        <v>509</v>
      </c>
      <c r="B178" s="614" t="s">
        <v>1956</v>
      </c>
      <c r="C178" s="615" t="s">
        <v>514</v>
      </c>
      <c r="D178" s="616" t="s">
        <v>1957</v>
      </c>
      <c r="E178" s="615" t="s">
        <v>2732</v>
      </c>
      <c r="F178" s="616" t="s">
        <v>2733</v>
      </c>
      <c r="G178" s="615" t="s">
        <v>2169</v>
      </c>
      <c r="H178" s="615" t="s">
        <v>2470</v>
      </c>
      <c r="I178" s="617">
        <v>1.9377777777777776</v>
      </c>
      <c r="J178" s="617">
        <v>1600</v>
      </c>
      <c r="K178" s="618">
        <v>3099</v>
      </c>
    </row>
    <row r="179" spans="1:11" ht="14.4" customHeight="1" x14ac:dyDescent="0.3">
      <c r="A179" s="613" t="s">
        <v>509</v>
      </c>
      <c r="B179" s="614" t="s">
        <v>1956</v>
      </c>
      <c r="C179" s="615" t="s">
        <v>514</v>
      </c>
      <c r="D179" s="616" t="s">
        <v>1957</v>
      </c>
      <c r="E179" s="615" t="s">
        <v>2732</v>
      </c>
      <c r="F179" s="616" t="s">
        <v>2733</v>
      </c>
      <c r="G179" s="615" t="s">
        <v>2471</v>
      </c>
      <c r="H179" s="615" t="s">
        <v>2472</v>
      </c>
      <c r="I179" s="617">
        <v>5.2037500000000003</v>
      </c>
      <c r="J179" s="617">
        <v>5625</v>
      </c>
      <c r="K179" s="618">
        <v>29265.3</v>
      </c>
    </row>
    <row r="180" spans="1:11" ht="14.4" customHeight="1" x14ac:dyDescent="0.3">
      <c r="A180" s="613" t="s">
        <v>509</v>
      </c>
      <c r="B180" s="614" t="s">
        <v>1956</v>
      </c>
      <c r="C180" s="615" t="s">
        <v>514</v>
      </c>
      <c r="D180" s="616" t="s">
        <v>1957</v>
      </c>
      <c r="E180" s="615" t="s">
        <v>2732</v>
      </c>
      <c r="F180" s="616" t="s">
        <v>2733</v>
      </c>
      <c r="G180" s="615" t="s">
        <v>2473</v>
      </c>
      <c r="H180" s="615" t="s">
        <v>2474</v>
      </c>
      <c r="I180" s="617">
        <v>13.202500000000001</v>
      </c>
      <c r="J180" s="617">
        <v>60</v>
      </c>
      <c r="K180" s="618">
        <v>792.1</v>
      </c>
    </row>
    <row r="181" spans="1:11" ht="14.4" customHeight="1" x14ac:dyDescent="0.3">
      <c r="A181" s="613" t="s">
        <v>509</v>
      </c>
      <c r="B181" s="614" t="s">
        <v>1956</v>
      </c>
      <c r="C181" s="615" t="s">
        <v>514</v>
      </c>
      <c r="D181" s="616" t="s">
        <v>1957</v>
      </c>
      <c r="E181" s="615" t="s">
        <v>2732</v>
      </c>
      <c r="F181" s="616" t="s">
        <v>2733</v>
      </c>
      <c r="G181" s="615" t="s">
        <v>2475</v>
      </c>
      <c r="H181" s="615" t="s">
        <v>2476</v>
      </c>
      <c r="I181" s="617">
        <v>13.207500000000001</v>
      </c>
      <c r="J181" s="617">
        <v>40</v>
      </c>
      <c r="K181" s="618">
        <v>528.30000000000007</v>
      </c>
    </row>
    <row r="182" spans="1:11" ht="14.4" customHeight="1" x14ac:dyDescent="0.3">
      <c r="A182" s="613" t="s">
        <v>509</v>
      </c>
      <c r="B182" s="614" t="s">
        <v>1956</v>
      </c>
      <c r="C182" s="615" t="s">
        <v>514</v>
      </c>
      <c r="D182" s="616" t="s">
        <v>1957</v>
      </c>
      <c r="E182" s="615" t="s">
        <v>2732</v>
      </c>
      <c r="F182" s="616" t="s">
        <v>2733</v>
      </c>
      <c r="G182" s="615" t="s">
        <v>2477</v>
      </c>
      <c r="H182" s="615" t="s">
        <v>2478</v>
      </c>
      <c r="I182" s="617">
        <v>1.5411111111111113</v>
      </c>
      <c r="J182" s="617">
        <v>1650</v>
      </c>
      <c r="K182" s="618">
        <v>2545.5</v>
      </c>
    </row>
    <row r="183" spans="1:11" ht="14.4" customHeight="1" x14ac:dyDescent="0.3">
      <c r="A183" s="613" t="s">
        <v>509</v>
      </c>
      <c r="B183" s="614" t="s">
        <v>1956</v>
      </c>
      <c r="C183" s="615" t="s">
        <v>514</v>
      </c>
      <c r="D183" s="616" t="s">
        <v>1957</v>
      </c>
      <c r="E183" s="615" t="s">
        <v>2732</v>
      </c>
      <c r="F183" s="616" t="s">
        <v>2733</v>
      </c>
      <c r="G183" s="615" t="s">
        <v>2479</v>
      </c>
      <c r="H183" s="615" t="s">
        <v>2480</v>
      </c>
      <c r="I183" s="617">
        <v>18.919999999999998</v>
      </c>
      <c r="J183" s="617">
        <v>195</v>
      </c>
      <c r="K183" s="618">
        <v>3586.3900000000003</v>
      </c>
    </row>
    <row r="184" spans="1:11" ht="14.4" customHeight="1" x14ac:dyDescent="0.3">
      <c r="A184" s="613" t="s">
        <v>509</v>
      </c>
      <c r="B184" s="614" t="s">
        <v>1956</v>
      </c>
      <c r="C184" s="615" t="s">
        <v>514</v>
      </c>
      <c r="D184" s="616" t="s">
        <v>1957</v>
      </c>
      <c r="E184" s="615" t="s">
        <v>2732</v>
      </c>
      <c r="F184" s="616" t="s">
        <v>2733</v>
      </c>
      <c r="G184" s="615" t="s">
        <v>2481</v>
      </c>
      <c r="H184" s="615" t="s">
        <v>2482</v>
      </c>
      <c r="I184" s="617">
        <v>21.234999999999999</v>
      </c>
      <c r="J184" s="617">
        <v>120</v>
      </c>
      <c r="K184" s="618">
        <v>2548.6</v>
      </c>
    </row>
    <row r="185" spans="1:11" ht="14.4" customHeight="1" x14ac:dyDescent="0.3">
      <c r="A185" s="613" t="s">
        <v>509</v>
      </c>
      <c r="B185" s="614" t="s">
        <v>1956</v>
      </c>
      <c r="C185" s="615" t="s">
        <v>514</v>
      </c>
      <c r="D185" s="616" t="s">
        <v>1957</v>
      </c>
      <c r="E185" s="615" t="s">
        <v>2732</v>
      </c>
      <c r="F185" s="616" t="s">
        <v>2733</v>
      </c>
      <c r="G185" s="615" t="s">
        <v>2483</v>
      </c>
      <c r="H185" s="615" t="s">
        <v>2484</v>
      </c>
      <c r="I185" s="617">
        <v>10.239000000000001</v>
      </c>
      <c r="J185" s="617">
        <v>500</v>
      </c>
      <c r="K185" s="618">
        <v>5119.5</v>
      </c>
    </row>
    <row r="186" spans="1:11" ht="14.4" customHeight="1" x14ac:dyDescent="0.3">
      <c r="A186" s="613" t="s">
        <v>509</v>
      </c>
      <c r="B186" s="614" t="s">
        <v>1956</v>
      </c>
      <c r="C186" s="615" t="s">
        <v>514</v>
      </c>
      <c r="D186" s="616" t="s">
        <v>1957</v>
      </c>
      <c r="E186" s="615" t="s">
        <v>2732</v>
      </c>
      <c r="F186" s="616" t="s">
        <v>2733</v>
      </c>
      <c r="G186" s="615" t="s">
        <v>2485</v>
      </c>
      <c r="H186" s="615" t="s">
        <v>2486</v>
      </c>
      <c r="I186" s="617">
        <v>13.19</v>
      </c>
      <c r="J186" s="617">
        <v>10</v>
      </c>
      <c r="K186" s="618">
        <v>131.9</v>
      </c>
    </row>
    <row r="187" spans="1:11" ht="14.4" customHeight="1" x14ac:dyDescent="0.3">
      <c r="A187" s="613" t="s">
        <v>509</v>
      </c>
      <c r="B187" s="614" t="s">
        <v>1956</v>
      </c>
      <c r="C187" s="615" t="s">
        <v>514</v>
      </c>
      <c r="D187" s="616" t="s">
        <v>1957</v>
      </c>
      <c r="E187" s="615" t="s">
        <v>2732</v>
      </c>
      <c r="F187" s="616" t="s">
        <v>2733</v>
      </c>
      <c r="G187" s="615" t="s">
        <v>2487</v>
      </c>
      <c r="H187" s="615" t="s">
        <v>2488</v>
      </c>
      <c r="I187" s="617">
        <v>18.150000000000002</v>
      </c>
      <c r="J187" s="617">
        <v>1000</v>
      </c>
      <c r="K187" s="618">
        <v>18150</v>
      </c>
    </row>
    <row r="188" spans="1:11" ht="14.4" customHeight="1" x14ac:dyDescent="0.3">
      <c r="A188" s="613" t="s">
        <v>509</v>
      </c>
      <c r="B188" s="614" t="s">
        <v>1956</v>
      </c>
      <c r="C188" s="615" t="s">
        <v>514</v>
      </c>
      <c r="D188" s="616" t="s">
        <v>1957</v>
      </c>
      <c r="E188" s="615" t="s">
        <v>2732</v>
      </c>
      <c r="F188" s="616" t="s">
        <v>2733</v>
      </c>
      <c r="G188" s="615" t="s">
        <v>2489</v>
      </c>
      <c r="H188" s="615" t="s">
        <v>2490</v>
      </c>
      <c r="I188" s="617">
        <v>6.6557142857142848</v>
      </c>
      <c r="J188" s="617">
        <v>70</v>
      </c>
      <c r="K188" s="618">
        <v>465.9</v>
      </c>
    </row>
    <row r="189" spans="1:11" ht="14.4" customHeight="1" x14ac:dyDescent="0.3">
      <c r="A189" s="613" t="s">
        <v>509</v>
      </c>
      <c r="B189" s="614" t="s">
        <v>1956</v>
      </c>
      <c r="C189" s="615" t="s">
        <v>514</v>
      </c>
      <c r="D189" s="616" t="s">
        <v>1957</v>
      </c>
      <c r="E189" s="615" t="s">
        <v>2732</v>
      </c>
      <c r="F189" s="616" t="s">
        <v>2733</v>
      </c>
      <c r="G189" s="615" t="s">
        <v>2491</v>
      </c>
      <c r="H189" s="615" t="s">
        <v>2492</v>
      </c>
      <c r="I189" s="617">
        <v>6.6533333333333324</v>
      </c>
      <c r="J189" s="617">
        <v>60</v>
      </c>
      <c r="K189" s="618">
        <v>399.2</v>
      </c>
    </row>
    <row r="190" spans="1:11" ht="14.4" customHeight="1" x14ac:dyDescent="0.3">
      <c r="A190" s="613" t="s">
        <v>509</v>
      </c>
      <c r="B190" s="614" t="s">
        <v>1956</v>
      </c>
      <c r="C190" s="615" t="s">
        <v>514</v>
      </c>
      <c r="D190" s="616" t="s">
        <v>1957</v>
      </c>
      <c r="E190" s="615" t="s">
        <v>2732</v>
      </c>
      <c r="F190" s="616" t="s">
        <v>2733</v>
      </c>
      <c r="G190" s="615" t="s">
        <v>2493</v>
      </c>
      <c r="H190" s="615" t="s">
        <v>2494</v>
      </c>
      <c r="I190" s="617">
        <v>6.6599999999999993</v>
      </c>
      <c r="J190" s="617">
        <v>50</v>
      </c>
      <c r="K190" s="618">
        <v>333</v>
      </c>
    </row>
    <row r="191" spans="1:11" ht="14.4" customHeight="1" x14ac:dyDescent="0.3">
      <c r="A191" s="613" t="s">
        <v>509</v>
      </c>
      <c r="B191" s="614" t="s">
        <v>1956</v>
      </c>
      <c r="C191" s="615" t="s">
        <v>514</v>
      </c>
      <c r="D191" s="616" t="s">
        <v>1957</v>
      </c>
      <c r="E191" s="615" t="s">
        <v>2732</v>
      </c>
      <c r="F191" s="616" t="s">
        <v>2733</v>
      </c>
      <c r="G191" s="615" t="s">
        <v>2495</v>
      </c>
      <c r="H191" s="615" t="s">
        <v>2496</v>
      </c>
      <c r="I191" s="617">
        <v>106.14000000000001</v>
      </c>
      <c r="J191" s="617">
        <v>250</v>
      </c>
      <c r="K191" s="618">
        <v>26535.300000000003</v>
      </c>
    </row>
    <row r="192" spans="1:11" ht="14.4" customHeight="1" x14ac:dyDescent="0.3">
      <c r="A192" s="613" t="s">
        <v>509</v>
      </c>
      <c r="B192" s="614" t="s">
        <v>1956</v>
      </c>
      <c r="C192" s="615" t="s">
        <v>514</v>
      </c>
      <c r="D192" s="616" t="s">
        <v>1957</v>
      </c>
      <c r="E192" s="615" t="s">
        <v>2732</v>
      </c>
      <c r="F192" s="616" t="s">
        <v>2733</v>
      </c>
      <c r="G192" s="615" t="s">
        <v>2173</v>
      </c>
      <c r="H192" s="615" t="s">
        <v>2174</v>
      </c>
      <c r="I192" s="617">
        <v>0.47</v>
      </c>
      <c r="J192" s="617">
        <v>1000</v>
      </c>
      <c r="K192" s="618">
        <v>470</v>
      </c>
    </row>
    <row r="193" spans="1:11" ht="14.4" customHeight="1" x14ac:dyDescent="0.3">
      <c r="A193" s="613" t="s">
        <v>509</v>
      </c>
      <c r="B193" s="614" t="s">
        <v>1956</v>
      </c>
      <c r="C193" s="615" t="s">
        <v>514</v>
      </c>
      <c r="D193" s="616" t="s">
        <v>1957</v>
      </c>
      <c r="E193" s="615" t="s">
        <v>2732</v>
      </c>
      <c r="F193" s="616" t="s">
        <v>2733</v>
      </c>
      <c r="G193" s="615" t="s">
        <v>2497</v>
      </c>
      <c r="H193" s="615" t="s">
        <v>2498</v>
      </c>
      <c r="I193" s="617">
        <v>0.47199999999999998</v>
      </c>
      <c r="J193" s="617">
        <v>2200</v>
      </c>
      <c r="K193" s="618">
        <v>1037</v>
      </c>
    </row>
    <row r="194" spans="1:11" ht="14.4" customHeight="1" x14ac:dyDescent="0.3">
      <c r="A194" s="613" t="s">
        <v>509</v>
      </c>
      <c r="B194" s="614" t="s">
        <v>1956</v>
      </c>
      <c r="C194" s="615" t="s">
        <v>514</v>
      </c>
      <c r="D194" s="616" t="s">
        <v>1957</v>
      </c>
      <c r="E194" s="615" t="s">
        <v>2732</v>
      </c>
      <c r="F194" s="616" t="s">
        <v>2733</v>
      </c>
      <c r="G194" s="615" t="s">
        <v>2499</v>
      </c>
      <c r="H194" s="615" t="s">
        <v>2500</v>
      </c>
      <c r="I194" s="617">
        <v>2.6027272727272734</v>
      </c>
      <c r="J194" s="617">
        <v>1700</v>
      </c>
      <c r="K194" s="618">
        <v>4424.5</v>
      </c>
    </row>
    <row r="195" spans="1:11" ht="14.4" customHeight="1" x14ac:dyDescent="0.3">
      <c r="A195" s="613" t="s">
        <v>509</v>
      </c>
      <c r="B195" s="614" t="s">
        <v>1956</v>
      </c>
      <c r="C195" s="615" t="s">
        <v>514</v>
      </c>
      <c r="D195" s="616" t="s">
        <v>1957</v>
      </c>
      <c r="E195" s="615" t="s">
        <v>2732</v>
      </c>
      <c r="F195" s="616" t="s">
        <v>2733</v>
      </c>
      <c r="G195" s="615" t="s">
        <v>2501</v>
      </c>
      <c r="H195" s="615" t="s">
        <v>2502</v>
      </c>
      <c r="I195" s="617">
        <v>2.6023076923076927</v>
      </c>
      <c r="J195" s="617">
        <v>3300</v>
      </c>
      <c r="K195" s="618">
        <v>8584</v>
      </c>
    </row>
    <row r="196" spans="1:11" ht="14.4" customHeight="1" x14ac:dyDescent="0.3">
      <c r="A196" s="613" t="s">
        <v>509</v>
      </c>
      <c r="B196" s="614" t="s">
        <v>1956</v>
      </c>
      <c r="C196" s="615" t="s">
        <v>514</v>
      </c>
      <c r="D196" s="616" t="s">
        <v>1957</v>
      </c>
      <c r="E196" s="615" t="s">
        <v>2732</v>
      </c>
      <c r="F196" s="616" t="s">
        <v>2733</v>
      </c>
      <c r="G196" s="615" t="s">
        <v>2503</v>
      </c>
      <c r="H196" s="615" t="s">
        <v>2504</v>
      </c>
      <c r="I196" s="617">
        <v>2.6028571428571428</v>
      </c>
      <c r="J196" s="617">
        <v>1400</v>
      </c>
      <c r="K196" s="618">
        <v>3644</v>
      </c>
    </row>
    <row r="197" spans="1:11" ht="14.4" customHeight="1" x14ac:dyDescent="0.3">
      <c r="A197" s="613" t="s">
        <v>509</v>
      </c>
      <c r="B197" s="614" t="s">
        <v>1956</v>
      </c>
      <c r="C197" s="615" t="s">
        <v>514</v>
      </c>
      <c r="D197" s="616" t="s">
        <v>1957</v>
      </c>
      <c r="E197" s="615" t="s">
        <v>2732</v>
      </c>
      <c r="F197" s="616" t="s">
        <v>2733</v>
      </c>
      <c r="G197" s="615" t="s">
        <v>2505</v>
      </c>
      <c r="H197" s="615" t="s">
        <v>2506</v>
      </c>
      <c r="I197" s="617">
        <v>2.601</v>
      </c>
      <c r="J197" s="617">
        <v>2400</v>
      </c>
      <c r="K197" s="618">
        <v>6242</v>
      </c>
    </row>
    <row r="198" spans="1:11" ht="14.4" customHeight="1" x14ac:dyDescent="0.3">
      <c r="A198" s="613" t="s">
        <v>509</v>
      </c>
      <c r="B198" s="614" t="s">
        <v>1956</v>
      </c>
      <c r="C198" s="615" t="s">
        <v>514</v>
      </c>
      <c r="D198" s="616" t="s">
        <v>1957</v>
      </c>
      <c r="E198" s="615" t="s">
        <v>2732</v>
      </c>
      <c r="F198" s="616" t="s">
        <v>2733</v>
      </c>
      <c r="G198" s="615" t="s">
        <v>2507</v>
      </c>
      <c r="H198" s="615" t="s">
        <v>2508</v>
      </c>
      <c r="I198" s="617">
        <v>210.54</v>
      </c>
      <c r="J198" s="617">
        <v>60</v>
      </c>
      <c r="K198" s="618">
        <v>12632.4</v>
      </c>
    </row>
    <row r="199" spans="1:11" ht="14.4" customHeight="1" x14ac:dyDescent="0.3">
      <c r="A199" s="613" t="s">
        <v>509</v>
      </c>
      <c r="B199" s="614" t="s">
        <v>1956</v>
      </c>
      <c r="C199" s="615" t="s">
        <v>514</v>
      </c>
      <c r="D199" s="616" t="s">
        <v>1957</v>
      </c>
      <c r="E199" s="615" t="s">
        <v>2732</v>
      </c>
      <c r="F199" s="616" t="s">
        <v>2733</v>
      </c>
      <c r="G199" s="615" t="s">
        <v>2509</v>
      </c>
      <c r="H199" s="615" t="s">
        <v>2510</v>
      </c>
      <c r="I199" s="617">
        <v>484.04</v>
      </c>
      <c r="J199" s="617">
        <v>10</v>
      </c>
      <c r="K199" s="618">
        <v>4840.3999999999996</v>
      </c>
    </row>
    <row r="200" spans="1:11" ht="14.4" customHeight="1" x14ac:dyDescent="0.3">
      <c r="A200" s="613" t="s">
        <v>509</v>
      </c>
      <c r="B200" s="614" t="s">
        <v>1956</v>
      </c>
      <c r="C200" s="615" t="s">
        <v>514</v>
      </c>
      <c r="D200" s="616" t="s">
        <v>1957</v>
      </c>
      <c r="E200" s="615" t="s">
        <v>2732</v>
      </c>
      <c r="F200" s="616" t="s">
        <v>2733</v>
      </c>
      <c r="G200" s="615" t="s">
        <v>2511</v>
      </c>
      <c r="H200" s="615" t="s">
        <v>2512</v>
      </c>
      <c r="I200" s="617">
        <v>527.96</v>
      </c>
      <c r="J200" s="617">
        <v>10</v>
      </c>
      <c r="K200" s="618">
        <v>5279.65</v>
      </c>
    </row>
    <row r="201" spans="1:11" ht="14.4" customHeight="1" x14ac:dyDescent="0.3">
      <c r="A201" s="613" t="s">
        <v>509</v>
      </c>
      <c r="B201" s="614" t="s">
        <v>1956</v>
      </c>
      <c r="C201" s="615" t="s">
        <v>514</v>
      </c>
      <c r="D201" s="616" t="s">
        <v>1957</v>
      </c>
      <c r="E201" s="615" t="s">
        <v>2732</v>
      </c>
      <c r="F201" s="616" t="s">
        <v>2733</v>
      </c>
      <c r="G201" s="615" t="s">
        <v>2513</v>
      </c>
      <c r="H201" s="615" t="s">
        <v>2514</v>
      </c>
      <c r="I201" s="617">
        <v>168.19</v>
      </c>
      <c r="J201" s="617">
        <v>10</v>
      </c>
      <c r="K201" s="618">
        <v>1681.9</v>
      </c>
    </row>
    <row r="202" spans="1:11" ht="14.4" customHeight="1" x14ac:dyDescent="0.3">
      <c r="A202" s="613" t="s">
        <v>509</v>
      </c>
      <c r="B202" s="614" t="s">
        <v>1956</v>
      </c>
      <c r="C202" s="615" t="s">
        <v>514</v>
      </c>
      <c r="D202" s="616" t="s">
        <v>1957</v>
      </c>
      <c r="E202" s="615" t="s">
        <v>2732</v>
      </c>
      <c r="F202" s="616" t="s">
        <v>2733</v>
      </c>
      <c r="G202" s="615" t="s">
        <v>2515</v>
      </c>
      <c r="H202" s="615" t="s">
        <v>2516</v>
      </c>
      <c r="I202" s="617">
        <v>16</v>
      </c>
      <c r="J202" s="617">
        <v>10</v>
      </c>
      <c r="K202" s="618">
        <v>159.96</v>
      </c>
    </row>
    <row r="203" spans="1:11" ht="14.4" customHeight="1" x14ac:dyDescent="0.3">
      <c r="A203" s="613" t="s">
        <v>509</v>
      </c>
      <c r="B203" s="614" t="s">
        <v>1956</v>
      </c>
      <c r="C203" s="615" t="s">
        <v>514</v>
      </c>
      <c r="D203" s="616" t="s">
        <v>1957</v>
      </c>
      <c r="E203" s="615" t="s">
        <v>2732</v>
      </c>
      <c r="F203" s="616" t="s">
        <v>2733</v>
      </c>
      <c r="G203" s="615" t="s">
        <v>2517</v>
      </c>
      <c r="H203" s="615" t="s">
        <v>2518</v>
      </c>
      <c r="I203" s="617">
        <v>24.400000000000002</v>
      </c>
      <c r="J203" s="617">
        <v>600</v>
      </c>
      <c r="K203" s="618">
        <v>14642.36</v>
      </c>
    </row>
    <row r="204" spans="1:11" ht="14.4" customHeight="1" x14ac:dyDescent="0.3">
      <c r="A204" s="613" t="s">
        <v>509</v>
      </c>
      <c r="B204" s="614" t="s">
        <v>1956</v>
      </c>
      <c r="C204" s="615" t="s">
        <v>514</v>
      </c>
      <c r="D204" s="616" t="s">
        <v>1957</v>
      </c>
      <c r="E204" s="615" t="s">
        <v>2732</v>
      </c>
      <c r="F204" s="616" t="s">
        <v>2733</v>
      </c>
      <c r="G204" s="615" t="s">
        <v>2519</v>
      </c>
      <c r="H204" s="615" t="s">
        <v>2520</v>
      </c>
      <c r="I204" s="617">
        <v>484.04</v>
      </c>
      <c r="J204" s="617">
        <v>10</v>
      </c>
      <c r="K204" s="618">
        <v>4840.3500000000004</v>
      </c>
    </row>
    <row r="205" spans="1:11" ht="14.4" customHeight="1" x14ac:dyDescent="0.3">
      <c r="A205" s="613" t="s">
        <v>509</v>
      </c>
      <c r="B205" s="614" t="s">
        <v>1956</v>
      </c>
      <c r="C205" s="615" t="s">
        <v>514</v>
      </c>
      <c r="D205" s="616" t="s">
        <v>1957</v>
      </c>
      <c r="E205" s="615" t="s">
        <v>2732</v>
      </c>
      <c r="F205" s="616" t="s">
        <v>2733</v>
      </c>
      <c r="G205" s="615" t="s">
        <v>2521</v>
      </c>
      <c r="H205" s="615" t="s">
        <v>2522</v>
      </c>
      <c r="I205" s="617">
        <v>484.04</v>
      </c>
      <c r="J205" s="617">
        <v>5</v>
      </c>
      <c r="K205" s="618">
        <v>2420.1999999999998</v>
      </c>
    </row>
    <row r="206" spans="1:11" ht="14.4" customHeight="1" x14ac:dyDescent="0.3">
      <c r="A206" s="613" t="s">
        <v>509</v>
      </c>
      <c r="B206" s="614" t="s">
        <v>1956</v>
      </c>
      <c r="C206" s="615" t="s">
        <v>514</v>
      </c>
      <c r="D206" s="616" t="s">
        <v>1957</v>
      </c>
      <c r="E206" s="615" t="s">
        <v>2732</v>
      </c>
      <c r="F206" s="616" t="s">
        <v>2733</v>
      </c>
      <c r="G206" s="615" t="s">
        <v>2523</v>
      </c>
      <c r="H206" s="615" t="s">
        <v>2524</v>
      </c>
      <c r="I206" s="617">
        <v>262.57</v>
      </c>
      <c r="J206" s="617">
        <v>10</v>
      </c>
      <c r="K206" s="618">
        <v>2625.7</v>
      </c>
    </row>
    <row r="207" spans="1:11" ht="14.4" customHeight="1" x14ac:dyDescent="0.3">
      <c r="A207" s="613" t="s">
        <v>509</v>
      </c>
      <c r="B207" s="614" t="s">
        <v>1956</v>
      </c>
      <c r="C207" s="615" t="s">
        <v>514</v>
      </c>
      <c r="D207" s="616" t="s">
        <v>1957</v>
      </c>
      <c r="E207" s="615" t="s">
        <v>2732</v>
      </c>
      <c r="F207" s="616" t="s">
        <v>2733</v>
      </c>
      <c r="G207" s="615" t="s">
        <v>2525</v>
      </c>
      <c r="H207" s="615" t="s">
        <v>2526</v>
      </c>
      <c r="I207" s="617">
        <v>38</v>
      </c>
      <c r="J207" s="617">
        <v>25</v>
      </c>
      <c r="K207" s="618">
        <v>949.94</v>
      </c>
    </row>
    <row r="208" spans="1:11" ht="14.4" customHeight="1" x14ac:dyDescent="0.3">
      <c r="A208" s="613" t="s">
        <v>509</v>
      </c>
      <c r="B208" s="614" t="s">
        <v>1956</v>
      </c>
      <c r="C208" s="615" t="s">
        <v>514</v>
      </c>
      <c r="D208" s="616" t="s">
        <v>1957</v>
      </c>
      <c r="E208" s="615" t="s">
        <v>2732</v>
      </c>
      <c r="F208" s="616" t="s">
        <v>2733</v>
      </c>
      <c r="G208" s="615" t="s">
        <v>2527</v>
      </c>
      <c r="H208" s="615" t="s">
        <v>2528</v>
      </c>
      <c r="I208" s="617">
        <v>235.95</v>
      </c>
      <c r="J208" s="617">
        <v>60</v>
      </c>
      <c r="K208" s="618">
        <v>14157</v>
      </c>
    </row>
    <row r="209" spans="1:11" ht="14.4" customHeight="1" x14ac:dyDescent="0.3">
      <c r="A209" s="613" t="s">
        <v>509</v>
      </c>
      <c r="B209" s="614" t="s">
        <v>1956</v>
      </c>
      <c r="C209" s="615" t="s">
        <v>514</v>
      </c>
      <c r="D209" s="616" t="s">
        <v>1957</v>
      </c>
      <c r="E209" s="615" t="s">
        <v>2732</v>
      </c>
      <c r="F209" s="616" t="s">
        <v>2733</v>
      </c>
      <c r="G209" s="615" t="s">
        <v>2529</v>
      </c>
      <c r="H209" s="615" t="s">
        <v>2530</v>
      </c>
      <c r="I209" s="617">
        <v>646.76</v>
      </c>
      <c r="J209" s="617">
        <v>4</v>
      </c>
      <c r="K209" s="618">
        <v>2587.0300000000002</v>
      </c>
    </row>
    <row r="210" spans="1:11" ht="14.4" customHeight="1" x14ac:dyDescent="0.3">
      <c r="A210" s="613" t="s">
        <v>509</v>
      </c>
      <c r="B210" s="614" t="s">
        <v>1956</v>
      </c>
      <c r="C210" s="615" t="s">
        <v>514</v>
      </c>
      <c r="D210" s="616" t="s">
        <v>1957</v>
      </c>
      <c r="E210" s="615" t="s">
        <v>2732</v>
      </c>
      <c r="F210" s="616" t="s">
        <v>2733</v>
      </c>
      <c r="G210" s="615" t="s">
        <v>2531</v>
      </c>
      <c r="H210" s="615" t="s">
        <v>2532</v>
      </c>
      <c r="I210" s="617">
        <v>242</v>
      </c>
      <c r="J210" s="617">
        <v>20</v>
      </c>
      <c r="K210" s="618">
        <v>4840</v>
      </c>
    </row>
    <row r="211" spans="1:11" ht="14.4" customHeight="1" x14ac:dyDescent="0.3">
      <c r="A211" s="613" t="s">
        <v>509</v>
      </c>
      <c r="B211" s="614" t="s">
        <v>1956</v>
      </c>
      <c r="C211" s="615" t="s">
        <v>514</v>
      </c>
      <c r="D211" s="616" t="s">
        <v>1957</v>
      </c>
      <c r="E211" s="615" t="s">
        <v>2732</v>
      </c>
      <c r="F211" s="616" t="s">
        <v>2733</v>
      </c>
      <c r="G211" s="615" t="s">
        <v>2533</v>
      </c>
      <c r="H211" s="615" t="s">
        <v>2534</v>
      </c>
      <c r="I211" s="617">
        <v>2.33</v>
      </c>
      <c r="J211" s="617">
        <v>100</v>
      </c>
      <c r="K211" s="618">
        <v>233</v>
      </c>
    </row>
    <row r="212" spans="1:11" ht="14.4" customHeight="1" x14ac:dyDescent="0.3">
      <c r="A212" s="613" t="s">
        <v>509</v>
      </c>
      <c r="B212" s="614" t="s">
        <v>1956</v>
      </c>
      <c r="C212" s="615" t="s">
        <v>514</v>
      </c>
      <c r="D212" s="616" t="s">
        <v>1957</v>
      </c>
      <c r="E212" s="615" t="s">
        <v>2732</v>
      </c>
      <c r="F212" s="616" t="s">
        <v>2733</v>
      </c>
      <c r="G212" s="615" t="s">
        <v>2535</v>
      </c>
      <c r="H212" s="615" t="s">
        <v>2536</v>
      </c>
      <c r="I212" s="617">
        <v>229.9</v>
      </c>
      <c r="J212" s="617">
        <v>20</v>
      </c>
      <c r="K212" s="618">
        <v>4598</v>
      </c>
    </row>
    <row r="213" spans="1:11" ht="14.4" customHeight="1" x14ac:dyDescent="0.3">
      <c r="A213" s="613" t="s">
        <v>509</v>
      </c>
      <c r="B213" s="614" t="s">
        <v>1956</v>
      </c>
      <c r="C213" s="615" t="s">
        <v>514</v>
      </c>
      <c r="D213" s="616" t="s">
        <v>1957</v>
      </c>
      <c r="E213" s="615" t="s">
        <v>2732</v>
      </c>
      <c r="F213" s="616" t="s">
        <v>2733</v>
      </c>
      <c r="G213" s="615" t="s">
        <v>2537</v>
      </c>
      <c r="H213" s="615" t="s">
        <v>2538</v>
      </c>
      <c r="I213" s="617">
        <v>91.72</v>
      </c>
      <c r="J213" s="617">
        <v>78</v>
      </c>
      <c r="K213" s="618">
        <v>7154.01</v>
      </c>
    </row>
    <row r="214" spans="1:11" ht="14.4" customHeight="1" x14ac:dyDescent="0.3">
      <c r="A214" s="613" t="s">
        <v>509</v>
      </c>
      <c r="B214" s="614" t="s">
        <v>1956</v>
      </c>
      <c r="C214" s="615" t="s">
        <v>514</v>
      </c>
      <c r="D214" s="616" t="s">
        <v>1957</v>
      </c>
      <c r="E214" s="615" t="s">
        <v>2732</v>
      </c>
      <c r="F214" s="616" t="s">
        <v>2733</v>
      </c>
      <c r="G214" s="615" t="s">
        <v>2539</v>
      </c>
      <c r="H214" s="615" t="s">
        <v>2540</v>
      </c>
      <c r="I214" s="617">
        <v>68.64</v>
      </c>
      <c r="J214" s="617">
        <v>20</v>
      </c>
      <c r="K214" s="618">
        <v>1372.76</v>
      </c>
    </row>
    <row r="215" spans="1:11" ht="14.4" customHeight="1" x14ac:dyDescent="0.3">
      <c r="A215" s="613" t="s">
        <v>509</v>
      </c>
      <c r="B215" s="614" t="s">
        <v>1956</v>
      </c>
      <c r="C215" s="615" t="s">
        <v>514</v>
      </c>
      <c r="D215" s="616" t="s">
        <v>1957</v>
      </c>
      <c r="E215" s="615" t="s">
        <v>2732</v>
      </c>
      <c r="F215" s="616" t="s">
        <v>2733</v>
      </c>
      <c r="G215" s="615" t="s">
        <v>2539</v>
      </c>
      <c r="H215" s="615" t="s">
        <v>2541</v>
      </c>
      <c r="I215" s="617">
        <v>68.64</v>
      </c>
      <c r="J215" s="617">
        <v>60</v>
      </c>
      <c r="K215" s="618">
        <v>4118.2</v>
      </c>
    </row>
    <row r="216" spans="1:11" ht="14.4" customHeight="1" x14ac:dyDescent="0.3">
      <c r="A216" s="613" t="s">
        <v>509</v>
      </c>
      <c r="B216" s="614" t="s">
        <v>1956</v>
      </c>
      <c r="C216" s="615" t="s">
        <v>514</v>
      </c>
      <c r="D216" s="616" t="s">
        <v>1957</v>
      </c>
      <c r="E216" s="615" t="s">
        <v>2732</v>
      </c>
      <c r="F216" s="616" t="s">
        <v>2733</v>
      </c>
      <c r="G216" s="615" t="s">
        <v>2542</v>
      </c>
      <c r="H216" s="615" t="s">
        <v>2543</v>
      </c>
      <c r="I216" s="617">
        <v>172.56</v>
      </c>
      <c r="J216" s="617">
        <v>10</v>
      </c>
      <c r="K216" s="618">
        <v>1725.56</v>
      </c>
    </row>
    <row r="217" spans="1:11" ht="14.4" customHeight="1" x14ac:dyDescent="0.3">
      <c r="A217" s="613" t="s">
        <v>509</v>
      </c>
      <c r="B217" s="614" t="s">
        <v>1956</v>
      </c>
      <c r="C217" s="615" t="s">
        <v>514</v>
      </c>
      <c r="D217" s="616" t="s">
        <v>1957</v>
      </c>
      <c r="E217" s="615" t="s">
        <v>2732</v>
      </c>
      <c r="F217" s="616" t="s">
        <v>2733</v>
      </c>
      <c r="G217" s="615" t="s">
        <v>2542</v>
      </c>
      <c r="H217" s="615" t="s">
        <v>2544</v>
      </c>
      <c r="I217" s="617">
        <v>172.56</v>
      </c>
      <c r="J217" s="617">
        <v>25</v>
      </c>
      <c r="K217" s="618">
        <v>4313.95</v>
      </c>
    </row>
    <row r="218" spans="1:11" ht="14.4" customHeight="1" x14ac:dyDescent="0.3">
      <c r="A218" s="613" t="s">
        <v>509</v>
      </c>
      <c r="B218" s="614" t="s">
        <v>1956</v>
      </c>
      <c r="C218" s="615" t="s">
        <v>514</v>
      </c>
      <c r="D218" s="616" t="s">
        <v>1957</v>
      </c>
      <c r="E218" s="615" t="s">
        <v>2732</v>
      </c>
      <c r="F218" s="616" t="s">
        <v>2733</v>
      </c>
      <c r="G218" s="615" t="s">
        <v>2545</v>
      </c>
      <c r="H218" s="615" t="s">
        <v>2546</v>
      </c>
      <c r="I218" s="617">
        <v>9.59</v>
      </c>
      <c r="J218" s="617">
        <v>500</v>
      </c>
      <c r="K218" s="618">
        <v>4795</v>
      </c>
    </row>
    <row r="219" spans="1:11" ht="14.4" customHeight="1" x14ac:dyDescent="0.3">
      <c r="A219" s="613" t="s">
        <v>509</v>
      </c>
      <c r="B219" s="614" t="s">
        <v>1956</v>
      </c>
      <c r="C219" s="615" t="s">
        <v>514</v>
      </c>
      <c r="D219" s="616" t="s">
        <v>1957</v>
      </c>
      <c r="E219" s="615" t="s">
        <v>2732</v>
      </c>
      <c r="F219" s="616" t="s">
        <v>2733</v>
      </c>
      <c r="G219" s="615" t="s">
        <v>2545</v>
      </c>
      <c r="H219" s="615" t="s">
        <v>2547</v>
      </c>
      <c r="I219" s="617">
        <v>9.6</v>
      </c>
      <c r="J219" s="617">
        <v>500</v>
      </c>
      <c r="K219" s="618">
        <v>4800</v>
      </c>
    </row>
    <row r="220" spans="1:11" ht="14.4" customHeight="1" x14ac:dyDescent="0.3">
      <c r="A220" s="613" t="s">
        <v>509</v>
      </c>
      <c r="B220" s="614" t="s">
        <v>1956</v>
      </c>
      <c r="C220" s="615" t="s">
        <v>514</v>
      </c>
      <c r="D220" s="616" t="s">
        <v>1957</v>
      </c>
      <c r="E220" s="615" t="s">
        <v>2732</v>
      </c>
      <c r="F220" s="616" t="s">
        <v>2733</v>
      </c>
      <c r="G220" s="615" t="s">
        <v>2548</v>
      </c>
      <c r="H220" s="615" t="s">
        <v>2549</v>
      </c>
      <c r="I220" s="617">
        <v>271.95999999999998</v>
      </c>
      <c r="J220" s="617">
        <v>5</v>
      </c>
      <c r="K220" s="618">
        <v>1359.8</v>
      </c>
    </row>
    <row r="221" spans="1:11" ht="14.4" customHeight="1" x14ac:dyDescent="0.3">
      <c r="A221" s="613" t="s">
        <v>509</v>
      </c>
      <c r="B221" s="614" t="s">
        <v>1956</v>
      </c>
      <c r="C221" s="615" t="s">
        <v>514</v>
      </c>
      <c r="D221" s="616" t="s">
        <v>1957</v>
      </c>
      <c r="E221" s="615" t="s">
        <v>2732</v>
      </c>
      <c r="F221" s="616" t="s">
        <v>2733</v>
      </c>
      <c r="G221" s="615" t="s">
        <v>2550</v>
      </c>
      <c r="H221" s="615" t="s">
        <v>2551</v>
      </c>
      <c r="I221" s="617">
        <v>24.2</v>
      </c>
      <c r="J221" s="617">
        <v>30</v>
      </c>
      <c r="K221" s="618">
        <v>726</v>
      </c>
    </row>
    <row r="222" spans="1:11" ht="14.4" customHeight="1" x14ac:dyDescent="0.3">
      <c r="A222" s="613" t="s">
        <v>509</v>
      </c>
      <c r="B222" s="614" t="s">
        <v>1956</v>
      </c>
      <c r="C222" s="615" t="s">
        <v>514</v>
      </c>
      <c r="D222" s="616" t="s">
        <v>1957</v>
      </c>
      <c r="E222" s="615" t="s">
        <v>2732</v>
      </c>
      <c r="F222" s="616" t="s">
        <v>2733</v>
      </c>
      <c r="G222" s="615" t="s">
        <v>2552</v>
      </c>
      <c r="H222" s="615" t="s">
        <v>2553</v>
      </c>
      <c r="I222" s="617">
        <v>24.2</v>
      </c>
      <c r="J222" s="617">
        <v>20</v>
      </c>
      <c r="K222" s="618">
        <v>484</v>
      </c>
    </row>
    <row r="223" spans="1:11" ht="14.4" customHeight="1" x14ac:dyDescent="0.3">
      <c r="A223" s="613" t="s">
        <v>509</v>
      </c>
      <c r="B223" s="614" t="s">
        <v>1956</v>
      </c>
      <c r="C223" s="615" t="s">
        <v>514</v>
      </c>
      <c r="D223" s="616" t="s">
        <v>1957</v>
      </c>
      <c r="E223" s="615" t="s">
        <v>2732</v>
      </c>
      <c r="F223" s="616" t="s">
        <v>2733</v>
      </c>
      <c r="G223" s="615" t="s">
        <v>2554</v>
      </c>
      <c r="H223" s="615" t="s">
        <v>2555</v>
      </c>
      <c r="I223" s="617">
        <v>15.76</v>
      </c>
      <c r="J223" s="617">
        <v>600</v>
      </c>
      <c r="K223" s="618">
        <v>9457.9699999999993</v>
      </c>
    </row>
    <row r="224" spans="1:11" ht="14.4" customHeight="1" x14ac:dyDescent="0.3">
      <c r="A224" s="613" t="s">
        <v>509</v>
      </c>
      <c r="B224" s="614" t="s">
        <v>1956</v>
      </c>
      <c r="C224" s="615" t="s">
        <v>514</v>
      </c>
      <c r="D224" s="616" t="s">
        <v>1957</v>
      </c>
      <c r="E224" s="615" t="s">
        <v>2732</v>
      </c>
      <c r="F224" s="616" t="s">
        <v>2733</v>
      </c>
      <c r="G224" s="615" t="s">
        <v>2556</v>
      </c>
      <c r="H224" s="615" t="s">
        <v>2557</v>
      </c>
      <c r="I224" s="617">
        <v>9.2000000000000011</v>
      </c>
      <c r="J224" s="617">
        <v>6200</v>
      </c>
      <c r="K224" s="618">
        <v>57040</v>
      </c>
    </row>
    <row r="225" spans="1:11" ht="14.4" customHeight="1" x14ac:dyDescent="0.3">
      <c r="A225" s="613" t="s">
        <v>509</v>
      </c>
      <c r="B225" s="614" t="s">
        <v>1956</v>
      </c>
      <c r="C225" s="615" t="s">
        <v>514</v>
      </c>
      <c r="D225" s="616" t="s">
        <v>1957</v>
      </c>
      <c r="E225" s="615" t="s">
        <v>2732</v>
      </c>
      <c r="F225" s="616" t="s">
        <v>2733</v>
      </c>
      <c r="G225" s="615" t="s">
        <v>2558</v>
      </c>
      <c r="H225" s="615" t="s">
        <v>2559</v>
      </c>
      <c r="I225" s="617">
        <v>172.5</v>
      </c>
      <c r="J225" s="617">
        <v>4</v>
      </c>
      <c r="K225" s="618">
        <v>690</v>
      </c>
    </row>
    <row r="226" spans="1:11" ht="14.4" customHeight="1" x14ac:dyDescent="0.3">
      <c r="A226" s="613" t="s">
        <v>509</v>
      </c>
      <c r="B226" s="614" t="s">
        <v>1956</v>
      </c>
      <c r="C226" s="615" t="s">
        <v>514</v>
      </c>
      <c r="D226" s="616" t="s">
        <v>1957</v>
      </c>
      <c r="E226" s="615" t="s">
        <v>2732</v>
      </c>
      <c r="F226" s="616" t="s">
        <v>2733</v>
      </c>
      <c r="G226" s="615" t="s">
        <v>2560</v>
      </c>
      <c r="H226" s="615" t="s">
        <v>2561</v>
      </c>
      <c r="I226" s="617">
        <v>9.68</v>
      </c>
      <c r="J226" s="617">
        <v>1600</v>
      </c>
      <c r="K226" s="618">
        <v>15488</v>
      </c>
    </row>
    <row r="227" spans="1:11" ht="14.4" customHeight="1" x14ac:dyDescent="0.3">
      <c r="A227" s="613" t="s">
        <v>509</v>
      </c>
      <c r="B227" s="614" t="s">
        <v>1956</v>
      </c>
      <c r="C227" s="615" t="s">
        <v>514</v>
      </c>
      <c r="D227" s="616" t="s">
        <v>1957</v>
      </c>
      <c r="E227" s="615" t="s">
        <v>2732</v>
      </c>
      <c r="F227" s="616" t="s">
        <v>2733</v>
      </c>
      <c r="G227" s="615" t="s">
        <v>2562</v>
      </c>
      <c r="H227" s="615" t="s">
        <v>2563</v>
      </c>
      <c r="I227" s="617">
        <v>15.730000000000002</v>
      </c>
      <c r="J227" s="617">
        <v>600</v>
      </c>
      <c r="K227" s="618">
        <v>9438</v>
      </c>
    </row>
    <row r="228" spans="1:11" ht="14.4" customHeight="1" x14ac:dyDescent="0.3">
      <c r="A228" s="613" t="s">
        <v>509</v>
      </c>
      <c r="B228" s="614" t="s">
        <v>1956</v>
      </c>
      <c r="C228" s="615" t="s">
        <v>514</v>
      </c>
      <c r="D228" s="616" t="s">
        <v>1957</v>
      </c>
      <c r="E228" s="615" t="s">
        <v>2732</v>
      </c>
      <c r="F228" s="616" t="s">
        <v>2733</v>
      </c>
      <c r="G228" s="615" t="s">
        <v>2564</v>
      </c>
      <c r="H228" s="615" t="s">
        <v>2565</v>
      </c>
      <c r="I228" s="617">
        <v>466.1</v>
      </c>
      <c r="J228" s="617">
        <v>2</v>
      </c>
      <c r="K228" s="618">
        <v>932.2</v>
      </c>
    </row>
    <row r="229" spans="1:11" ht="14.4" customHeight="1" x14ac:dyDescent="0.3">
      <c r="A229" s="613" t="s">
        <v>509</v>
      </c>
      <c r="B229" s="614" t="s">
        <v>1956</v>
      </c>
      <c r="C229" s="615" t="s">
        <v>514</v>
      </c>
      <c r="D229" s="616" t="s">
        <v>1957</v>
      </c>
      <c r="E229" s="615" t="s">
        <v>2732</v>
      </c>
      <c r="F229" s="616" t="s">
        <v>2733</v>
      </c>
      <c r="G229" s="615" t="s">
        <v>2566</v>
      </c>
      <c r="H229" s="615" t="s">
        <v>2567</v>
      </c>
      <c r="I229" s="617">
        <v>96.8</v>
      </c>
      <c r="J229" s="617">
        <v>200</v>
      </c>
      <c r="K229" s="618">
        <v>19360</v>
      </c>
    </row>
    <row r="230" spans="1:11" ht="14.4" customHeight="1" x14ac:dyDescent="0.3">
      <c r="A230" s="613" t="s">
        <v>509</v>
      </c>
      <c r="B230" s="614" t="s">
        <v>1956</v>
      </c>
      <c r="C230" s="615" t="s">
        <v>514</v>
      </c>
      <c r="D230" s="616" t="s">
        <v>1957</v>
      </c>
      <c r="E230" s="615" t="s">
        <v>2732</v>
      </c>
      <c r="F230" s="616" t="s">
        <v>2733</v>
      </c>
      <c r="G230" s="615" t="s">
        <v>2568</v>
      </c>
      <c r="H230" s="615" t="s">
        <v>2569</v>
      </c>
      <c r="I230" s="617">
        <v>233.44</v>
      </c>
      <c r="J230" s="617">
        <v>10</v>
      </c>
      <c r="K230" s="618">
        <v>2334.4</v>
      </c>
    </row>
    <row r="231" spans="1:11" ht="14.4" customHeight="1" x14ac:dyDescent="0.3">
      <c r="A231" s="613" t="s">
        <v>509</v>
      </c>
      <c r="B231" s="614" t="s">
        <v>1956</v>
      </c>
      <c r="C231" s="615" t="s">
        <v>514</v>
      </c>
      <c r="D231" s="616" t="s">
        <v>1957</v>
      </c>
      <c r="E231" s="615" t="s">
        <v>2732</v>
      </c>
      <c r="F231" s="616" t="s">
        <v>2733</v>
      </c>
      <c r="G231" s="615" t="s">
        <v>2570</v>
      </c>
      <c r="H231" s="615" t="s">
        <v>2571</v>
      </c>
      <c r="I231" s="617">
        <v>24.2</v>
      </c>
      <c r="J231" s="617">
        <v>120</v>
      </c>
      <c r="K231" s="618">
        <v>2904</v>
      </c>
    </row>
    <row r="232" spans="1:11" ht="14.4" customHeight="1" x14ac:dyDescent="0.3">
      <c r="A232" s="613" t="s">
        <v>509</v>
      </c>
      <c r="B232" s="614" t="s">
        <v>1956</v>
      </c>
      <c r="C232" s="615" t="s">
        <v>514</v>
      </c>
      <c r="D232" s="616" t="s">
        <v>1957</v>
      </c>
      <c r="E232" s="615" t="s">
        <v>2732</v>
      </c>
      <c r="F232" s="616" t="s">
        <v>2733</v>
      </c>
      <c r="G232" s="615" t="s">
        <v>2572</v>
      </c>
      <c r="H232" s="615" t="s">
        <v>2573</v>
      </c>
      <c r="I232" s="617">
        <v>124.63</v>
      </c>
      <c r="J232" s="617">
        <v>250</v>
      </c>
      <c r="K232" s="618">
        <v>31157.5</v>
      </c>
    </row>
    <row r="233" spans="1:11" ht="14.4" customHeight="1" x14ac:dyDescent="0.3">
      <c r="A233" s="613" t="s">
        <v>509</v>
      </c>
      <c r="B233" s="614" t="s">
        <v>1956</v>
      </c>
      <c r="C233" s="615" t="s">
        <v>514</v>
      </c>
      <c r="D233" s="616" t="s">
        <v>1957</v>
      </c>
      <c r="E233" s="615" t="s">
        <v>2732</v>
      </c>
      <c r="F233" s="616" t="s">
        <v>2733</v>
      </c>
      <c r="G233" s="615" t="s">
        <v>2574</v>
      </c>
      <c r="H233" s="615" t="s">
        <v>2575</v>
      </c>
      <c r="I233" s="617">
        <v>38</v>
      </c>
      <c r="J233" s="617">
        <v>25</v>
      </c>
      <c r="K233" s="618">
        <v>949.94</v>
      </c>
    </row>
    <row r="234" spans="1:11" ht="14.4" customHeight="1" x14ac:dyDescent="0.3">
      <c r="A234" s="613" t="s">
        <v>509</v>
      </c>
      <c r="B234" s="614" t="s">
        <v>1956</v>
      </c>
      <c r="C234" s="615" t="s">
        <v>514</v>
      </c>
      <c r="D234" s="616" t="s">
        <v>1957</v>
      </c>
      <c r="E234" s="615" t="s">
        <v>2732</v>
      </c>
      <c r="F234" s="616" t="s">
        <v>2733</v>
      </c>
      <c r="G234" s="615" t="s">
        <v>2576</v>
      </c>
      <c r="H234" s="615" t="s">
        <v>2577</v>
      </c>
      <c r="I234" s="617">
        <v>72.150000000000006</v>
      </c>
      <c r="J234" s="617">
        <v>25</v>
      </c>
      <c r="K234" s="618">
        <v>1803.81</v>
      </c>
    </row>
    <row r="235" spans="1:11" ht="14.4" customHeight="1" x14ac:dyDescent="0.3">
      <c r="A235" s="613" t="s">
        <v>509</v>
      </c>
      <c r="B235" s="614" t="s">
        <v>1956</v>
      </c>
      <c r="C235" s="615" t="s">
        <v>514</v>
      </c>
      <c r="D235" s="616" t="s">
        <v>1957</v>
      </c>
      <c r="E235" s="615" t="s">
        <v>2732</v>
      </c>
      <c r="F235" s="616" t="s">
        <v>2733</v>
      </c>
      <c r="G235" s="615" t="s">
        <v>2578</v>
      </c>
      <c r="H235" s="615" t="s">
        <v>2579</v>
      </c>
      <c r="I235" s="617">
        <v>78.05</v>
      </c>
      <c r="J235" s="617">
        <v>30</v>
      </c>
      <c r="K235" s="618">
        <v>2341.38</v>
      </c>
    </row>
    <row r="236" spans="1:11" ht="14.4" customHeight="1" x14ac:dyDescent="0.3">
      <c r="A236" s="613" t="s">
        <v>509</v>
      </c>
      <c r="B236" s="614" t="s">
        <v>1956</v>
      </c>
      <c r="C236" s="615" t="s">
        <v>514</v>
      </c>
      <c r="D236" s="616" t="s">
        <v>1957</v>
      </c>
      <c r="E236" s="615" t="s">
        <v>2732</v>
      </c>
      <c r="F236" s="616" t="s">
        <v>2733</v>
      </c>
      <c r="G236" s="615" t="s">
        <v>2580</v>
      </c>
      <c r="H236" s="615" t="s">
        <v>2581</v>
      </c>
      <c r="I236" s="617">
        <v>247.2</v>
      </c>
      <c r="J236" s="617">
        <v>10</v>
      </c>
      <c r="K236" s="618">
        <v>2472</v>
      </c>
    </row>
    <row r="237" spans="1:11" ht="14.4" customHeight="1" x14ac:dyDescent="0.3">
      <c r="A237" s="613" t="s">
        <v>509</v>
      </c>
      <c r="B237" s="614" t="s">
        <v>1956</v>
      </c>
      <c r="C237" s="615" t="s">
        <v>514</v>
      </c>
      <c r="D237" s="616" t="s">
        <v>1957</v>
      </c>
      <c r="E237" s="615" t="s">
        <v>2732</v>
      </c>
      <c r="F237" s="616" t="s">
        <v>2733</v>
      </c>
      <c r="G237" s="615" t="s">
        <v>2582</v>
      </c>
      <c r="H237" s="615" t="s">
        <v>2583</v>
      </c>
      <c r="I237" s="617">
        <v>1234.2</v>
      </c>
      <c r="J237" s="617">
        <v>10</v>
      </c>
      <c r="K237" s="618">
        <v>12342</v>
      </c>
    </row>
    <row r="238" spans="1:11" ht="14.4" customHeight="1" x14ac:dyDescent="0.3">
      <c r="A238" s="613" t="s">
        <v>509</v>
      </c>
      <c r="B238" s="614" t="s">
        <v>1956</v>
      </c>
      <c r="C238" s="615" t="s">
        <v>514</v>
      </c>
      <c r="D238" s="616" t="s">
        <v>1957</v>
      </c>
      <c r="E238" s="615" t="s">
        <v>2732</v>
      </c>
      <c r="F238" s="616" t="s">
        <v>2733</v>
      </c>
      <c r="G238" s="615" t="s">
        <v>2584</v>
      </c>
      <c r="H238" s="615" t="s">
        <v>2585</v>
      </c>
      <c r="I238" s="617">
        <v>172.56</v>
      </c>
      <c r="J238" s="617">
        <v>10</v>
      </c>
      <c r="K238" s="618">
        <v>1725.59</v>
      </c>
    </row>
    <row r="239" spans="1:11" ht="14.4" customHeight="1" x14ac:dyDescent="0.3">
      <c r="A239" s="613" t="s">
        <v>509</v>
      </c>
      <c r="B239" s="614" t="s">
        <v>1956</v>
      </c>
      <c r="C239" s="615" t="s">
        <v>514</v>
      </c>
      <c r="D239" s="616" t="s">
        <v>1957</v>
      </c>
      <c r="E239" s="615" t="s">
        <v>2732</v>
      </c>
      <c r="F239" s="616" t="s">
        <v>2733</v>
      </c>
      <c r="G239" s="615" t="s">
        <v>2584</v>
      </c>
      <c r="H239" s="615" t="s">
        <v>2586</v>
      </c>
      <c r="I239" s="617">
        <v>172.5575</v>
      </c>
      <c r="J239" s="617">
        <v>40</v>
      </c>
      <c r="K239" s="618">
        <v>6902.3099999999995</v>
      </c>
    </row>
    <row r="240" spans="1:11" ht="14.4" customHeight="1" x14ac:dyDescent="0.3">
      <c r="A240" s="613" t="s">
        <v>509</v>
      </c>
      <c r="B240" s="614" t="s">
        <v>1956</v>
      </c>
      <c r="C240" s="615" t="s">
        <v>514</v>
      </c>
      <c r="D240" s="616" t="s">
        <v>1957</v>
      </c>
      <c r="E240" s="615" t="s">
        <v>2732</v>
      </c>
      <c r="F240" s="616" t="s">
        <v>2733</v>
      </c>
      <c r="G240" s="615" t="s">
        <v>2587</v>
      </c>
      <c r="H240" s="615" t="s">
        <v>2588</v>
      </c>
      <c r="I240" s="617">
        <v>50.6</v>
      </c>
      <c r="J240" s="617">
        <v>350</v>
      </c>
      <c r="K240" s="618">
        <v>17710</v>
      </c>
    </row>
    <row r="241" spans="1:11" ht="14.4" customHeight="1" x14ac:dyDescent="0.3">
      <c r="A241" s="613" t="s">
        <v>509</v>
      </c>
      <c r="B241" s="614" t="s">
        <v>1956</v>
      </c>
      <c r="C241" s="615" t="s">
        <v>514</v>
      </c>
      <c r="D241" s="616" t="s">
        <v>1957</v>
      </c>
      <c r="E241" s="615" t="s">
        <v>2732</v>
      </c>
      <c r="F241" s="616" t="s">
        <v>2733</v>
      </c>
      <c r="G241" s="615" t="s">
        <v>2589</v>
      </c>
      <c r="H241" s="615" t="s">
        <v>2590</v>
      </c>
      <c r="I241" s="617">
        <v>1128.25</v>
      </c>
      <c r="J241" s="617">
        <v>1</v>
      </c>
      <c r="K241" s="618">
        <v>1128.25</v>
      </c>
    </row>
    <row r="242" spans="1:11" ht="14.4" customHeight="1" x14ac:dyDescent="0.3">
      <c r="A242" s="613" t="s">
        <v>509</v>
      </c>
      <c r="B242" s="614" t="s">
        <v>1956</v>
      </c>
      <c r="C242" s="615" t="s">
        <v>514</v>
      </c>
      <c r="D242" s="616" t="s">
        <v>1957</v>
      </c>
      <c r="E242" s="615" t="s">
        <v>2732</v>
      </c>
      <c r="F242" s="616" t="s">
        <v>2733</v>
      </c>
      <c r="G242" s="615" t="s">
        <v>2591</v>
      </c>
      <c r="H242" s="615" t="s">
        <v>2592</v>
      </c>
      <c r="I242" s="617">
        <v>375.1</v>
      </c>
      <c r="J242" s="617">
        <v>2</v>
      </c>
      <c r="K242" s="618">
        <v>750.2</v>
      </c>
    </row>
    <row r="243" spans="1:11" ht="14.4" customHeight="1" x14ac:dyDescent="0.3">
      <c r="A243" s="613" t="s">
        <v>509</v>
      </c>
      <c r="B243" s="614" t="s">
        <v>1956</v>
      </c>
      <c r="C243" s="615" t="s">
        <v>514</v>
      </c>
      <c r="D243" s="616" t="s">
        <v>1957</v>
      </c>
      <c r="E243" s="615" t="s">
        <v>2732</v>
      </c>
      <c r="F243" s="616" t="s">
        <v>2733</v>
      </c>
      <c r="G243" s="615" t="s">
        <v>2593</v>
      </c>
      <c r="H243" s="615" t="s">
        <v>2594</v>
      </c>
      <c r="I243" s="617">
        <v>16</v>
      </c>
      <c r="J243" s="617">
        <v>10</v>
      </c>
      <c r="K243" s="618">
        <v>159.96</v>
      </c>
    </row>
    <row r="244" spans="1:11" ht="14.4" customHeight="1" x14ac:dyDescent="0.3">
      <c r="A244" s="613" t="s">
        <v>509</v>
      </c>
      <c r="B244" s="614" t="s">
        <v>1956</v>
      </c>
      <c r="C244" s="615" t="s">
        <v>514</v>
      </c>
      <c r="D244" s="616" t="s">
        <v>1957</v>
      </c>
      <c r="E244" s="615" t="s">
        <v>2732</v>
      </c>
      <c r="F244" s="616" t="s">
        <v>2733</v>
      </c>
      <c r="G244" s="615" t="s">
        <v>2595</v>
      </c>
      <c r="H244" s="615" t="s">
        <v>2596</v>
      </c>
      <c r="I244" s="617">
        <v>21.407499999999999</v>
      </c>
      <c r="J244" s="617">
        <v>29</v>
      </c>
      <c r="K244" s="618">
        <v>620.69000000000005</v>
      </c>
    </row>
    <row r="245" spans="1:11" ht="14.4" customHeight="1" x14ac:dyDescent="0.3">
      <c r="A245" s="613" t="s">
        <v>509</v>
      </c>
      <c r="B245" s="614" t="s">
        <v>1956</v>
      </c>
      <c r="C245" s="615" t="s">
        <v>514</v>
      </c>
      <c r="D245" s="616" t="s">
        <v>1957</v>
      </c>
      <c r="E245" s="615" t="s">
        <v>2732</v>
      </c>
      <c r="F245" s="616" t="s">
        <v>2733</v>
      </c>
      <c r="G245" s="615" t="s">
        <v>2597</v>
      </c>
      <c r="H245" s="615" t="s">
        <v>2598</v>
      </c>
      <c r="I245" s="617">
        <v>1109.27</v>
      </c>
      <c r="J245" s="617">
        <v>5</v>
      </c>
      <c r="K245" s="618">
        <v>5546.34</v>
      </c>
    </row>
    <row r="246" spans="1:11" ht="14.4" customHeight="1" x14ac:dyDescent="0.3">
      <c r="A246" s="613" t="s">
        <v>509</v>
      </c>
      <c r="B246" s="614" t="s">
        <v>1956</v>
      </c>
      <c r="C246" s="615" t="s">
        <v>514</v>
      </c>
      <c r="D246" s="616" t="s">
        <v>1957</v>
      </c>
      <c r="E246" s="615" t="s">
        <v>2732</v>
      </c>
      <c r="F246" s="616" t="s">
        <v>2733</v>
      </c>
      <c r="G246" s="615" t="s">
        <v>2599</v>
      </c>
      <c r="H246" s="615" t="s">
        <v>2600</v>
      </c>
      <c r="I246" s="617">
        <v>1647.29</v>
      </c>
      <c r="J246" s="617">
        <v>10</v>
      </c>
      <c r="K246" s="618">
        <v>16472.939999999999</v>
      </c>
    </row>
    <row r="247" spans="1:11" ht="14.4" customHeight="1" x14ac:dyDescent="0.3">
      <c r="A247" s="613" t="s">
        <v>509</v>
      </c>
      <c r="B247" s="614" t="s">
        <v>1956</v>
      </c>
      <c r="C247" s="615" t="s">
        <v>514</v>
      </c>
      <c r="D247" s="616" t="s">
        <v>1957</v>
      </c>
      <c r="E247" s="615" t="s">
        <v>2732</v>
      </c>
      <c r="F247" s="616" t="s">
        <v>2733</v>
      </c>
      <c r="G247" s="615" t="s">
        <v>2601</v>
      </c>
      <c r="H247" s="615" t="s">
        <v>2602</v>
      </c>
      <c r="I247" s="617">
        <v>3365.01</v>
      </c>
      <c r="J247" s="617">
        <v>4</v>
      </c>
      <c r="K247" s="618">
        <v>13460.04</v>
      </c>
    </row>
    <row r="248" spans="1:11" ht="14.4" customHeight="1" x14ac:dyDescent="0.3">
      <c r="A248" s="613" t="s">
        <v>509</v>
      </c>
      <c r="B248" s="614" t="s">
        <v>1956</v>
      </c>
      <c r="C248" s="615" t="s">
        <v>514</v>
      </c>
      <c r="D248" s="616" t="s">
        <v>1957</v>
      </c>
      <c r="E248" s="615" t="s">
        <v>2732</v>
      </c>
      <c r="F248" s="616" t="s">
        <v>2733</v>
      </c>
      <c r="G248" s="615" t="s">
        <v>2603</v>
      </c>
      <c r="H248" s="615" t="s">
        <v>2604</v>
      </c>
      <c r="I248" s="617">
        <v>1410</v>
      </c>
      <c r="J248" s="617">
        <v>2</v>
      </c>
      <c r="K248" s="618">
        <v>2820</v>
      </c>
    </row>
    <row r="249" spans="1:11" ht="14.4" customHeight="1" x14ac:dyDescent="0.3">
      <c r="A249" s="613" t="s">
        <v>509</v>
      </c>
      <c r="B249" s="614" t="s">
        <v>1956</v>
      </c>
      <c r="C249" s="615" t="s">
        <v>514</v>
      </c>
      <c r="D249" s="616" t="s">
        <v>1957</v>
      </c>
      <c r="E249" s="615" t="s">
        <v>2732</v>
      </c>
      <c r="F249" s="616" t="s">
        <v>2733</v>
      </c>
      <c r="G249" s="615" t="s">
        <v>2605</v>
      </c>
      <c r="H249" s="615" t="s">
        <v>2606</v>
      </c>
      <c r="I249" s="617">
        <v>59.375</v>
      </c>
      <c r="J249" s="617">
        <v>182</v>
      </c>
      <c r="K249" s="618">
        <v>10789.720000000001</v>
      </c>
    </row>
    <row r="250" spans="1:11" ht="14.4" customHeight="1" x14ac:dyDescent="0.3">
      <c r="A250" s="613" t="s">
        <v>509</v>
      </c>
      <c r="B250" s="614" t="s">
        <v>1956</v>
      </c>
      <c r="C250" s="615" t="s">
        <v>514</v>
      </c>
      <c r="D250" s="616" t="s">
        <v>1957</v>
      </c>
      <c r="E250" s="615" t="s">
        <v>2732</v>
      </c>
      <c r="F250" s="616" t="s">
        <v>2733</v>
      </c>
      <c r="G250" s="615" t="s">
        <v>2607</v>
      </c>
      <c r="H250" s="615" t="s">
        <v>2608</v>
      </c>
      <c r="I250" s="617">
        <v>37.369999999999997</v>
      </c>
      <c r="J250" s="617">
        <v>18</v>
      </c>
      <c r="K250" s="618">
        <v>672.6</v>
      </c>
    </row>
    <row r="251" spans="1:11" ht="14.4" customHeight="1" x14ac:dyDescent="0.3">
      <c r="A251" s="613" t="s">
        <v>509</v>
      </c>
      <c r="B251" s="614" t="s">
        <v>1956</v>
      </c>
      <c r="C251" s="615" t="s">
        <v>514</v>
      </c>
      <c r="D251" s="616" t="s">
        <v>1957</v>
      </c>
      <c r="E251" s="615" t="s">
        <v>2732</v>
      </c>
      <c r="F251" s="616" t="s">
        <v>2733</v>
      </c>
      <c r="G251" s="615" t="s">
        <v>2609</v>
      </c>
      <c r="H251" s="615" t="s">
        <v>2610</v>
      </c>
      <c r="I251" s="617">
        <v>22.99</v>
      </c>
      <c r="J251" s="617">
        <v>100</v>
      </c>
      <c r="K251" s="618">
        <v>2299</v>
      </c>
    </row>
    <row r="252" spans="1:11" ht="14.4" customHeight="1" x14ac:dyDescent="0.3">
      <c r="A252" s="613" t="s">
        <v>509</v>
      </c>
      <c r="B252" s="614" t="s">
        <v>1956</v>
      </c>
      <c r="C252" s="615" t="s">
        <v>514</v>
      </c>
      <c r="D252" s="616" t="s">
        <v>1957</v>
      </c>
      <c r="E252" s="615" t="s">
        <v>2732</v>
      </c>
      <c r="F252" s="616" t="s">
        <v>2733</v>
      </c>
      <c r="G252" s="615" t="s">
        <v>2611</v>
      </c>
      <c r="H252" s="615" t="s">
        <v>2612</v>
      </c>
      <c r="I252" s="617">
        <v>112.65</v>
      </c>
      <c r="J252" s="617">
        <v>100</v>
      </c>
      <c r="K252" s="618">
        <v>11265.11</v>
      </c>
    </row>
    <row r="253" spans="1:11" ht="14.4" customHeight="1" x14ac:dyDescent="0.3">
      <c r="A253" s="613" t="s">
        <v>509</v>
      </c>
      <c r="B253" s="614" t="s">
        <v>1956</v>
      </c>
      <c r="C253" s="615" t="s">
        <v>514</v>
      </c>
      <c r="D253" s="616" t="s">
        <v>1957</v>
      </c>
      <c r="E253" s="615" t="s">
        <v>2732</v>
      </c>
      <c r="F253" s="616" t="s">
        <v>2733</v>
      </c>
      <c r="G253" s="615" t="s">
        <v>2613</v>
      </c>
      <c r="H253" s="615" t="s">
        <v>2614</v>
      </c>
      <c r="I253" s="617">
        <v>68.64</v>
      </c>
      <c r="J253" s="617">
        <v>20</v>
      </c>
      <c r="K253" s="618">
        <v>1372.76</v>
      </c>
    </row>
    <row r="254" spans="1:11" ht="14.4" customHeight="1" x14ac:dyDescent="0.3">
      <c r="A254" s="613" t="s">
        <v>509</v>
      </c>
      <c r="B254" s="614" t="s">
        <v>1956</v>
      </c>
      <c r="C254" s="615" t="s">
        <v>514</v>
      </c>
      <c r="D254" s="616" t="s">
        <v>1957</v>
      </c>
      <c r="E254" s="615" t="s">
        <v>2732</v>
      </c>
      <c r="F254" s="616" t="s">
        <v>2733</v>
      </c>
      <c r="G254" s="615" t="s">
        <v>2615</v>
      </c>
      <c r="H254" s="615" t="s">
        <v>2616</v>
      </c>
      <c r="I254" s="617">
        <v>10.65</v>
      </c>
      <c r="J254" s="617">
        <v>50</v>
      </c>
      <c r="K254" s="618">
        <v>532.66</v>
      </c>
    </row>
    <row r="255" spans="1:11" ht="14.4" customHeight="1" x14ac:dyDescent="0.3">
      <c r="A255" s="613" t="s">
        <v>509</v>
      </c>
      <c r="B255" s="614" t="s">
        <v>1956</v>
      </c>
      <c r="C255" s="615" t="s">
        <v>514</v>
      </c>
      <c r="D255" s="616" t="s">
        <v>1957</v>
      </c>
      <c r="E255" s="615" t="s">
        <v>2732</v>
      </c>
      <c r="F255" s="616" t="s">
        <v>2733</v>
      </c>
      <c r="G255" s="615" t="s">
        <v>2617</v>
      </c>
      <c r="H255" s="615" t="s">
        <v>2618</v>
      </c>
      <c r="I255" s="617">
        <v>33.520000000000003</v>
      </c>
      <c r="J255" s="617">
        <v>5</v>
      </c>
      <c r="K255" s="618">
        <v>167.6</v>
      </c>
    </row>
    <row r="256" spans="1:11" ht="14.4" customHeight="1" x14ac:dyDescent="0.3">
      <c r="A256" s="613" t="s">
        <v>509</v>
      </c>
      <c r="B256" s="614" t="s">
        <v>1956</v>
      </c>
      <c r="C256" s="615" t="s">
        <v>514</v>
      </c>
      <c r="D256" s="616" t="s">
        <v>1957</v>
      </c>
      <c r="E256" s="615" t="s">
        <v>2732</v>
      </c>
      <c r="F256" s="616" t="s">
        <v>2733</v>
      </c>
      <c r="G256" s="615" t="s">
        <v>2619</v>
      </c>
      <c r="H256" s="615" t="s">
        <v>2620</v>
      </c>
      <c r="I256" s="617">
        <v>4022.04</v>
      </c>
      <c r="J256" s="617">
        <v>1</v>
      </c>
      <c r="K256" s="618">
        <v>4022.04</v>
      </c>
    </row>
    <row r="257" spans="1:11" ht="14.4" customHeight="1" x14ac:dyDescent="0.3">
      <c r="A257" s="613" t="s">
        <v>509</v>
      </c>
      <c r="B257" s="614" t="s">
        <v>1956</v>
      </c>
      <c r="C257" s="615" t="s">
        <v>514</v>
      </c>
      <c r="D257" s="616" t="s">
        <v>1957</v>
      </c>
      <c r="E257" s="615" t="s">
        <v>2732</v>
      </c>
      <c r="F257" s="616" t="s">
        <v>2733</v>
      </c>
      <c r="G257" s="615" t="s">
        <v>2621</v>
      </c>
      <c r="H257" s="615" t="s">
        <v>2622</v>
      </c>
      <c r="I257" s="617">
        <v>3.87</v>
      </c>
      <c r="J257" s="617">
        <v>100</v>
      </c>
      <c r="K257" s="618">
        <v>387.2</v>
      </c>
    </row>
    <row r="258" spans="1:11" ht="14.4" customHeight="1" x14ac:dyDescent="0.3">
      <c r="A258" s="613" t="s">
        <v>509</v>
      </c>
      <c r="B258" s="614" t="s">
        <v>1956</v>
      </c>
      <c r="C258" s="615" t="s">
        <v>514</v>
      </c>
      <c r="D258" s="616" t="s">
        <v>1957</v>
      </c>
      <c r="E258" s="615" t="s">
        <v>2732</v>
      </c>
      <c r="F258" s="616" t="s">
        <v>2733</v>
      </c>
      <c r="G258" s="615" t="s">
        <v>2623</v>
      </c>
      <c r="H258" s="615" t="s">
        <v>2624</v>
      </c>
      <c r="I258" s="617">
        <v>646.76</v>
      </c>
      <c r="J258" s="617">
        <v>4</v>
      </c>
      <c r="K258" s="618">
        <v>2587.04</v>
      </c>
    </row>
    <row r="259" spans="1:11" ht="14.4" customHeight="1" x14ac:dyDescent="0.3">
      <c r="A259" s="613" t="s">
        <v>509</v>
      </c>
      <c r="B259" s="614" t="s">
        <v>1956</v>
      </c>
      <c r="C259" s="615" t="s">
        <v>514</v>
      </c>
      <c r="D259" s="616" t="s">
        <v>1957</v>
      </c>
      <c r="E259" s="615" t="s">
        <v>2732</v>
      </c>
      <c r="F259" s="616" t="s">
        <v>2733</v>
      </c>
      <c r="G259" s="615" t="s">
        <v>2625</v>
      </c>
      <c r="H259" s="615" t="s">
        <v>2626</v>
      </c>
      <c r="I259" s="617">
        <v>92.64</v>
      </c>
      <c r="J259" s="617">
        <v>20</v>
      </c>
      <c r="K259" s="618">
        <v>1852.75</v>
      </c>
    </row>
    <row r="260" spans="1:11" ht="14.4" customHeight="1" x14ac:dyDescent="0.3">
      <c r="A260" s="613" t="s">
        <v>509</v>
      </c>
      <c r="B260" s="614" t="s">
        <v>1956</v>
      </c>
      <c r="C260" s="615" t="s">
        <v>514</v>
      </c>
      <c r="D260" s="616" t="s">
        <v>1957</v>
      </c>
      <c r="E260" s="615" t="s">
        <v>2732</v>
      </c>
      <c r="F260" s="616" t="s">
        <v>2733</v>
      </c>
      <c r="G260" s="615" t="s">
        <v>2627</v>
      </c>
      <c r="H260" s="615" t="s">
        <v>2628</v>
      </c>
      <c r="I260" s="617">
        <v>100</v>
      </c>
      <c r="J260" s="617">
        <v>450</v>
      </c>
      <c r="K260" s="618">
        <v>45001.8</v>
      </c>
    </row>
    <row r="261" spans="1:11" ht="14.4" customHeight="1" x14ac:dyDescent="0.3">
      <c r="A261" s="613" t="s">
        <v>509</v>
      </c>
      <c r="B261" s="614" t="s">
        <v>1956</v>
      </c>
      <c r="C261" s="615" t="s">
        <v>514</v>
      </c>
      <c r="D261" s="616" t="s">
        <v>1957</v>
      </c>
      <c r="E261" s="615" t="s">
        <v>2732</v>
      </c>
      <c r="F261" s="616" t="s">
        <v>2733</v>
      </c>
      <c r="G261" s="615" t="s">
        <v>2629</v>
      </c>
      <c r="H261" s="615" t="s">
        <v>2630</v>
      </c>
      <c r="I261" s="617">
        <v>92.64</v>
      </c>
      <c r="J261" s="617">
        <v>20</v>
      </c>
      <c r="K261" s="618">
        <v>1852.76</v>
      </c>
    </row>
    <row r="262" spans="1:11" ht="14.4" customHeight="1" x14ac:dyDescent="0.3">
      <c r="A262" s="613" t="s">
        <v>509</v>
      </c>
      <c r="B262" s="614" t="s">
        <v>1956</v>
      </c>
      <c r="C262" s="615" t="s">
        <v>514</v>
      </c>
      <c r="D262" s="616" t="s">
        <v>1957</v>
      </c>
      <c r="E262" s="615" t="s">
        <v>2732</v>
      </c>
      <c r="F262" s="616" t="s">
        <v>2733</v>
      </c>
      <c r="G262" s="615" t="s">
        <v>2631</v>
      </c>
      <c r="H262" s="615" t="s">
        <v>2632</v>
      </c>
      <c r="I262" s="617">
        <v>154</v>
      </c>
      <c r="J262" s="617">
        <v>10</v>
      </c>
      <c r="K262" s="618">
        <v>1539.97</v>
      </c>
    </row>
    <row r="263" spans="1:11" ht="14.4" customHeight="1" x14ac:dyDescent="0.3">
      <c r="A263" s="613" t="s">
        <v>509</v>
      </c>
      <c r="B263" s="614" t="s">
        <v>1956</v>
      </c>
      <c r="C263" s="615" t="s">
        <v>514</v>
      </c>
      <c r="D263" s="616" t="s">
        <v>1957</v>
      </c>
      <c r="E263" s="615" t="s">
        <v>2740</v>
      </c>
      <c r="F263" s="616" t="s">
        <v>2741</v>
      </c>
      <c r="G263" s="615" t="s">
        <v>2633</v>
      </c>
      <c r="H263" s="615" t="s">
        <v>2634</v>
      </c>
      <c r="I263" s="617">
        <v>155.16</v>
      </c>
      <c r="J263" s="617">
        <v>1</v>
      </c>
      <c r="K263" s="618">
        <v>155.16</v>
      </c>
    </row>
    <row r="264" spans="1:11" ht="14.4" customHeight="1" x14ac:dyDescent="0.3">
      <c r="A264" s="613" t="s">
        <v>509</v>
      </c>
      <c r="B264" s="614" t="s">
        <v>1956</v>
      </c>
      <c r="C264" s="615" t="s">
        <v>514</v>
      </c>
      <c r="D264" s="616" t="s">
        <v>1957</v>
      </c>
      <c r="E264" s="615" t="s">
        <v>2740</v>
      </c>
      <c r="F264" s="616" t="s">
        <v>2741</v>
      </c>
      <c r="G264" s="615" t="s">
        <v>2635</v>
      </c>
      <c r="H264" s="615" t="s">
        <v>2636</v>
      </c>
      <c r="I264" s="617">
        <v>4.29</v>
      </c>
      <c r="J264" s="617">
        <v>50</v>
      </c>
      <c r="K264" s="618">
        <v>214.36</v>
      </c>
    </row>
    <row r="265" spans="1:11" ht="14.4" customHeight="1" x14ac:dyDescent="0.3">
      <c r="A265" s="613" t="s">
        <v>509</v>
      </c>
      <c r="B265" s="614" t="s">
        <v>1956</v>
      </c>
      <c r="C265" s="615" t="s">
        <v>514</v>
      </c>
      <c r="D265" s="616" t="s">
        <v>1957</v>
      </c>
      <c r="E265" s="615" t="s">
        <v>2742</v>
      </c>
      <c r="F265" s="616" t="s">
        <v>2743</v>
      </c>
      <c r="G265" s="615" t="s">
        <v>2637</v>
      </c>
      <c r="H265" s="615" t="s">
        <v>2638</v>
      </c>
      <c r="I265" s="617">
        <v>154.88749999999999</v>
      </c>
      <c r="J265" s="617">
        <v>16</v>
      </c>
      <c r="K265" s="618">
        <v>2438.3000000000002</v>
      </c>
    </row>
    <row r="266" spans="1:11" ht="14.4" customHeight="1" x14ac:dyDescent="0.3">
      <c r="A266" s="613" t="s">
        <v>509</v>
      </c>
      <c r="B266" s="614" t="s">
        <v>1956</v>
      </c>
      <c r="C266" s="615" t="s">
        <v>514</v>
      </c>
      <c r="D266" s="616" t="s">
        <v>1957</v>
      </c>
      <c r="E266" s="615" t="s">
        <v>2744</v>
      </c>
      <c r="F266" s="616" t="s">
        <v>2745</v>
      </c>
      <c r="G266" s="615" t="s">
        <v>2639</v>
      </c>
      <c r="H266" s="615" t="s">
        <v>2640</v>
      </c>
      <c r="I266" s="617">
        <v>319.91000000000003</v>
      </c>
      <c r="J266" s="617">
        <v>120</v>
      </c>
      <c r="K266" s="618">
        <v>38389.43</v>
      </c>
    </row>
    <row r="267" spans="1:11" ht="14.4" customHeight="1" x14ac:dyDescent="0.3">
      <c r="A267" s="613" t="s">
        <v>509</v>
      </c>
      <c r="B267" s="614" t="s">
        <v>1956</v>
      </c>
      <c r="C267" s="615" t="s">
        <v>514</v>
      </c>
      <c r="D267" s="616" t="s">
        <v>1957</v>
      </c>
      <c r="E267" s="615" t="s">
        <v>2744</v>
      </c>
      <c r="F267" s="616" t="s">
        <v>2745</v>
      </c>
      <c r="G267" s="615" t="s">
        <v>2641</v>
      </c>
      <c r="H267" s="615" t="s">
        <v>2642</v>
      </c>
      <c r="I267" s="617">
        <v>568.79</v>
      </c>
      <c r="J267" s="617">
        <v>50</v>
      </c>
      <c r="K267" s="618">
        <v>28439.25</v>
      </c>
    </row>
    <row r="268" spans="1:11" ht="14.4" customHeight="1" x14ac:dyDescent="0.3">
      <c r="A268" s="613" t="s">
        <v>509</v>
      </c>
      <c r="B268" s="614" t="s">
        <v>1956</v>
      </c>
      <c r="C268" s="615" t="s">
        <v>514</v>
      </c>
      <c r="D268" s="616" t="s">
        <v>1957</v>
      </c>
      <c r="E268" s="615" t="s">
        <v>2744</v>
      </c>
      <c r="F268" s="616" t="s">
        <v>2745</v>
      </c>
      <c r="G268" s="615" t="s">
        <v>2643</v>
      </c>
      <c r="H268" s="615" t="s">
        <v>2644</v>
      </c>
      <c r="I268" s="617">
        <v>442.39</v>
      </c>
      <c r="J268" s="617">
        <v>50</v>
      </c>
      <c r="K268" s="618">
        <v>22119.4</v>
      </c>
    </row>
    <row r="269" spans="1:11" ht="14.4" customHeight="1" x14ac:dyDescent="0.3">
      <c r="A269" s="613" t="s">
        <v>509</v>
      </c>
      <c r="B269" s="614" t="s">
        <v>1956</v>
      </c>
      <c r="C269" s="615" t="s">
        <v>514</v>
      </c>
      <c r="D269" s="616" t="s">
        <v>1957</v>
      </c>
      <c r="E269" s="615" t="s">
        <v>2744</v>
      </c>
      <c r="F269" s="616" t="s">
        <v>2745</v>
      </c>
      <c r="G269" s="615" t="s">
        <v>2645</v>
      </c>
      <c r="H269" s="615" t="s">
        <v>2646</v>
      </c>
      <c r="I269" s="617">
        <v>3249</v>
      </c>
      <c r="J269" s="617">
        <v>5</v>
      </c>
      <c r="K269" s="618">
        <v>16244.98</v>
      </c>
    </row>
    <row r="270" spans="1:11" ht="14.4" customHeight="1" x14ac:dyDescent="0.3">
      <c r="A270" s="613" t="s">
        <v>509</v>
      </c>
      <c r="B270" s="614" t="s">
        <v>1956</v>
      </c>
      <c r="C270" s="615" t="s">
        <v>514</v>
      </c>
      <c r="D270" s="616" t="s">
        <v>1957</v>
      </c>
      <c r="E270" s="615" t="s">
        <v>2734</v>
      </c>
      <c r="F270" s="616" t="s">
        <v>2735</v>
      </c>
      <c r="G270" s="615" t="s">
        <v>2647</v>
      </c>
      <c r="H270" s="615" t="s">
        <v>2648</v>
      </c>
      <c r="I270" s="617">
        <v>2299</v>
      </c>
      <c r="J270" s="617">
        <v>1</v>
      </c>
      <c r="K270" s="618">
        <v>2299</v>
      </c>
    </row>
    <row r="271" spans="1:11" ht="14.4" customHeight="1" x14ac:dyDescent="0.3">
      <c r="A271" s="613" t="s">
        <v>509</v>
      </c>
      <c r="B271" s="614" t="s">
        <v>1956</v>
      </c>
      <c r="C271" s="615" t="s">
        <v>514</v>
      </c>
      <c r="D271" s="616" t="s">
        <v>1957</v>
      </c>
      <c r="E271" s="615" t="s">
        <v>2734</v>
      </c>
      <c r="F271" s="616" t="s">
        <v>2735</v>
      </c>
      <c r="G271" s="615" t="s">
        <v>2175</v>
      </c>
      <c r="H271" s="615" t="s">
        <v>2176</v>
      </c>
      <c r="I271" s="617">
        <v>8.1675000000000004</v>
      </c>
      <c r="J271" s="617">
        <v>2600</v>
      </c>
      <c r="K271" s="618">
        <v>21234</v>
      </c>
    </row>
    <row r="272" spans="1:11" ht="14.4" customHeight="1" x14ac:dyDescent="0.3">
      <c r="A272" s="613" t="s">
        <v>509</v>
      </c>
      <c r="B272" s="614" t="s">
        <v>1956</v>
      </c>
      <c r="C272" s="615" t="s">
        <v>514</v>
      </c>
      <c r="D272" s="616" t="s">
        <v>1957</v>
      </c>
      <c r="E272" s="615" t="s">
        <v>2734</v>
      </c>
      <c r="F272" s="616" t="s">
        <v>2735</v>
      </c>
      <c r="G272" s="615" t="s">
        <v>2175</v>
      </c>
      <c r="H272" s="615" t="s">
        <v>2649</v>
      </c>
      <c r="I272" s="617">
        <v>8.1671428571428581</v>
      </c>
      <c r="J272" s="617">
        <v>3000</v>
      </c>
      <c r="K272" s="618">
        <v>24494</v>
      </c>
    </row>
    <row r="273" spans="1:11" ht="14.4" customHeight="1" x14ac:dyDescent="0.3">
      <c r="A273" s="613" t="s">
        <v>509</v>
      </c>
      <c r="B273" s="614" t="s">
        <v>1956</v>
      </c>
      <c r="C273" s="615" t="s">
        <v>514</v>
      </c>
      <c r="D273" s="616" t="s">
        <v>1957</v>
      </c>
      <c r="E273" s="615" t="s">
        <v>2734</v>
      </c>
      <c r="F273" s="616" t="s">
        <v>2735</v>
      </c>
      <c r="G273" s="615" t="s">
        <v>2650</v>
      </c>
      <c r="H273" s="615" t="s">
        <v>2651</v>
      </c>
      <c r="I273" s="617">
        <v>162.63</v>
      </c>
      <c r="J273" s="617">
        <v>30</v>
      </c>
      <c r="K273" s="618">
        <v>4879</v>
      </c>
    </row>
    <row r="274" spans="1:11" ht="14.4" customHeight="1" x14ac:dyDescent="0.3">
      <c r="A274" s="613" t="s">
        <v>509</v>
      </c>
      <c r="B274" s="614" t="s">
        <v>1956</v>
      </c>
      <c r="C274" s="615" t="s">
        <v>514</v>
      </c>
      <c r="D274" s="616" t="s">
        <v>1957</v>
      </c>
      <c r="E274" s="615" t="s">
        <v>2734</v>
      </c>
      <c r="F274" s="616" t="s">
        <v>2735</v>
      </c>
      <c r="G274" s="615" t="s">
        <v>2652</v>
      </c>
      <c r="H274" s="615" t="s">
        <v>2653</v>
      </c>
      <c r="I274" s="617">
        <v>6.944</v>
      </c>
      <c r="J274" s="617">
        <v>1300</v>
      </c>
      <c r="K274" s="618">
        <v>9048</v>
      </c>
    </row>
    <row r="275" spans="1:11" ht="14.4" customHeight="1" x14ac:dyDescent="0.3">
      <c r="A275" s="613" t="s">
        <v>509</v>
      </c>
      <c r="B275" s="614" t="s">
        <v>1956</v>
      </c>
      <c r="C275" s="615" t="s">
        <v>514</v>
      </c>
      <c r="D275" s="616" t="s">
        <v>1957</v>
      </c>
      <c r="E275" s="615" t="s">
        <v>2746</v>
      </c>
      <c r="F275" s="616" t="s">
        <v>2747</v>
      </c>
      <c r="G275" s="615" t="s">
        <v>2654</v>
      </c>
      <c r="H275" s="615" t="s">
        <v>2655</v>
      </c>
      <c r="I275" s="617">
        <v>27.49</v>
      </c>
      <c r="J275" s="617">
        <v>36</v>
      </c>
      <c r="K275" s="618">
        <v>989.79</v>
      </c>
    </row>
    <row r="276" spans="1:11" ht="14.4" customHeight="1" x14ac:dyDescent="0.3">
      <c r="A276" s="613" t="s">
        <v>509</v>
      </c>
      <c r="B276" s="614" t="s">
        <v>1956</v>
      </c>
      <c r="C276" s="615" t="s">
        <v>514</v>
      </c>
      <c r="D276" s="616" t="s">
        <v>1957</v>
      </c>
      <c r="E276" s="615" t="s">
        <v>2746</v>
      </c>
      <c r="F276" s="616" t="s">
        <v>2747</v>
      </c>
      <c r="G276" s="615" t="s">
        <v>2656</v>
      </c>
      <c r="H276" s="615" t="s">
        <v>2657</v>
      </c>
      <c r="I276" s="617">
        <v>70.72</v>
      </c>
      <c r="J276" s="617">
        <v>36</v>
      </c>
      <c r="K276" s="618">
        <v>2546.1</v>
      </c>
    </row>
    <row r="277" spans="1:11" ht="14.4" customHeight="1" x14ac:dyDescent="0.3">
      <c r="A277" s="613" t="s">
        <v>509</v>
      </c>
      <c r="B277" s="614" t="s">
        <v>1956</v>
      </c>
      <c r="C277" s="615" t="s">
        <v>514</v>
      </c>
      <c r="D277" s="616" t="s">
        <v>1957</v>
      </c>
      <c r="E277" s="615" t="s">
        <v>2746</v>
      </c>
      <c r="F277" s="616" t="s">
        <v>2747</v>
      </c>
      <c r="G277" s="615" t="s">
        <v>2658</v>
      </c>
      <c r="H277" s="615" t="s">
        <v>2659</v>
      </c>
      <c r="I277" s="617">
        <v>40.19</v>
      </c>
      <c r="J277" s="617">
        <v>36</v>
      </c>
      <c r="K277" s="618">
        <v>1446.7</v>
      </c>
    </row>
    <row r="278" spans="1:11" ht="14.4" customHeight="1" x14ac:dyDescent="0.3">
      <c r="A278" s="613" t="s">
        <v>509</v>
      </c>
      <c r="B278" s="614" t="s">
        <v>1956</v>
      </c>
      <c r="C278" s="615" t="s">
        <v>514</v>
      </c>
      <c r="D278" s="616" t="s">
        <v>1957</v>
      </c>
      <c r="E278" s="615" t="s">
        <v>2746</v>
      </c>
      <c r="F278" s="616" t="s">
        <v>2747</v>
      </c>
      <c r="G278" s="615" t="s">
        <v>2660</v>
      </c>
      <c r="H278" s="615" t="s">
        <v>2661</v>
      </c>
      <c r="I278" s="617">
        <v>42.17</v>
      </c>
      <c r="J278" s="617">
        <v>36</v>
      </c>
      <c r="K278" s="618">
        <v>1517.98</v>
      </c>
    </row>
    <row r="279" spans="1:11" ht="14.4" customHeight="1" x14ac:dyDescent="0.3">
      <c r="A279" s="613" t="s">
        <v>509</v>
      </c>
      <c r="B279" s="614" t="s">
        <v>1956</v>
      </c>
      <c r="C279" s="615" t="s">
        <v>514</v>
      </c>
      <c r="D279" s="616" t="s">
        <v>1957</v>
      </c>
      <c r="E279" s="615" t="s">
        <v>2746</v>
      </c>
      <c r="F279" s="616" t="s">
        <v>2747</v>
      </c>
      <c r="G279" s="615" t="s">
        <v>2662</v>
      </c>
      <c r="H279" s="615" t="s">
        <v>2663</v>
      </c>
      <c r="I279" s="617">
        <v>57.21</v>
      </c>
      <c r="J279" s="617">
        <v>36</v>
      </c>
      <c r="K279" s="618">
        <v>2059.48</v>
      </c>
    </row>
    <row r="280" spans="1:11" ht="14.4" customHeight="1" x14ac:dyDescent="0.3">
      <c r="A280" s="613" t="s">
        <v>509</v>
      </c>
      <c r="B280" s="614" t="s">
        <v>1956</v>
      </c>
      <c r="C280" s="615" t="s">
        <v>514</v>
      </c>
      <c r="D280" s="616" t="s">
        <v>1957</v>
      </c>
      <c r="E280" s="615" t="s">
        <v>2736</v>
      </c>
      <c r="F280" s="616" t="s">
        <v>2737</v>
      </c>
      <c r="G280" s="615" t="s">
        <v>2664</v>
      </c>
      <c r="H280" s="615" t="s">
        <v>2665</v>
      </c>
      <c r="I280" s="617">
        <v>0.30499999999999999</v>
      </c>
      <c r="J280" s="617">
        <v>2000</v>
      </c>
      <c r="K280" s="618">
        <v>610</v>
      </c>
    </row>
    <row r="281" spans="1:11" ht="14.4" customHeight="1" x14ac:dyDescent="0.3">
      <c r="A281" s="613" t="s">
        <v>509</v>
      </c>
      <c r="B281" s="614" t="s">
        <v>1956</v>
      </c>
      <c r="C281" s="615" t="s">
        <v>514</v>
      </c>
      <c r="D281" s="616" t="s">
        <v>1957</v>
      </c>
      <c r="E281" s="615" t="s">
        <v>2736</v>
      </c>
      <c r="F281" s="616" t="s">
        <v>2737</v>
      </c>
      <c r="G281" s="615" t="s">
        <v>2664</v>
      </c>
      <c r="H281" s="615" t="s">
        <v>2666</v>
      </c>
      <c r="I281" s="617">
        <v>0.3</v>
      </c>
      <c r="J281" s="617">
        <v>1500</v>
      </c>
      <c r="K281" s="618">
        <v>450</v>
      </c>
    </row>
    <row r="282" spans="1:11" ht="14.4" customHeight="1" x14ac:dyDescent="0.3">
      <c r="A282" s="613" t="s">
        <v>509</v>
      </c>
      <c r="B282" s="614" t="s">
        <v>1956</v>
      </c>
      <c r="C282" s="615" t="s">
        <v>514</v>
      </c>
      <c r="D282" s="616" t="s">
        <v>1957</v>
      </c>
      <c r="E282" s="615" t="s">
        <v>2736</v>
      </c>
      <c r="F282" s="616" t="s">
        <v>2737</v>
      </c>
      <c r="G282" s="615" t="s">
        <v>2667</v>
      </c>
      <c r="H282" s="615" t="s">
        <v>2668</v>
      </c>
      <c r="I282" s="617">
        <v>0.30249999999999999</v>
      </c>
      <c r="J282" s="617">
        <v>1800</v>
      </c>
      <c r="K282" s="618">
        <v>550</v>
      </c>
    </row>
    <row r="283" spans="1:11" ht="14.4" customHeight="1" x14ac:dyDescent="0.3">
      <c r="A283" s="613" t="s">
        <v>509</v>
      </c>
      <c r="B283" s="614" t="s">
        <v>1956</v>
      </c>
      <c r="C283" s="615" t="s">
        <v>514</v>
      </c>
      <c r="D283" s="616" t="s">
        <v>1957</v>
      </c>
      <c r="E283" s="615" t="s">
        <v>2736</v>
      </c>
      <c r="F283" s="616" t="s">
        <v>2737</v>
      </c>
      <c r="G283" s="615" t="s">
        <v>2667</v>
      </c>
      <c r="H283" s="615" t="s">
        <v>2669</v>
      </c>
      <c r="I283" s="617">
        <v>0.3</v>
      </c>
      <c r="J283" s="617">
        <v>1000</v>
      </c>
      <c r="K283" s="618">
        <v>300</v>
      </c>
    </row>
    <row r="284" spans="1:11" ht="14.4" customHeight="1" x14ac:dyDescent="0.3">
      <c r="A284" s="613" t="s">
        <v>509</v>
      </c>
      <c r="B284" s="614" t="s">
        <v>1956</v>
      </c>
      <c r="C284" s="615" t="s">
        <v>514</v>
      </c>
      <c r="D284" s="616" t="s">
        <v>1957</v>
      </c>
      <c r="E284" s="615" t="s">
        <v>2736</v>
      </c>
      <c r="F284" s="616" t="s">
        <v>2737</v>
      </c>
      <c r="G284" s="615" t="s">
        <v>2670</v>
      </c>
      <c r="H284" s="615" t="s">
        <v>2671</v>
      </c>
      <c r="I284" s="617">
        <v>0.30625000000000002</v>
      </c>
      <c r="J284" s="617">
        <v>6000</v>
      </c>
      <c r="K284" s="618">
        <v>1835</v>
      </c>
    </row>
    <row r="285" spans="1:11" ht="14.4" customHeight="1" x14ac:dyDescent="0.3">
      <c r="A285" s="613" t="s">
        <v>509</v>
      </c>
      <c r="B285" s="614" t="s">
        <v>1956</v>
      </c>
      <c r="C285" s="615" t="s">
        <v>514</v>
      </c>
      <c r="D285" s="616" t="s">
        <v>1957</v>
      </c>
      <c r="E285" s="615" t="s">
        <v>2736</v>
      </c>
      <c r="F285" s="616" t="s">
        <v>2737</v>
      </c>
      <c r="G285" s="615" t="s">
        <v>2670</v>
      </c>
      <c r="H285" s="615" t="s">
        <v>2672</v>
      </c>
      <c r="I285" s="617">
        <v>0.30499999999999999</v>
      </c>
      <c r="J285" s="617">
        <v>2000</v>
      </c>
      <c r="K285" s="618">
        <v>610</v>
      </c>
    </row>
    <row r="286" spans="1:11" ht="14.4" customHeight="1" x14ac:dyDescent="0.3">
      <c r="A286" s="613" t="s">
        <v>509</v>
      </c>
      <c r="B286" s="614" t="s">
        <v>1956</v>
      </c>
      <c r="C286" s="615" t="s">
        <v>514</v>
      </c>
      <c r="D286" s="616" t="s">
        <v>1957</v>
      </c>
      <c r="E286" s="615" t="s">
        <v>2736</v>
      </c>
      <c r="F286" s="616" t="s">
        <v>2737</v>
      </c>
      <c r="G286" s="615" t="s">
        <v>2673</v>
      </c>
      <c r="H286" s="615" t="s">
        <v>2674</v>
      </c>
      <c r="I286" s="617">
        <v>0.3</v>
      </c>
      <c r="J286" s="617">
        <v>100</v>
      </c>
      <c r="K286" s="618">
        <v>30</v>
      </c>
    </row>
    <row r="287" spans="1:11" ht="14.4" customHeight="1" x14ac:dyDescent="0.3">
      <c r="A287" s="613" t="s">
        <v>509</v>
      </c>
      <c r="B287" s="614" t="s">
        <v>1956</v>
      </c>
      <c r="C287" s="615" t="s">
        <v>514</v>
      </c>
      <c r="D287" s="616" t="s">
        <v>1957</v>
      </c>
      <c r="E287" s="615" t="s">
        <v>2736</v>
      </c>
      <c r="F287" s="616" t="s">
        <v>2737</v>
      </c>
      <c r="G287" s="615" t="s">
        <v>2675</v>
      </c>
      <c r="H287" s="615" t="s">
        <v>2676</v>
      </c>
      <c r="I287" s="617">
        <v>0.68</v>
      </c>
      <c r="J287" s="617">
        <v>150</v>
      </c>
      <c r="K287" s="618">
        <v>102</v>
      </c>
    </row>
    <row r="288" spans="1:11" ht="14.4" customHeight="1" x14ac:dyDescent="0.3">
      <c r="A288" s="613" t="s">
        <v>509</v>
      </c>
      <c r="B288" s="614" t="s">
        <v>1956</v>
      </c>
      <c r="C288" s="615" t="s">
        <v>514</v>
      </c>
      <c r="D288" s="616" t="s">
        <v>1957</v>
      </c>
      <c r="E288" s="615" t="s">
        <v>2736</v>
      </c>
      <c r="F288" s="616" t="s">
        <v>2737</v>
      </c>
      <c r="G288" s="615" t="s">
        <v>2677</v>
      </c>
      <c r="H288" s="615" t="s">
        <v>2678</v>
      </c>
      <c r="I288" s="617">
        <v>10.45</v>
      </c>
      <c r="J288" s="617">
        <v>60</v>
      </c>
      <c r="K288" s="618">
        <v>627.27</v>
      </c>
    </row>
    <row r="289" spans="1:11" ht="14.4" customHeight="1" x14ac:dyDescent="0.3">
      <c r="A289" s="613" t="s">
        <v>509</v>
      </c>
      <c r="B289" s="614" t="s">
        <v>1956</v>
      </c>
      <c r="C289" s="615" t="s">
        <v>514</v>
      </c>
      <c r="D289" s="616" t="s">
        <v>1957</v>
      </c>
      <c r="E289" s="615" t="s">
        <v>2736</v>
      </c>
      <c r="F289" s="616" t="s">
        <v>2737</v>
      </c>
      <c r="G289" s="615" t="s">
        <v>2679</v>
      </c>
      <c r="H289" s="615" t="s">
        <v>2680</v>
      </c>
      <c r="I289" s="617">
        <v>0.33083333333333331</v>
      </c>
      <c r="J289" s="617">
        <v>21000</v>
      </c>
      <c r="K289" s="618">
        <v>7030</v>
      </c>
    </row>
    <row r="290" spans="1:11" ht="14.4" customHeight="1" x14ac:dyDescent="0.3">
      <c r="A290" s="613" t="s">
        <v>509</v>
      </c>
      <c r="B290" s="614" t="s">
        <v>1956</v>
      </c>
      <c r="C290" s="615" t="s">
        <v>514</v>
      </c>
      <c r="D290" s="616" t="s">
        <v>1957</v>
      </c>
      <c r="E290" s="615" t="s">
        <v>2736</v>
      </c>
      <c r="F290" s="616" t="s">
        <v>2737</v>
      </c>
      <c r="G290" s="615" t="s">
        <v>2681</v>
      </c>
      <c r="H290" s="615" t="s">
        <v>2682</v>
      </c>
      <c r="I290" s="617">
        <v>1.76</v>
      </c>
      <c r="J290" s="617">
        <v>200</v>
      </c>
      <c r="K290" s="618">
        <v>352</v>
      </c>
    </row>
    <row r="291" spans="1:11" ht="14.4" customHeight="1" x14ac:dyDescent="0.3">
      <c r="A291" s="613" t="s">
        <v>509</v>
      </c>
      <c r="B291" s="614" t="s">
        <v>1956</v>
      </c>
      <c r="C291" s="615" t="s">
        <v>514</v>
      </c>
      <c r="D291" s="616" t="s">
        <v>1957</v>
      </c>
      <c r="E291" s="615" t="s">
        <v>2736</v>
      </c>
      <c r="F291" s="616" t="s">
        <v>2737</v>
      </c>
      <c r="G291" s="615" t="s">
        <v>2683</v>
      </c>
      <c r="H291" s="615" t="s">
        <v>2684</v>
      </c>
      <c r="I291" s="617">
        <v>10.163333333333332</v>
      </c>
      <c r="J291" s="617">
        <v>80</v>
      </c>
      <c r="K291" s="618">
        <v>813.16</v>
      </c>
    </row>
    <row r="292" spans="1:11" ht="14.4" customHeight="1" x14ac:dyDescent="0.3">
      <c r="A292" s="613" t="s">
        <v>509</v>
      </c>
      <c r="B292" s="614" t="s">
        <v>1956</v>
      </c>
      <c r="C292" s="615" t="s">
        <v>514</v>
      </c>
      <c r="D292" s="616" t="s">
        <v>1957</v>
      </c>
      <c r="E292" s="615" t="s">
        <v>2738</v>
      </c>
      <c r="F292" s="616" t="s">
        <v>2739</v>
      </c>
      <c r="G292" s="615" t="s">
        <v>2685</v>
      </c>
      <c r="H292" s="615" t="s">
        <v>2686</v>
      </c>
      <c r="I292" s="617">
        <v>0.64</v>
      </c>
      <c r="J292" s="617">
        <v>9000</v>
      </c>
      <c r="K292" s="618">
        <v>5771.7000000000007</v>
      </c>
    </row>
    <row r="293" spans="1:11" ht="14.4" customHeight="1" x14ac:dyDescent="0.3">
      <c r="A293" s="613" t="s">
        <v>509</v>
      </c>
      <c r="B293" s="614" t="s">
        <v>1956</v>
      </c>
      <c r="C293" s="615" t="s">
        <v>514</v>
      </c>
      <c r="D293" s="616" t="s">
        <v>1957</v>
      </c>
      <c r="E293" s="615" t="s">
        <v>2738</v>
      </c>
      <c r="F293" s="616" t="s">
        <v>2739</v>
      </c>
      <c r="G293" s="615" t="s">
        <v>2685</v>
      </c>
      <c r="H293" s="615" t="s">
        <v>2687</v>
      </c>
      <c r="I293" s="617">
        <v>0.64</v>
      </c>
      <c r="J293" s="617">
        <v>6000</v>
      </c>
      <c r="K293" s="618">
        <v>3847.8</v>
      </c>
    </row>
    <row r="294" spans="1:11" ht="14.4" customHeight="1" x14ac:dyDescent="0.3">
      <c r="A294" s="613" t="s">
        <v>509</v>
      </c>
      <c r="B294" s="614" t="s">
        <v>1956</v>
      </c>
      <c r="C294" s="615" t="s">
        <v>514</v>
      </c>
      <c r="D294" s="616" t="s">
        <v>1957</v>
      </c>
      <c r="E294" s="615" t="s">
        <v>2738</v>
      </c>
      <c r="F294" s="616" t="s">
        <v>2739</v>
      </c>
      <c r="G294" s="615" t="s">
        <v>2688</v>
      </c>
      <c r="H294" s="615" t="s">
        <v>2689</v>
      </c>
      <c r="I294" s="617">
        <v>0.74</v>
      </c>
      <c r="J294" s="617">
        <v>1000</v>
      </c>
      <c r="K294" s="618">
        <v>740</v>
      </c>
    </row>
    <row r="295" spans="1:11" ht="14.4" customHeight="1" x14ac:dyDescent="0.3">
      <c r="A295" s="613" t="s">
        <v>509</v>
      </c>
      <c r="B295" s="614" t="s">
        <v>1956</v>
      </c>
      <c r="C295" s="615" t="s">
        <v>514</v>
      </c>
      <c r="D295" s="616" t="s">
        <v>1957</v>
      </c>
      <c r="E295" s="615" t="s">
        <v>2738</v>
      </c>
      <c r="F295" s="616" t="s">
        <v>2739</v>
      </c>
      <c r="G295" s="615" t="s">
        <v>2181</v>
      </c>
      <c r="H295" s="615" t="s">
        <v>2182</v>
      </c>
      <c r="I295" s="617">
        <v>7.51</v>
      </c>
      <c r="J295" s="617">
        <v>100</v>
      </c>
      <c r="K295" s="618">
        <v>751</v>
      </c>
    </row>
    <row r="296" spans="1:11" ht="14.4" customHeight="1" x14ac:dyDescent="0.3">
      <c r="A296" s="613" t="s">
        <v>509</v>
      </c>
      <c r="B296" s="614" t="s">
        <v>1956</v>
      </c>
      <c r="C296" s="615" t="s">
        <v>514</v>
      </c>
      <c r="D296" s="616" t="s">
        <v>1957</v>
      </c>
      <c r="E296" s="615" t="s">
        <v>2738</v>
      </c>
      <c r="F296" s="616" t="s">
        <v>2739</v>
      </c>
      <c r="G296" s="615" t="s">
        <v>2183</v>
      </c>
      <c r="H296" s="615" t="s">
        <v>2184</v>
      </c>
      <c r="I296" s="617">
        <v>7.5</v>
      </c>
      <c r="J296" s="617">
        <v>50</v>
      </c>
      <c r="K296" s="618">
        <v>375</v>
      </c>
    </row>
    <row r="297" spans="1:11" ht="14.4" customHeight="1" x14ac:dyDescent="0.3">
      <c r="A297" s="613" t="s">
        <v>509</v>
      </c>
      <c r="B297" s="614" t="s">
        <v>1956</v>
      </c>
      <c r="C297" s="615" t="s">
        <v>514</v>
      </c>
      <c r="D297" s="616" t="s">
        <v>1957</v>
      </c>
      <c r="E297" s="615" t="s">
        <v>2738</v>
      </c>
      <c r="F297" s="616" t="s">
        <v>2739</v>
      </c>
      <c r="G297" s="615" t="s">
        <v>2183</v>
      </c>
      <c r="H297" s="615" t="s">
        <v>2690</v>
      </c>
      <c r="I297" s="617">
        <v>7.5</v>
      </c>
      <c r="J297" s="617">
        <v>50</v>
      </c>
      <c r="K297" s="618">
        <v>375</v>
      </c>
    </row>
    <row r="298" spans="1:11" ht="14.4" customHeight="1" x14ac:dyDescent="0.3">
      <c r="A298" s="613" t="s">
        <v>509</v>
      </c>
      <c r="B298" s="614" t="s">
        <v>1956</v>
      </c>
      <c r="C298" s="615" t="s">
        <v>514</v>
      </c>
      <c r="D298" s="616" t="s">
        <v>1957</v>
      </c>
      <c r="E298" s="615" t="s">
        <v>2738</v>
      </c>
      <c r="F298" s="616" t="s">
        <v>2739</v>
      </c>
      <c r="G298" s="615" t="s">
        <v>2691</v>
      </c>
      <c r="H298" s="615" t="s">
        <v>2692</v>
      </c>
      <c r="I298" s="617">
        <v>11.01</v>
      </c>
      <c r="J298" s="617">
        <v>50</v>
      </c>
      <c r="K298" s="618">
        <v>550.5</v>
      </c>
    </row>
    <row r="299" spans="1:11" ht="14.4" customHeight="1" x14ac:dyDescent="0.3">
      <c r="A299" s="613" t="s">
        <v>509</v>
      </c>
      <c r="B299" s="614" t="s">
        <v>1956</v>
      </c>
      <c r="C299" s="615" t="s">
        <v>514</v>
      </c>
      <c r="D299" s="616" t="s">
        <v>1957</v>
      </c>
      <c r="E299" s="615" t="s">
        <v>2738</v>
      </c>
      <c r="F299" s="616" t="s">
        <v>2739</v>
      </c>
      <c r="G299" s="615" t="s">
        <v>2693</v>
      </c>
      <c r="H299" s="615" t="s">
        <v>2694</v>
      </c>
      <c r="I299" s="617">
        <v>11.01</v>
      </c>
      <c r="J299" s="617">
        <v>100</v>
      </c>
      <c r="K299" s="618">
        <v>1101</v>
      </c>
    </row>
    <row r="300" spans="1:11" ht="14.4" customHeight="1" x14ac:dyDescent="0.3">
      <c r="A300" s="613" t="s">
        <v>509</v>
      </c>
      <c r="B300" s="614" t="s">
        <v>1956</v>
      </c>
      <c r="C300" s="615" t="s">
        <v>514</v>
      </c>
      <c r="D300" s="616" t="s">
        <v>1957</v>
      </c>
      <c r="E300" s="615" t="s">
        <v>2738</v>
      </c>
      <c r="F300" s="616" t="s">
        <v>2739</v>
      </c>
      <c r="G300" s="615" t="s">
        <v>2695</v>
      </c>
      <c r="H300" s="615" t="s">
        <v>2696</v>
      </c>
      <c r="I300" s="617">
        <v>11.014999999999999</v>
      </c>
      <c r="J300" s="617">
        <v>200</v>
      </c>
      <c r="K300" s="618">
        <v>2203</v>
      </c>
    </row>
    <row r="301" spans="1:11" ht="14.4" customHeight="1" x14ac:dyDescent="0.3">
      <c r="A301" s="613" t="s">
        <v>509</v>
      </c>
      <c r="B301" s="614" t="s">
        <v>1956</v>
      </c>
      <c r="C301" s="615" t="s">
        <v>514</v>
      </c>
      <c r="D301" s="616" t="s">
        <v>1957</v>
      </c>
      <c r="E301" s="615" t="s">
        <v>2738</v>
      </c>
      <c r="F301" s="616" t="s">
        <v>2739</v>
      </c>
      <c r="G301" s="615" t="s">
        <v>2697</v>
      </c>
      <c r="H301" s="615" t="s">
        <v>2698</v>
      </c>
      <c r="I301" s="617">
        <v>11.01</v>
      </c>
      <c r="J301" s="617">
        <v>100</v>
      </c>
      <c r="K301" s="618">
        <v>1101</v>
      </c>
    </row>
    <row r="302" spans="1:11" ht="14.4" customHeight="1" x14ac:dyDescent="0.3">
      <c r="A302" s="613" t="s">
        <v>509</v>
      </c>
      <c r="B302" s="614" t="s">
        <v>1956</v>
      </c>
      <c r="C302" s="615" t="s">
        <v>514</v>
      </c>
      <c r="D302" s="616" t="s">
        <v>1957</v>
      </c>
      <c r="E302" s="615" t="s">
        <v>2738</v>
      </c>
      <c r="F302" s="616" t="s">
        <v>2739</v>
      </c>
      <c r="G302" s="615" t="s">
        <v>2699</v>
      </c>
      <c r="H302" s="615" t="s">
        <v>2700</v>
      </c>
      <c r="I302" s="617">
        <v>0.77500000000000013</v>
      </c>
      <c r="J302" s="617">
        <v>4000</v>
      </c>
      <c r="K302" s="618">
        <v>3100</v>
      </c>
    </row>
    <row r="303" spans="1:11" ht="14.4" customHeight="1" x14ac:dyDescent="0.3">
      <c r="A303" s="613" t="s">
        <v>509</v>
      </c>
      <c r="B303" s="614" t="s">
        <v>1956</v>
      </c>
      <c r="C303" s="615" t="s">
        <v>514</v>
      </c>
      <c r="D303" s="616" t="s">
        <v>1957</v>
      </c>
      <c r="E303" s="615" t="s">
        <v>2738</v>
      </c>
      <c r="F303" s="616" t="s">
        <v>2739</v>
      </c>
      <c r="G303" s="615" t="s">
        <v>2701</v>
      </c>
      <c r="H303" s="615" t="s">
        <v>2702</v>
      </c>
      <c r="I303" s="617">
        <v>0.77</v>
      </c>
      <c r="J303" s="617">
        <v>60000</v>
      </c>
      <c r="K303" s="618">
        <v>46200</v>
      </c>
    </row>
    <row r="304" spans="1:11" ht="14.4" customHeight="1" x14ac:dyDescent="0.3">
      <c r="A304" s="613" t="s">
        <v>509</v>
      </c>
      <c r="B304" s="614" t="s">
        <v>1956</v>
      </c>
      <c r="C304" s="615" t="s">
        <v>514</v>
      </c>
      <c r="D304" s="616" t="s">
        <v>1957</v>
      </c>
      <c r="E304" s="615" t="s">
        <v>2738</v>
      </c>
      <c r="F304" s="616" t="s">
        <v>2739</v>
      </c>
      <c r="G304" s="615" t="s">
        <v>2703</v>
      </c>
      <c r="H304" s="615" t="s">
        <v>2704</v>
      </c>
      <c r="I304" s="617">
        <v>0.71</v>
      </c>
      <c r="J304" s="617">
        <v>60000</v>
      </c>
      <c r="K304" s="618">
        <v>42600</v>
      </c>
    </row>
    <row r="305" spans="1:11" ht="14.4" customHeight="1" x14ac:dyDescent="0.3">
      <c r="A305" s="613" t="s">
        <v>509</v>
      </c>
      <c r="B305" s="614" t="s">
        <v>1956</v>
      </c>
      <c r="C305" s="615" t="s">
        <v>514</v>
      </c>
      <c r="D305" s="616" t="s">
        <v>1957</v>
      </c>
      <c r="E305" s="615" t="s">
        <v>2738</v>
      </c>
      <c r="F305" s="616" t="s">
        <v>2739</v>
      </c>
      <c r="G305" s="615" t="s">
        <v>2705</v>
      </c>
      <c r="H305" s="615" t="s">
        <v>2706</v>
      </c>
      <c r="I305" s="617">
        <v>0.71249999999999991</v>
      </c>
      <c r="J305" s="617">
        <v>4000</v>
      </c>
      <c r="K305" s="618">
        <v>2850</v>
      </c>
    </row>
    <row r="306" spans="1:11" ht="14.4" customHeight="1" x14ac:dyDescent="0.3">
      <c r="A306" s="613" t="s">
        <v>509</v>
      </c>
      <c r="B306" s="614" t="s">
        <v>1956</v>
      </c>
      <c r="C306" s="615" t="s">
        <v>514</v>
      </c>
      <c r="D306" s="616" t="s">
        <v>1957</v>
      </c>
      <c r="E306" s="615" t="s">
        <v>2748</v>
      </c>
      <c r="F306" s="616" t="s">
        <v>2749</v>
      </c>
      <c r="G306" s="615" t="s">
        <v>2707</v>
      </c>
      <c r="H306" s="615" t="s">
        <v>2708</v>
      </c>
      <c r="I306" s="617">
        <v>139.44000000000003</v>
      </c>
      <c r="J306" s="617">
        <v>90</v>
      </c>
      <c r="K306" s="618">
        <v>12549.539999999997</v>
      </c>
    </row>
    <row r="307" spans="1:11" ht="14.4" customHeight="1" x14ac:dyDescent="0.3">
      <c r="A307" s="613" t="s">
        <v>509</v>
      </c>
      <c r="B307" s="614" t="s">
        <v>1956</v>
      </c>
      <c r="C307" s="615" t="s">
        <v>514</v>
      </c>
      <c r="D307" s="616" t="s">
        <v>1957</v>
      </c>
      <c r="E307" s="615" t="s">
        <v>2748</v>
      </c>
      <c r="F307" s="616" t="s">
        <v>2749</v>
      </c>
      <c r="G307" s="615" t="s">
        <v>2709</v>
      </c>
      <c r="H307" s="615" t="s">
        <v>2710</v>
      </c>
      <c r="I307" s="617">
        <v>139.4377777777778</v>
      </c>
      <c r="J307" s="617">
        <v>90</v>
      </c>
      <c r="K307" s="618">
        <v>12549.359999999997</v>
      </c>
    </row>
    <row r="308" spans="1:11" ht="14.4" customHeight="1" x14ac:dyDescent="0.3">
      <c r="A308" s="613" t="s">
        <v>509</v>
      </c>
      <c r="B308" s="614" t="s">
        <v>1956</v>
      </c>
      <c r="C308" s="615" t="s">
        <v>514</v>
      </c>
      <c r="D308" s="616" t="s">
        <v>1957</v>
      </c>
      <c r="E308" s="615" t="s">
        <v>2748</v>
      </c>
      <c r="F308" s="616" t="s">
        <v>2749</v>
      </c>
      <c r="G308" s="615" t="s">
        <v>2711</v>
      </c>
      <c r="H308" s="615" t="s">
        <v>2712</v>
      </c>
      <c r="I308" s="617">
        <v>152.46</v>
      </c>
      <c r="J308" s="617">
        <v>23</v>
      </c>
      <c r="K308" s="618">
        <v>3506.5800000000004</v>
      </c>
    </row>
    <row r="309" spans="1:11" ht="14.4" customHeight="1" x14ac:dyDescent="0.3">
      <c r="A309" s="613" t="s">
        <v>509</v>
      </c>
      <c r="B309" s="614" t="s">
        <v>1956</v>
      </c>
      <c r="C309" s="615" t="s">
        <v>514</v>
      </c>
      <c r="D309" s="616" t="s">
        <v>1957</v>
      </c>
      <c r="E309" s="615" t="s">
        <v>2748</v>
      </c>
      <c r="F309" s="616" t="s">
        <v>2749</v>
      </c>
      <c r="G309" s="615" t="s">
        <v>2713</v>
      </c>
      <c r="H309" s="615" t="s">
        <v>2714</v>
      </c>
      <c r="I309" s="617">
        <v>2746.6999999999994</v>
      </c>
      <c r="J309" s="617">
        <v>4</v>
      </c>
      <c r="K309" s="618">
        <v>10986.8</v>
      </c>
    </row>
    <row r="310" spans="1:11" ht="14.4" customHeight="1" x14ac:dyDescent="0.3">
      <c r="A310" s="613" t="s">
        <v>509</v>
      </c>
      <c r="B310" s="614" t="s">
        <v>1956</v>
      </c>
      <c r="C310" s="615" t="s">
        <v>514</v>
      </c>
      <c r="D310" s="616" t="s">
        <v>1957</v>
      </c>
      <c r="E310" s="615" t="s">
        <v>2748</v>
      </c>
      <c r="F310" s="616" t="s">
        <v>2749</v>
      </c>
      <c r="G310" s="615" t="s">
        <v>2715</v>
      </c>
      <c r="H310" s="615" t="s">
        <v>2716</v>
      </c>
      <c r="I310" s="617">
        <v>6352.5</v>
      </c>
      <c r="J310" s="617">
        <v>9</v>
      </c>
      <c r="K310" s="618">
        <v>57172.5</v>
      </c>
    </row>
    <row r="311" spans="1:11" ht="14.4" customHeight="1" x14ac:dyDescent="0.3">
      <c r="A311" s="613" t="s">
        <v>509</v>
      </c>
      <c r="B311" s="614" t="s">
        <v>1956</v>
      </c>
      <c r="C311" s="615" t="s">
        <v>514</v>
      </c>
      <c r="D311" s="616" t="s">
        <v>1957</v>
      </c>
      <c r="E311" s="615" t="s">
        <v>2748</v>
      </c>
      <c r="F311" s="616" t="s">
        <v>2749</v>
      </c>
      <c r="G311" s="615" t="s">
        <v>2717</v>
      </c>
      <c r="H311" s="615" t="s">
        <v>2718</v>
      </c>
      <c r="I311" s="617">
        <v>8470</v>
      </c>
      <c r="J311" s="617">
        <v>8</v>
      </c>
      <c r="K311" s="618">
        <v>67760</v>
      </c>
    </row>
    <row r="312" spans="1:11" ht="14.4" customHeight="1" x14ac:dyDescent="0.3">
      <c r="A312" s="613" t="s">
        <v>509</v>
      </c>
      <c r="B312" s="614" t="s">
        <v>1956</v>
      </c>
      <c r="C312" s="615" t="s">
        <v>514</v>
      </c>
      <c r="D312" s="616" t="s">
        <v>1957</v>
      </c>
      <c r="E312" s="615" t="s">
        <v>2748</v>
      </c>
      <c r="F312" s="616" t="s">
        <v>2749</v>
      </c>
      <c r="G312" s="615" t="s">
        <v>2719</v>
      </c>
      <c r="H312" s="615" t="s">
        <v>2720</v>
      </c>
      <c r="I312" s="617">
        <v>363</v>
      </c>
      <c r="J312" s="617">
        <v>18</v>
      </c>
      <c r="K312" s="618">
        <v>6534</v>
      </c>
    </row>
    <row r="313" spans="1:11" ht="14.4" customHeight="1" x14ac:dyDescent="0.3">
      <c r="A313" s="613" t="s">
        <v>509</v>
      </c>
      <c r="B313" s="614" t="s">
        <v>1956</v>
      </c>
      <c r="C313" s="615" t="s">
        <v>514</v>
      </c>
      <c r="D313" s="616" t="s">
        <v>1957</v>
      </c>
      <c r="E313" s="615" t="s">
        <v>2748</v>
      </c>
      <c r="F313" s="616" t="s">
        <v>2749</v>
      </c>
      <c r="G313" s="615" t="s">
        <v>2721</v>
      </c>
      <c r="H313" s="615" t="s">
        <v>2722</v>
      </c>
      <c r="I313" s="617">
        <v>3630</v>
      </c>
      <c r="J313" s="617">
        <v>2</v>
      </c>
      <c r="K313" s="618">
        <v>7260</v>
      </c>
    </row>
    <row r="314" spans="1:11" ht="14.4" customHeight="1" x14ac:dyDescent="0.3">
      <c r="A314" s="613" t="s">
        <v>509</v>
      </c>
      <c r="B314" s="614" t="s">
        <v>1956</v>
      </c>
      <c r="C314" s="615" t="s">
        <v>514</v>
      </c>
      <c r="D314" s="616" t="s">
        <v>1957</v>
      </c>
      <c r="E314" s="615" t="s">
        <v>2748</v>
      </c>
      <c r="F314" s="616" t="s">
        <v>2749</v>
      </c>
      <c r="G314" s="615" t="s">
        <v>2723</v>
      </c>
      <c r="H314" s="615" t="s">
        <v>2724</v>
      </c>
      <c r="I314" s="617">
        <v>3630</v>
      </c>
      <c r="J314" s="617">
        <v>2</v>
      </c>
      <c r="K314" s="618">
        <v>7260</v>
      </c>
    </row>
    <row r="315" spans="1:11" ht="14.4" customHeight="1" x14ac:dyDescent="0.3">
      <c r="A315" s="613" t="s">
        <v>509</v>
      </c>
      <c r="B315" s="614" t="s">
        <v>1956</v>
      </c>
      <c r="C315" s="615" t="s">
        <v>514</v>
      </c>
      <c r="D315" s="616" t="s">
        <v>1957</v>
      </c>
      <c r="E315" s="615" t="s">
        <v>2748</v>
      </c>
      <c r="F315" s="616" t="s">
        <v>2749</v>
      </c>
      <c r="G315" s="615" t="s">
        <v>2725</v>
      </c>
      <c r="H315" s="615" t="s">
        <v>2726</v>
      </c>
      <c r="I315" s="617">
        <v>1548.8</v>
      </c>
      <c r="J315" s="617">
        <v>2</v>
      </c>
      <c r="K315" s="618">
        <v>3097.6</v>
      </c>
    </row>
    <row r="316" spans="1:11" ht="14.4" customHeight="1" thickBot="1" x14ac:dyDescent="0.35">
      <c r="A316" s="619" t="s">
        <v>509</v>
      </c>
      <c r="B316" s="620" t="s">
        <v>1956</v>
      </c>
      <c r="C316" s="621" t="s">
        <v>514</v>
      </c>
      <c r="D316" s="622" t="s">
        <v>1957</v>
      </c>
      <c r="E316" s="621" t="s">
        <v>2748</v>
      </c>
      <c r="F316" s="622" t="s">
        <v>2749</v>
      </c>
      <c r="G316" s="621" t="s">
        <v>2727</v>
      </c>
      <c r="H316" s="621" t="s">
        <v>2728</v>
      </c>
      <c r="I316" s="623">
        <v>847</v>
      </c>
      <c r="J316" s="623">
        <v>3</v>
      </c>
      <c r="K316" s="624">
        <v>2541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</row>
    <row r="2" spans="1:34" ht="15" thickBot="1" x14ac:dyDescent="0.35">
      <c r="A2" s="361" t="s">
        <v>305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</row>
    <row r="3" spans="1:34" x14ac:dyDescent="0.3">
      <c r="A3" s="380" t="s">
        <v>246</v>
      </c>
      <c r="B3" s="507" t="s">
        <v>227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408</v>
      </c>
      <c r="I3" s="383">
        <v>409</v>
      </c>
      <c r="J3" s="383">
        <v>410</v>
      </c>
      <c r="K3" s="383">
        <v>415</v>
      </c>
      <c r="L3" s="383">
        <v>416</v>
      </c>
      <c r="M3" s="383">
        <v>418</v>
      </c>
      <c r="N3" s="383">
        <v>419</v>
      </c>
      <c r="O3" s="383">
        <v>420</v>
      </c>
      <c r="P3" s="383">
        <v>421</v>
      </c>
      <c r="Q3" s="383">
        <v>522</v>
      </c>
      <c r="R3" s="383">
        <v>523</v>
      </c>
      <c r="S3" s="383">
        <v>524</v>
      </c>
      <c r="T3" s="383">
        <v>525</v>
      </c>
      <c r="U3" s="383">
        <v>526</v>
      </c>
      <c r="V3" s="383">
        <v>527</v>
      </c>
      <c r="W3" s="383">
        <v>528</v>
      </c>
      <c r="X3" s="383">
        <v>629</v>
      </c>
      <c r="Y3" s="383">
        <v>630</v>
      </c>
      <c r="Z3" s="383">
        <v>636</v>
      </c>
      <c r="AA3" s="383">
        <v>637</v>
      </c>
      <c r="AB3" s="383">
        <v>640</v>
      </c>
      <c r="AC3" s="383">
        <v>642</v>
      </c>
      <c r="AD3" s="383">
        <v>743</v>
      </c>
      <c r="AE3" s="364">
        <v>745</v>
      </c>
      <c r="AF3" s="364">
        <v>746</v>
      </c>
      <c r="AG3" s="673">
        <v>930</v>
      </c>
      <c r="AH3" s="689"/>
    </row>
    <row r="4" spans="1:34" ht="36.6" outlineLevel="1" thickBot="1" x14ac:dyDescent="0.35">
      <c r="A4" s="381">
        <v>2014</v>
      </c>
      <c r="B4" s="508"/>
      <c r="C4" s="365" t="s">
        <v>228</v>
      </c>
      <c r="D4" s="366" t="s">
        <v>229</v>
      </c>
      <c r="E4" s="366" t="s">
        <v>230</v>
      </c>
      <c r="F4" s="384" t="s">
        <v>258</v>
      </c>
      <c r="G4" s="384" t="s">
        <v>259</v>
      </c>
      <c r="H4" s="384" t="s">
        <v>260</v>
      </c>
      <c r="I4" s="384" t="s">
        <v>261</v>
      </c>
      <c r="J4" s="384" t="s">
        <v>262</v>
      </c>
      <c r="K4" s="384" t="s">
        <v>263</v>
      </c>
      <c r="L4" s="384" t="s">
        <v>264</v>
      </c>
      <c r="M4" s="384" t="s">
        <v>265</v>
      </c>
      <c r="N4" s="384" t="s">
        <v>266</v>
      </c>
      <c r="O4" s="384" t="s">
        <v>267</v>
      </c>
      <c r="P4" s="384" t="s">
        <v>268</v>
      </c>
      <c r="Q4" s="384" t="s">
        <v>269</v>
      </c>
      <c r="R4" s="384" t="s">
        <v>270</v>
      </c>
      <c r="S4" s="384" t="s">
        <v>271</v>
      </c>
      <c r="T4" s="384" t="s">
        <v>272</v>
      </c>
      <c r="U4" s="384" t="s">
        <v>273</v>
      </c>
      <c r="V4" s="384" t="s">
        <v>274</v>
      </c>
      <c r="W4" s="384" t="s">
        <v>283</v>
      </c>
      <c r="X4" s="384" t="s">
        <v>275</v>
      </c>
      <c r="Y4" s="384" t="s">
        <v>284</v>
      </c>
      <c r="Z4" s="384" t="s">
        <v>276</v>
      </c>
      <c r="AA4" s="384" t="s">
        <v>277</v>
      </c>
      <c r="AB4" s="384" t="s">
        <v>278</v>
      </c>
      <c r="AC4" s="384" t="s">
        <v>279</v>
      </c>
      <c r="AD4" s="384" t="s">
        <v>280</v>
      </c>
      <c r="AE4" s="366" t="s">
        <v>281</v>
      </c>
      <c r="AF4" s="366" t="s">
        <v>282</v>
      </c>
      <c r="AG4" s="674" t="s">
        <v>248</v>
      </c>
      <c r="AH4" s="689"/>
    </row>
    <row r="5" spans="1:34" x14ac:dyDescent="0.3">
      <c r="A5" s="367" t="s">
        <v>231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675"/>
      <c r="AH5" s="689"/>
    </row>
    <row r="6" spans="1:34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53.6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7.6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41</v>
      </c>
      <c r="G6" s="408">
        <f xml:space="preserve">
TRUNC(IF($A$4&lt;=12,SUMIFS('ON Data'!L:L,'ON Data'!$D:$D,$A$4,'ON Data'!$E:$E,1),SUMIFS('ON Data'!L:L,'ON Data'!$E:$E,1)/'ON Data'!$D$3),1)</f>
        <v>0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2</v>
      </c>
      <c r="AA6" s="408">
        <f xml:space="preserve">
TRUNC(IF($A$4&lt;=12,SUMIFS('ON Data'!AF:AF,'ON Data'!$D:$D,$A$4,'ON Data'!$E:$E,1),SUMIFS('ON Data'!AF:AF,'ON Data'!$E:$E,1)/'ON Data'!$D$3),1)</f>
        <v>0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2</v>
      </c>
      <c r="AD6" s="408">
        <f xml:space="preserve">
TRUNC(IF($A$4&lt;=12,SUMIFS('ON Data'!AI:AI,'ON Data'!$D:$D,$A$4,'ON Data'!$E:$E,1),SUMIFS('ON Data'!AI:AI,'ON Data'!$E:$E,1)/'ON Data'!$D$3),1)</f>
        <v>0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676">
        <f xml:space="preserve">
TRUNC(IF($A$4&lt;=12,SUMIFS('ON Data'!AM:AM,'ON Data'!$D:$D,$A$4,'ON Data'!$E:$E,1),SUMIFS('ON Data'!AM:AM,'ON Data'!$E:$E,1)/'ON Data'!$D$3),1)</f>
        <v>1</v>
      </c>
      <c r="AH6" s="689"/>
    </row>
    <row r="7" spans="1:34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676"/>
      <c r="AH7" s="689"/>
    </row>
    <row r="8" spans="1:34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676"/>
      <c r="AH8" s="689"/>
    </row>
    <row r="9" spans="1:34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677"/>
      <c r="AH9" s="689"/>
    </row>
    <row r="10" spans="1:34" x14ac:dyDescent="0.3">
      <c r="A10" s="370" t="s">
        <v>232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678"/>
      <c r="AH10" s="689"/>
    </row>
    <row r="11" spans="1:34" x14ac:dyDescent="0.3">
      <c r="A11" s="371" t="s">
        <v>233</v>
      </c>
      <c r="B11" s="388">
        <f xml:space="preserve">
IF($A$4&lt;=12,SUMIFS('ON Data'!F:F,'ON Data'!$D:$D,$A$4,'ON Data'!$E:$E,2),SUMIFS('ON Data'!F:F,'ON Data'!$E:$E,2))</f>
        <v>57888.37000000001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9451.6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42485.03</v>
      </c>
      <c r="G11" s="390">
        <f xml:space="preserve">
IF($A$4&lt;=12,SUMIFS('ON Data'!L:L,'ON Data'!$D:$D,$A$4,'ON Data'!$E:$E,2),SUMIFS('ON Data'!L:L,'ON Data'!$E:$E,2))</f>
        <v>0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2325</v>
      </c>
      <c r="AA11" s="390">
        <f xml:space="preserve">
IF($A$4&lt;=12,SUMIFS('ON Data'!AF:AF,'ON Data'!$D:$D,$A$4,'ON Data'!$E:$E,2),SUMIFS('ON Data'!AF:AF,'ON Data'!$E:$E,2))</f>
        <v>0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2394.75</v>
      </c>
      <c r="AD11" s="390">
        <f xml:space="preserve">
IF($A$4&lt;=12,SUMIFS('ON Data'!AI:AI,'ON Data'!$D:$D,$A$4,'ON Data'!$E:$E,2),SUMIFS('ON Data'!AI:AI,'ON Data'!$E:$E,2))</f>
        <v>0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679">
        <f xml:space="preserve">
IF($A$4&lt;=12,SUMIFS('ON Data'!AM:AM,'ON Data'!$D:$D,$A$4,'ON Data'!$E:$E,2),SUMIFS('ON Data'!AM:AM,'ON Data'!$E:$E,2))</f>
        <v>1232</v>
      </c>
      <c r="AH11" s="689"/>
    </row>
    <row r="12" spans="1:34" x14ac:dyDescent="0.3">
      <c r="A12" s="371" t="s">
        <v>234</v>
      </c>
      <c r="B12" s="388">
        <f xml:space="preserve">
IF($A$4&lt;=12,SUMIFS('ON Data'!F:F,'ON Data'!$D:$D,$A$4,'ON Data'!$E:$E,3),SUMIFS('ON Data'!F:F,'ON Data'!$E:$E,3))</f>
        <v>898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154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744</v>
      </c>
      <c r="G12" s="390">
        <f xml:space="preserve">
IF($A$4&lt;=12,SUMIFS('ON Data'!L:L,'ON Data'!$D:$D,$A$4,'ON Data'!$E:$E,3),SUMIFS('ON Data'!L:L,'ON Data'!$E:$E,3))</f>
        <v>0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679">
        <f xml:space="preserve">
IF($A$4&lt;=12,SUMIFS('ON Data'!AM:AM,'ON Data'!$D:$D,$A$4,'ON Data'!$E:$E,3),SUMIFS('ON Data'!AM:AM,'ON Data'!$E:$E,3))</f>
        <v>0</v>
      </c>
      <c r="AH12" s="689"/>
    </row>
    <row r="13" spans="1:34" x14ac:dyDescent="0.3">
      <c r="A13" s="371" t="s">
        <v>241</v>
      </c>
      <c r="B13" s="388">
        <f xml:space="preserve">
IF($A$4&lt;=12,SUMIFS('ON Data'!F:F,'ON Data'!$D:$D,$A$4,'ON Data'!$E:$E,4),SUMIFS('ON Data'!F:F,'ON Data'!$E:$E,4))</f>
        <v>3738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761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2647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158</v>
      </c>
      <c r="AA13" s="390">
        <f xml:space="preserve">
IF($A$4&lt;=12,SUMIFS('ON Data'!AF:AF,'ON Data'!$D:$D,$A$4,'ON Data'!$E:$E,4),SUMIFS('ON Data'!AF:AF,'ON Data'!$E:$E,4))</f>
        <v>0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172</v>
      </c>
      <c r="AD13" s="390">
        <f xml:space="preserve">
IF($A$4&lt;=12,SUMIFS('ON Data'!AI:AI,'ON Data'!$D:$D,$A$4,'ON Data'!$E:$E,4),SUMIFS('ON Data'!AI:AI,'ON Data'!$E:$E,4))</f>
        <v>0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679">
        <f xml:space="preserve">
IF($A$4&lt;=12,SUMIFS('ON Data'!AM:AM,'ON Data'!$D:$D,$A$4,'ON Data'!$E:$E,4),SUMIFS('ON Data'!AM:AM,'ON Data'!$E:$E,4))</f>
        <v>0</v>
      </c>
      <c r="AH13" s="689"/>
    </row>
    <row r="14" spans="1:34" ht="15" thickBot="1" x14ac:dyDescent="0.35">
      <c r="A14" s="372" t="s">
        <v>235</v>
      </c>
      <c r="B14" s="391">
        <f xml:space="preserve">
IF($A$4&lt;=12,SUMIFS('ON Data'!F:F,'ON Data'!$D:$D,$A$4,'ON Data'!$E:$E,5),SUMIFS('ON Data'!F:F,'ON Data'!$E:$E,5))</f>
        <v>253</v>
      </c>
      <c r="C14" s="392">
        <f xml:space="preserve">
IF($A$4&lt;=12,SUMIFS('ON Data'!G:G,'ON Data'!$D:$D,$A$4,'ON Data'!$E:$E,5),SUMIFS('ON Data'!G:G,'ON Data'!$E:$E,5))</f>
        <v>253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680">
        <f xml:space="preserve">
IF($A$4&lt;=12,SUMIFS('ON Data'!AM:AM,'ON Data'!$D:$D,$A$4,'ON Data'!$E:$E,5),SUMIFS('ON Data'!AM:AM,'ON Data'!$E:$E,5))</f>
        <v>0</v>
      </c>
      <c r="AH14" s="689"/>
    </row>
    <row r="15" spans="1:34" x14ac:dyDescent="0.3">
      <c r="A15" s="271" t="s">
        <v>245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681"/>
      <c r="AH15" s="689"/>
    </row>
    <row r="16" spans="1:34" x14ac:dyDescent="0.3">
      <c r="A16" s="373" t="s">
        <v>236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679">
        <f xml:space="preserve">
IF($A$4&lt;=12,SUMIFS('ON Data'!AM:AM,'ON Data'!$D:$D,$A$4,'ON Data'!$E:$E,7),SUMIFS('ON Data'!AM:AM,'ON Data'!$E:$E,7))</f>
        <v>0</v>
      </c>
      <c r="AH16" s="689"/>
    </row>
    <row r="17" spans="1:34" x14ac:dyDescent="0.3">
      <c r="A17" s="373" t="s">
        <v>237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679">
        <f xml:space="preserve">
IF($A$4&lt;=12,SUMIFS('ON Data'!AM:AM,'ON Data'!$D:$D,$A$4,'ON Data'!$E:$E,8),SUMIFS('ON Data'!AM:AM,'ON Data'!$E:$E,8))</f>
        <v>0</v>
      </c>
      <c r="AH17" s="689"/>
    </row>
    <row r="18" spans="1:34" x14ac:dyDescent="0.3">
      <c r="A18" s="373" t="s">
        <v>238</v>
      </c>
      <c r="B18" s="388">
        <f xml:space="preserve">
B19-B16-B17</f>
        <v>818238</v>
      </c>
      <c r="C18" s="389">
        <f t="shared" ref="C18" si="0" xml:space="preserve">
C19-C16-C17</f>
        <v>0</v>
      </c>
      <c r="D18" s="390">
        <f t="shared" ref="D18:AG18" si="1" xml:space="preserve">
D19-D16-D17</f>
        <v>305029</v>
      </c>
      <c r="E18" s="390">
        <f t="shared" si="1"/>
        <v>0</v>
      </c>
      <c r="F18" s="390">
        <f t="shared" si="1"/>
        <v>475806</v>
      </c>
      <c r="G18" s="390">
        <f t="shared" si="1"/>
        <v>0</v>
      </c>
      <c r="H18" s="390">
        <f t="shared" si="1"/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15395</v>
      </c>
      <c r="AA18" s="390">
        <f t="shared" si="1"/>
        <v>0</v>
      </c>
      <c r="AB18" s="390">
        <f t="shared" si="1"/>
        <v>0</v>
      </c>
      <c r="AC18" s="390">
        <f t="shared" si="1"/>
        <v>13656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679">
        <f t="shared" si="1"/>
        <v>8352</v>
      </c>
      <c r="AH18" s="689"/>
    </row>
    <row r="19" spans="1:34" ht="15" thickBot="1" x14ac:dyDescent="0.35">
      <c r="A19" s="374" t="s">
        <v>239</v>
      </c>
      <c r="B19" s="397">
        <f xml:space="preserve">
IF($A$4&lt;=12,SUMIFS('ON Data'!F:F,'ON Data'!$D:$D,$A$4,'ON Data'!$E:$E,9),SUMIFS('ON Data'!F:F,'ON Data'!$E:$E,9))</f>
        <v>818238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305029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475806</v>
      </c>
      <c r="G19" s="399">
        <f xml:space="preserve">
IF($A$4&lt;=12,SUMIFS('ON Data'!L:L,'ON Data'!$D:$D,$A$4,'ON Data'!$E:$E,9),SUMIFS('ON Data'!L:L,'ON Data'!$E:$E,9))</f>
        <v>0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15395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13656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682">
        <f xml:space="preserve">
IF($A$4&lt;=12,SUMIFS('ON Data'!AM:AM,'ON Data'!$D:$D,$A$4,'ON Data'!$E:$E,9),SUMIFS('ON Data'!AM:AM,'ON Data'!$E:$E,9))</f>
        <v>8352</v>
      </c>
      <c r="AH19" s="689"/>
    </row>
    <row r="20" spans="1:34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15844322</v>
      </c>
      <c r="C20" s="401">
        <f xml:space="preserve">
IF($A$4&lt;=12,SUMIFS('ON Data'!G:G,'ON Data'!$D:$D,$A$4,'ON Data'!$E:$E,6),SUMIFS('ON Data'!G:G,'ON Data'!$E:$E,6))</f>
        <v>92950</v>
      </c>
      <c r="D20" s="402">
        <f xml:space="preserve">
IF($A$4&lt;=12,SUMIFS('ON Data'!H:H,'ON Data'!$D:$D,$A$4,'ON Data'!$E:$E,6),SUMIFS('ON Data'!H:H,'ON Data'!$E:$E,6))</f>
        <v>4519124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10340089</v>
      </c>
      <c r="G20" s="402">
        <f xml:space="preserve">
IF($A$4&lt;=12,SUMIFS('ON Data'!L:L,'ON Data'!$D:$D,$A$4,'ON Data'!$E:$E,6),SUMIFS('ON Data'!L:L,'ON Data'!$E:$E,6))</f>
        <v>0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364669</v>
      </c>
      <c r="AA20" s="402">
        <f xml:space="preserve">
IF($A$4&lt;=12,SUMIFS('ON Data'!AF:AF,'ON Data'!$D:$D,$A$4,'ON Data'!$E:$E,6),SUMIFS('ON Data'!AF:AF,'ON Data'!$E:$E,6))</f>
        <v>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338672</v>
      </c>
      <c r="AD20" s="402">
        <f xml:space="preserve">
IF($A$4&lt;=12,SUMIFS('ON Data'!AI:AI,'ON Data'!$D:$D,$A$4,'ON Data'!$E:$E,6),SUMIFS('ON Data'!AI:AI,'ON Data'!$E:$E,6))</f>
        <v>0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683">
        <f xml:space="preserve">
IF($A$4&lt;=12,SUMIFS('ON Data'!AM:AM,'ON Data'!$D:$D,$A$4,'ON Data'!$E:$E,6),SUMIFS('ON Data'!AM:AM,'ON Data'!$E:$E,6))</f>
        <v>188818</v>
      </c>
      <c r="AH20" s="689"/>
    </row>
    <row r="21" spans="1:34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679">
        <f xml:space="preserve">
IF($A$4&lt;=12,SUMIFS('ON Data'!AM:AM,'ON Data'!$D:$D,$A$4,'ON Data'!$E:$E,12),SUMIFS('ON Data'!AM:AM,'ON Data'!$E:$E,12))</f>
        <v>0</v>
      </c>
      <c r="AH21" s="689"/>
    </row>
    <row r="22" spans="1:34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A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 t="str">
        <f t="shared" si="2"/>
        <v/>
      </c>
      <c r="N22" s="447" t="str">
        <f t="shared" si="2"/>
        <v/>
      </c>
      <c r="O22" s="447" t="str">
        <f t="shared" si="2"/>
        <v/>
      </c>
      <c r="P22" s="447" t="str">
        <f t="shared" si="2"/>
        <v/>
      </c>
      <c r="Q22" s="447" t="str">
        <f t="shared" si="2"/>
        <v/>
      </c>
      <c r="R22" s="447" t="str">
        <f t="shared" si="2"/>
        <v/>
      </c>
      <c r="S22" s="447" t="str">
        <f t="shared" si="2"/>
        <v/>
      </c>
      <c r="T22" s="447" t="str">
        <f t="shared" si="2"/>
        <v/>
      </c>
      <c r="U22" s="447" t="str">
        <f t="shared" si="2"/>
        <v/>
      </c>
      <c r="V22" s="447" t="str">
        <f t="shared" si="2"/>
        <v/>
      </c>
      <c r="W22" s="447" t="str">
        <f t="shared" si="2"/>
        <v/>
      </c>
      <c r="X22" s="447" t="str">
        <f t="shared" si="2"/>
        <v/>
      </c>
      <c r="Y22" s="447" t="str">
        <f t="shared" si="2"/>
        <v/>
      </c>
      <c r="Z22" s="447" t="str">
        <f t="shared" si="2"/>
        <v/>
      </c>
      <c r="AA22" s="447" t="str">
        <f t="shared" si="2"/>
        <v/>
      </c>
      <c r="AB22" s="447" t="str">
        <f t="shared" si="2"/>
        <v/>
      </c>
      <c r="AC22" s="447" t="str">
        <f t="shared" si="2"/>
        <v/>
      </c>
      <c r="AD22" s="447" t="str">
        <f t="shared" si="2"/>
        <v/>
      </c>
      <c r="AE22" s="447" t="str">
        <f t="shared" si="2"/>
        <v/>
      </c>
      <c r="AF22" s="447" t="str">
        <f t="shared" si="2"/>
        <v/>
      </c>
      <c r="AG22" s="684" t="str">
        <f t="shared" si="2"/>
        <v/>
      </c>
      <c r="AH22" s="689"/>
    </row>
    <row r="23" spans="1:34" ht="15" hidden="1" outlineLevel="1" thickBot="1" x14ac:dyDescent="0.35">
      <c r="A23" s="376" t="s">
        <v>56</v>
      </c>
      <c r="B23" s="391">
        <f xml:space="preserve">
IF(B21="","",B20-B21)</f>
        <v>15844322</v>
      </c>
      <c r="C23" s="392">
        <f t="shared" ref="C23:AG23" si="3" xml:space="preserve">
IF(C21="","",C20-C21)</f>
        <v>92950</v>
      </c>
      <c r="D23" s="393">
        <f t="shared" si="3"/>
        <v>4519124</v>
      </c>
      <c r="E23" s="393">
        <f t="shared" si="3"/>
        <v>0</v>
      </c>
      <c r="F23" s="393">
        <f t="shared" si="3"/>
        <v>10340089</v>
      </c>
      <c r="G23" s="393">
        <f t="shared" si="3"/>
        <v>0</v>
      </c>
      <c r="H23" s="393">
        <f t="shared" si="3"/>
        <v>0</v>
      </c>
      <c r="I23" s="393">
        <f t="shared" si="3"/>
        <v>0</v>
      </c>
      <c r="J23" s="393">
        <f t="shared" si="3"/>
        <v>0</v>
      </c>
      <c r="K23" s="393">
        <f t="shared" si="3"/>
        <v>0</v>
      </c>
      <c r="L23" s="393">
        <f t="shared" si="3"/>
        <v>0</v>
      </c>
      <c r="M23" s="393">
        <f t="shared" si="3"/>
        <v>0</v>
      </c>
      <c r="N23" s="393">
        <f t="shared" si="3"/>
        <v>0</v>
      </c>
      <c r="O23" s="393">
        <f t="shared" si="3"/>
        <v>0</v>
      </c>
      <c r="P23" s="393">
        <f t="shared" si="3"/>
        <v>0</v>
      </c>
      <c r="Q23" s="393">
        <f t="shared" si="3"/>
        <v>0</v>
      </c>
      <c r="R23" s="393">
        <f t="shared" si="3"/>
        <v>0</v>
      </c>
      <c r="S23" s="393">
        <f t="shared" si="3"/>
        <v>0</v>
      </c>
      <c r="T23" s="393">
        <f t="shared" si="3"/>
        <v>0</v>
      </c>
      <c r="U23" s="393">
        <f t="shared" si="3"/>
        <v>0</v>
      </c>
      <c r="V23" s="393">
        <f t="shared" si="3"/>
        <v>0</v>
      </c>
      <c r="W23" s="393">
        <f t="shared" si="3"/>
        <v>0</v>
      </c>
      <c r="X23" s="393">
        <f t="shared" si="3"/>
        <v>0</v>
      </c>
      <c r="Y23" s="393">
        <f t="shared" si="3"/>
        <v>0</v>
      </c>
      <c r="Z23" s="393">
        <f t="shared" si="3"/>
        <v>364669</v>
      </c>
      <c r="AA23" s="393">
        <f t="shared" si="3"/>
        <v>0</v>
      </c>
      <c r="AB23" s="393">
        <f t="shared" si="3"/>
        <v>0</v>
      </c>
      <c r="AC23" s="393">
        <f t="shared" si="3"/>
        <v>338672</v>
      </c>
      <c r="AD23" s="393">
        <f t="shared" si="3"/>
        <v>0</v>
      </c>
      <c r="AE23" s="393">
        <f t="shared" si="3"/>
        <v>0</v>
      </c>
      <c r="AF23" s="393">
        <f t="shared" si="3"/>
        <v>0</v>
      </c>
      <c r="AG23" s="680">
        <f t="shared" si="3"/>
        <v>188818</v>
      </c>
      <c r="AH23" s="689"/>
    </row>
    <row r="24" spans="1:34" x14ac:dyDescent="0.3">
      <c r="A24" s="370" t="s">
        <v>240</v>
      </c>
      <c r="B24" s="417" t="s">
        <v>3</v>
      </c>
      <c r="C24" s="690" t="s">
        <v>251</v>
      </c>
      <c r="D24" s="664"/>
      <c r="E24" s="665"/>
      <c r="F24" s="665" t="s">
        <v>252</v>
      </c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85" t="s">
        <v>253</v>
      </c>
      <c r="AH24" s="689"/>
    </row>
    <row r="25" spans="1:34" x14ac:dyDescent="0.3">
      <c r="A25" s="371" t="s">
        <v>81</v>
      </c>
      <c r="B25" s="388">
        <f xml:space="preserve">
SUM(C25:AG25)</f>
        <v>17070</v>
      </c>
      <c r="C25" s="691">
        <f xml:space="preserve">
IF($A$4&lt;=12,SUMIFS('ON Data'!H:H,'ON Data'!$D:$D,$A$4,'ON Data'!$E:$E,10),SUMIFS('ON Data'!H:H,'ON Data'!$E:$E,10))</f>
        <v>8600</v>
      </c>
      <c r="D25" s="666"/>
      <c r="E25" s="667"/>
      <c r="F25" s="667">
        <f xml:space="preserve">
IF($A$4&lt;=12,SUMIFS('ON Data'!K:K,'ON Data'!$D:$D,$A$4,'ON Data'!$E:$E,10),SUMIFS('ON Data'!K:K,'ON Data'!$E:$E,10))</f>
        <v>8470</v>
      </c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86">
        <f xml:space="preserve">
IF($A$4&lt;=12,SUMIFS('ON Data'!AM:AM,'ON Data'!$D:$D,$A$4,'ON Data'!$E:$E,10),SUMIFS('ON Data'!AM:AM,'ON Data'!$E:$E,10))</f>
        <v>0</v>
      </c>
      <c r="AH25" s="689"/>
    </row>
    <row r="26" spans="1:34" x14ac:dyDescent="0.3">
      <c r="A26" s="377" t="s">
        <v>250</v>
      </c>
      <c r="B26" s="397">
        <f xml:space="preserve">
SUM(C26:AG26)</f>
        <v>27911.333333333336</v>
      </c>
      <c r="C26" s="691">
        <f xml:space="preserve">
IF($A$4&lt;=12,SUMIFS('ON Data'!H:H,'ON Data'!$D:$D,$A$4,'ON Data'!$E:$E,11),SUMIFS('ON Data'!H:H,'ON Data'!$E:$E,11))</f>
        <v>21244.666666666668</v>
      </c>
      <c r="D26" s="666"/>
      <c r="E26" s="667"/>
      <c r="F26" s="668">
        <f xml:space="preserve">
IF($A$4&lt;=12,SUMIFS('ON Data'!K:K,'ON Data'!$D:$D,$A$4,'ON Data'!$E:$E,11),SUMIFS('ON Data'!K:K,'ON Data'!$E:$E,11))</f>
        <v>6666.6666666666661</v>
      </c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86">
        <f xml:space="preserve">
IF($A$4&lt;=12,SUMIFS('ON Data'!AM:AM,'ON Data'!$D:$D,$A$4,'ON Data'!$E:$E,11),SUMIFS('ON Data'!AM:AM,'ON Data'!$E:$E,11))</f>
        <v>0</v>
      </c>
      <c r="AH26" s="689"/>
    </row>
    <row r="27" spans="1:34" x14ac:dyDescent="0.3">
      <c r="A27" s="377" t="s">
        <v>83</v>
      </c>
      <c r="B27" s="418">
        <f xml:space="preserve">
IF(B26=0,0,B25/B26)</f>
        <v>0.61157952564071938</v>
      </c>
      <c r="C27" s="692">
        <f xml:space="preserve">
IF(C26=0,0,C25/C26)</f>
        <v>0.40480748109329395</v>
      </c>
      <c r="D27" s="669"/>
      <c r="E27" s="670"/>
      <c r="F27" s="670">
        <f xml:space="preserve">
IF(F26=0,0,F25/F26)</f>
        <v>1.2705000000000002</v>
      </c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87">
        <f xml:space="preserve">
IF(AG26=0,0,AG25/AG26)</f>
        <v>0</v>
      </c>
      <c r="AH27" s="689"/>
    </row>
    <row r="28" spans="1:34" ht="15" thickBot="1" x14ac:dyDescent="0.35">
      <c r="A28" s="377" t="s">
        <v>249</v>
      </c>
      <c r="B28" s="397">
        <f xml:space="preserve">
SUM(C28:AG28)</f>
        <v>10841.333333333334</v>
      </c>
      <c r="C28" s="693">
        <f xml:space="preserve">
C26-C25</f>
        <v>12644.666666666668</v>
      </c>
      <c r="D28" s="671"/>
      <c r="E28" s="672"/>
      <c r="F28" s="672">
        <f xml:space="preserve">
F26-F25</f>
        <v>-1803.3333333333339</v>
      </c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88">
        <f xml:space="preserve">
AG26-AG25</f>
        <v>0</v>
      </c>
      <c r="AH28" s="689"/>
    </row>
    <row r="29" spans="1:34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8"/>
      <c r="AF29" s="378"/>
      <c r="AG29" s="378"/>
    </row>
    <row r="30" spans="1:34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59"/>
    </row>
    <row r="31" spans="1:34" x14ac:dyDescent="0.3">
      <c r="A31" s="211" t="s">
        <v>247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59"/>
    </row>
    <row r="32" spans="1:34" ht="14.4" customHeight="1" x14ac:dyDescent="0.3">
      <c r="A32" s="414" t="s">
        <v>244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</row>
    <row r="33" spans="1:1" x14ac:dyDescent="0.3">
      <c r="A33" s="416" t="s">
        <v>254</v>
      </c>
    </row>
    <row r="34" spans="1:1" x14ac:dyDescent="0.3">
      <c r="A34" s="416" t="s">
        <v>255</v>
      </c>
    </row>
    <row r="35" spans="1:1" x14ac:dyDescent="0.3">
      <c r="A35" s="416" t="s">
        <v>256</v>
      </c>
    </row>
    <row r="36" spans="1:1" x14ac:dyDescent="0.3">
      <c r="A36" s="416" t="s">
        <v>257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1" priority="4" operator="greaterThan">
      <formula>1</formula>
    </cfRule>
  </conditionalFormatting>
  <conditionalFormatting sqref="C28 AG28 F28">
    <cfRule type="cellIs" dxfId="20" priority="3" operator="lessThan">
      <formula>0</formula>
    </cfRule>
  </conditionalFormatting>
  <conditionalFormatting sqref="B22:AG22">
    <cfRule type="cellIs" dxfId="19" priority="2" operator="greaterThan">
      <formula>1</formula>
    </cfRule>
  </conditionalFormatting>
  <conditionalFormatting sqref="B23:AG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0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0" x14ac:dyDescent="0.3">
      <c r="A1" s="357" t="s">
        <v>2751</v>
      </c>
    </row>
    <row r="2" spans="1:40" x14ac:dyDescent="0.3">
      <c r="A2" s="361" t="s">
        <v>305</v>
      </c>
    </row>
    <row r="3" spans="1:40" x14ac:dyDescent="0.3">
      <c r="A3" s="357" t="s">
        <v>214</v>
      </c>
      <c r="B3" s="382">
        <v>2014</v>
      </c>
      <c r="D3" s="358">
        <f>MAX(D5:D1048576)</f>
        <v>8</v>
      </c>
      <c r="F3" s="358">
        <f>SUMIF($E5:$E1048576,"&lt;10",F5:F1048576)</f>
        <v>16725766.669999998</v>
      </c>
      <c r="G3" s="358">
        <f t="shared" ref="G3:AN3" si="0">SUMIF($E5:$E1048576,"&lt;10",G5:G1048576)</f>
        <v>93203</v>
      </c>
      <c r="H3" s="358">
        <f t="shared" si="0"/>
        <v>4834580.4000000004</v>
      </c>
      <c r="I3" s="358">
        <f t="shared" si="0"/>
        <v>0</v>
      </c>
      <c r="J3" s="358">
        <f t="shared" si="0"/>
        <v>0</v>
      </c>
      <c r="K3" s="358">
        <f t="shared" si="0"/>
        <v>10862099.529999999</v>
      </c>
      <c r="L3" s="358">
        <f t="shared" si="0"/>
        <v>0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382563</v>
      </c>
      <c r="AF3" s="358">
        <f t="shared" si="0"/>
        <v>0</v>
      </c>
      <c r="AG3" s="358">
        <f t="shared" si="0"/>
        <v>0</v>
      </c>
      <c r="AH3" s="358">
        <f t="shared" si="0"/>
        <v>354910.75</v>
      </c>
      <c r="AI3" s="358">
        <f t="shared" si="0"/>
        <v>0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198410</v>
      </c>
      <c r="AN3" s="358">
        <f t="shared" si="0"/>
        <v>0</v>
      </c>
    </row>
    <row r="4" spans="1:40" x14ac:dyDescent="0.3">
      <c r="A4" s="357" t="s">
        <v>215</v>
      </c>
      <c r="B4" s="382">
        <v>1</v>
      </c>
      <c r="C4" s="359" t="s">
        <v>5</v>
      </c>
      <c r="D4" s="360" t="s">
        <v>55</v>
      </c>
      <c r="E4" s="360" t="s">
        <v>209</v>
      </c>
      <c r="F4" s="360" t="s">
        <v>3</v>
      </c>
      <c r="G4" s="360" t="s">
        <v>210</v>
      </c>
      <c r="H4" s="360" t="s">
        <v>211</v>
      </c>
      <c r="I4" s="360" t="s">
        <v>212</v>
      </c>
      <c r="J4" s="360" t="s">
        <v>213</v>
      </c>
      <c r="K4" s="360">
        <v>305</v>
      </c>
      <c r="L4" s="360">
        <v>306</v>
      </c>
      <c r="M4" s="360">
        <v>408</v>
      </c>
      <c r="N4" s="360">
        <v>409</v>
      </c>
      <c r="O4" s="360">
        <v>410</v>
      </c>
      <c r="P4" s="360">
        <v>415</v>
      </c>
      <c r="Q4" s="360">
        <v>416</v>
      </c>
      <c r="R4" s="360">
        <v>418</v>
      </c>
      <c r="S4" s="360">
        <v>419</v>
      </c>
      <c r="T4" s="360">
        <v>420</v>
      </c>
      <c r="U4" s="360">
        <v>421</v>
      </c>
      <c r="V4" s="360">
        <v>522</v>
      </c>
      <c r="W4" s="360">
        <v>523</v>
      </c>
      <c r="X4" s="360">
        <v>524</v>
      </c>
      <c r="Y4" s="360">
        <v>525</v>
      </c>
      <c r="Z4" s="360">
        <v>526</v>
      </c>
      <c r="AA4" s="360">
        <v>527</v>
      </c>
      <c r="AB4" s="360">
        <v>528</v>
      </c>
      <c r="AC4" s="360">
        <v>629</v>
      </c>
      <c r="AD4" s="360">
        <v>630</v>
      </c>
      <c r="AE4" s="360">
        <v>636</v>
      </c>
      <c r="AF4" s="360">
        <v>637</v>
      </c>
      <c r="AG4" s="360">
        <v>640</v>
      </c>
      <c r="AH4" s="360">
        <v>642</v>
      </c>
      <c r="AI4" s="360">
        <v>743</v>
      </c>
      <c r="AJ4" s="360">
        <v>745</v>
      </c>
      <c r="AK4" s="360">
        <v>746</v>
      </c>
      <c r="AL4" s="360">
        <v>747</v>
      </c>
      <c r="AM4" s="360">
        <v>930</v>
      </c>
      <c r="AN4" s="360">
        <v>940</v>
      </c>
    </row>
    <row r="5" spans="1:40" x14ac:dyDescent="0.3">
      <c r="A5" s="357" t="s">
        <v>216</v>
      </c>
      <c r="B5" s="382">
        <v>2</v>
      </c>
      <c r="C5" s="357">
        <v>59</v>
      </c>
      <c r="D5" s="357">
        <v>1</v>
      </c>
      <c r="E5" s="357">
        <v>1</v>
      </c>
      <c r="F5" s="357">
        <v>53.1</v>
      </c>
      <c r="G5" s="357">
        <v>0</v>
      </c>
      <c r="H5" s="357">
        <v>7.6</v>
      </c>
      <c r="I5" s="357">
        <v>0</v>
      </c>
      <c r="J5" s="357">
        <v>0</v>
      </c>
      <c r="K5" s="357">
        <v>40.5</v>
      </c>
      <c r="L5" s="357">
        <v>0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2</v>
      </c>
      <c r="AF5" s="357">
        <v>0</v>
      </c>
      <c r="AG5" s="357">
        <v>0</v>
      </c>
      <c r="AH5" s="357">
        <v>2</v>
      </c>
      <c r="AI5" s="357">
        <v>0</v>
      </c>
      <c r="AJ5" s="357">
        <v>0</v>
      </c>
      <c r="AK5" s="357">
        <v>0</v>
      </c>
      <c r="AL5" s="357">
        <v>0</v>
      </c>
      <c r="AM5" s="357">
        <v>1</v>
      </c>
      <c r="AN5" s="357">
        <v>0</v>
      </c>
    </row>
    <row r="6" spans="1:40" x14ac:dyDescent="0.3">
      <c r="A6" s="357" t="s">
        <v>217</v>
      </c>
      <c r="B6" s="382">
        <v>3</v>
      </c>
      <c r="C6" s="357">
        <v>59</v>
      </c>
      <c r="D6" s="357">
        <v>1</v>
      </c>
      <c r="E6" s="357">
        <v>2</v>
      </c>
      <c r="F6" s="357">
        <v>7880.25</v>
      </c>
      <c r="G6" s="357">
        <v>0</v>
      </c>
      <c r="H6" s="357">
        <v>1264</v>
      </c>
      <c r="I6" s="357">
        <v>0</v>
      </c>
      <c r="J6" s="357">
        <v>0</v>
      </c>
      <c r="K6" s="357">
        <v>5789.5</v>
      </c>
      <c r="L6" s="357">
        <v>0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325.5</v>
      </c>
      <c r="AF6" s="357">
        <v>0</v>
      </c>
      <c r="AG6" s="357">
        <v>0</v>
      </c>
      <c r="AH6" s="357">
        <v>333.25</v>
      </c>
      <c r="AI6" s="357">
        <v>0</v>
      </c>
      <c r="AJ6" s="357">
        <v>0</v>
      </c>
      <c r="AK6" s="357">
        <v>0</v>
      </c>
      <c r="AL6" s="357">
        <v>0</v>
      </c>
      <c r="AM6" s="357">
        <v>168</v>
      </c>
      <c r="AN6" s="357">
        <v>0</v>
      </c>
    </row>
    <row r="7" spans="1:40" x14ac:dyDescent="0.3">
      <c r="A7" s="357" t="s">
        <v>218</v>
      </c>
      <c r="B7" s="382">
        <v>4</v>
      </c>
      <c r="C7" s="357">
        <v>59</v>
      </c>
      <c r="D7" s="357">
        <v>1</v>
      </c>
      <c r="E7" s="357">
        <v>3</v>
      </c>
      <c r="F7" s="357">
        <v>84</v>
      </c>
      <c r="G7" s="357">
        <v>0</v>
      </c>
      <c r="H7" s="357">
        <v>9</v>
      </c>
      <c r="I7" s="357">
        <v>0</v>
      </c>
      <c r="J7" s="357">
        <v>0</v>
      </c>
      <c r="K7" s="357">
        <v>75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</row>
    <row r="8" spans="1:40" x14ac:dyDescent="0.3">
      <c r="A8" s="357" t="s">
        <v>219</v>
      </c>
      <c r="B8" s="382">
        <v>5</v>
      </c>
      <c r="C8" s="357">
        <v>59</v>
      </c>
      <c r="D8" s="357">
        <v>1</v>
      </c>
      <c r="E8" s="357">
        <v>4</v>
      </c>
      <c r="F8" s="357">
        <v>254</v>
      </c>
      <c r="G8" s="357">
        <v>0</v>
      </c>
      <c r="H8" s="357">
        <v>86</v>
      </c>
      <c r="I8" s="357">
        <v>0</v>
      </c>
      <c r="J8" s="357">
        <v>0</v>
      </c>
      <c r="K8" s="357">
        <v>168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0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</row>
    <row r="9" spans="1:40" x14ac:dyDescent="0.3">
      <c r="A9" s="357" t="s">
        <v>220</v>
      </c>
      <c r="B9" s="382">
        <v>6</v>
      </c>
      <c r="C9" s="357">
        <v>59</v>
      </c>
      <c r="D9" s="357">
        <v>1</v>
      </c>
      <c r="E9" s="357">
        <v>5</v>
      </c>
      <c r="F9" s="357">
        <v>32</v>
      </c>
      <c r="G9" s="357">
        <v>32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357">
        <v>0</v>
      </c>
      <c r="AK9" s="357">
        <v>0</v>
      </c>
      <c r="AL9" s="357">
        <v>0</v>
      </c>
      <c r="AM9" s="357">
        <v>0</v>
      </c>
      <c r="AN9" s="357">
        <v>0</v>
      </c>
    </row>
    <row r="10" spans="1:40" x14ac:dyDescent="0.3">
      <c r="A10" s="357" t="s">
        <v>221</v>
      </c>
      <c r="B10" s="382">
        <v>7</v>
      </c>
      <c r="C10" s="357">
        <v>59</v>
      </c>
      <c r="D10" s="357">
        <v>1</v>
      </c>
      <c r="E10" s="357">
        <v>6</v>
      </c>
      <c r="F10" s="357">
        <v>1848711</v>
      </c>
      <c r="G10" s="357">
        <v>11800</v>
      </c>
      <c r="H10" s="357">
        <v>517084</v>
      </c>
      <c r="I10" s="357">
        <v>0</v>
      </c>
      <c r="J10" s="357">
        <v>0</v>
      </c>
      <c r="K10" s="357">
        <v>1220553</v>
      </c>
      <c r="L10" s="357">
        <v>0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39847</v>
      </c>
      <c r="AF10" s="357">
        <v>0</v>
      </c>
      <c r="AG10" s="357">
        <v>0</v>
      </c>
      <c r="AH10" s="357">
        <v>36264</v>
      </c>
      <c r="AI10" s="357">
        <v>0</v>
      </c>
      <c r="AJ10" s="357">
        <v>0</v>
      </c>
      <c r="AK10" s="357">
        <v>0</v>
      </c>
      <c r="AL10" s="357">
        <v>0</v>
      </c>
      <c r="AM10" s="357">
        <v>23163</v>
      </c>
      <c r="AN10" s="357">
        <v>0</v>
      </c>
    </row>
    <row r="11" spans="1:40" x14ac:dyDescent="0.3">
      <c r="A11" s="357" t="s">
        <v>222</v>
      </c>
      <c r="B11" s="382">
        <v>8</v>
      </c>
      <c r="C11" s="357">
        <v>59</v>
      </c>
      <c r="D11" s="357">
        <v>1</v>
      </c>
      <c r="E11" s="357">
        <v>9</v>
      </c>
      <c r="F11" s="357">
        <v>7408</v>
      </c>
      <c r="G11" s="357">
        <v>0</v>
      </c>
      <c r="H11" s="357">
        <v>0</v>
      </c>
      <c r="I11" s="357">
        <v>0</v>
      </c>
      <c r="J11" s="357">
        <v>0</v>
      </c>
      <c r="K11" s="357">
        <v>7408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</row>
    <row r="12" spans="1:40" x14ac:dyDescent="0.3">
      <c r="A12" s="357" t="s">
        <v>223</v>
      </c>
      <c r="B12" s="382">
        <v>9</v>
      </c>
      <c r="C12" s="357">
        <v>59</v>
      </c>
      <c r="D12" s="357">
        <v>1</v>
      </c>
      <c r="E12" s="357">
        <v>10</v>
      </c>
      <c r="F12" s="357">
        <v>7970</v>
      </c>
      <c r="G12" s="357">
        <v>0</v>
      </c>
      <c r="H12" s="357">
        <v>0</v>
      </c>
      <c r="I12" s="357">
        <v>0</v>
      </c>
      <c r="J12" s="357">
        <v>0</v>
      </c>
      <c r="K12" s="357">
        <v>7970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357">
        <v>0</v>
      </c>
      <c r="AK12" s="357">
        <v>0</v>
      </c>
      <c r="AL12" s="357">
        <v>0</v>
      </c>
      <c r="AM12" s="357">
        <v>0</v>
      </c>
      <c r="AN12" s="357">
        <v>0</v>
      </c>
    </row>
    <row r="13" spans="1:40" x14ac:dyDescent="0.3">
      <c r="A13" s="357" t="s">
        <v>224</v>
      </c>
      <c r="B13" s="382">
        <v>10</v>
      </c>
      <c r="C13" s="357">
        <v>59</v>
      </c>
      <c r="D13" s="357">
        <v>1</v>
      </c>
      <c r="E13" s="357">
        <v>11</v>
      </c>
      <c r="F13" s="357">
        <v>3488.916666666667</v>
      </c>
      <c r="G13" s="357">
        <v>0</v>
      </c>
      <c r="H13" s="357">
        <v>2655.5833333333335</v>
      </c>
      <c r="I13" s="357">
        <v>0</v>
      </c>
      <c r="J13" s="357">
        <v>0</v>
      </c>
      <c r="K13" s="357">
        <v>833.33333333333337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0</v>
      </c>
      <c r="AG13" s="357">
        <v>0</v>
      </c>
      <c r="AH13" s="357">
        <v>0</v>
      </c>
      <c r="AI13" s="357">
        <v>0</v>
      </c>
      <c r="AJ13" s="357">
        <v>0</v>
      </c>
      <c r="AK13" s="357">
        <v>0</v>
      </c>
      <c r="AL13" s="357">
        <v>0</v>
      </c>
      <c r="AM13" s="357">
        <v>0</v>
      </c>
      <c r="AN13" s="357">
        <v>0</v>
      </c>
    </row>
    <row r="14" spans="1:40" x14ac:dyDescent="0.3">
      <c r="A14" s="357" t="s">
        <v>225</v>
      </c>
      <c r="B14" s="382">
        <v>11</v>
      </c>
      <c r="C14" s="357">
        <v>59</v>
      </c>
      <c r="D14" s="357">
        <v>2</v>
      </c>
      <c r="E14" s="357">
        <v>1</v>
      </c>
      <c r="F14" s="357">
        <v>53.1</v>
      </c>
      <c r="G14" s="357">
        <v>0</v>
      </c>
      <c r="H14" s="357">
        <v>7.6</v>
      </c>
      <c r="I14" s="357">
        <v>0</v>
      </c>
      <c r="J14" s="357">
        <v>0</v>
      </c>
      <c r="K14" s="357">
        <v>40.5</v>
      </c>
      <c r="L14" s="357">
        <v>0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2</v>
      </c>
      <c r="AF14" s="357">
        <v>0</v>
      </c>
      <c r="AG14" s="357">
        <v>0</v>
      </c>
      <c r="AH14" s="357">
        <v>2</v>
      </c>
      <c r="AI14" s="357">
        <v>0</v>
      </c>
      <c r="AJ14" s="357">
        <v>0</v>
      </c>
      <c r="AK14" s="357">
        <v>0</v>
      </c>
      <c r="AL14" s="357">
        <v>0</v>
      </c>
      <c r="AM14" s="357">
        <v>1</v>
      </c>
      <c r="AN14" s="357">
        <v>0</v>
      </c>
    </row>
    <row r="15" spans="1:40" x14ac:dyDescent="0.3">
      <c r="A15" s="357" t="s">
        <v>226</v>
      </c>
      <c r="B15" s="382">
        <v>12</v>
      </c>
      <c r="C15" s="357">
        <v>59</v>
      </c>
      <c r="D15" s="357">
        <v>2</v>
      </c>
      <c r="E15" s="357">
        <v>2</v>
      </c>
      <c r="F15" s="357">
        <v>6796.88</v>
      </c>
      <c r="G15" s="357">
        <v>0</v>
      </c>
      <c r="H15" s="357">
        <v>1065</v>
      </c>
      <c r="I15" s="357">
        <v>0</v>
      </c>
      <c r="J15" s="357">
        <v>0</v>
      </c>
      <c r="K15" s="357">
        <v>4990.63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271.25</v>
      </c>
      <c r="AF15" s="357">
        <v>0</v>
      </c>
      <c r="AG15" s="357">
        <v>0</v>
      </c>
      <c r="AH15" s="357">
        <v>310</v>
      </c>
      <c r="AI15" s="357">
        <v>0</v>
      </c>
      <c r="AJ15" s="357">
        <v>0</v>
      </c>
      <c r="AK15" s="357">
        <v>0</v>
      </c>
      <c r="AL15" s="357">
        <v>0</v>
      </c>
      <c r="AM15" s="357">
        <v>160</v>
      </c>
      <c r="AN15" s="357">
        <v>0</v>
      </c>
    </row>
    <row r="16" spans="1:40" x14ac:dyDescent="0.3">
      <c r="A16" s="357" t="s">
        <v>214</v>
      </c>
      <c r="B16" s="382">
        <v>2014</v>
      </c>
      <c r="C16" s="357">
        <v>59</v>
      </c>
      <c r="D16" s="357">
        <v>2</v>
      </c>
      <c r="E16" s="357">
        <v>3</v>
      </c>
      <c r="F16" s="357">
        <v>217</v>
      </c>
      <c r="G16" s="357">
        <v>0</v>
      </c>
      <c r="H16" s="357">
        <v>6</v>
      </c>
      <c r="I16" s="357">
        <v>0</v>
      </c>
      <c r="J16" s="357">
        <v>0</v>
      </c>
      <c r="K16" s="357">
        <v>211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0</v>
      </c>
      <c r="AG16" s="357">
        <v>0</v>
      </c>
      <c r="AH16" s="357">
        <v>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</row>
    <row r="17" spans="3:40" x14ac:dyDescent="0.3">
      <c r="C17" s="357">
        <v>59</v>
      </c>
      <c r="D17" s="357">
        <v>2</v>
      </c>
      <c r="E17" s="357">
        <v>4</v>
      </c>
      <c r="F17" s="357">
        <v>651</v>
      </c>
      <c r="G17" s="357">
        <v>0</v>
      </c>
      <c r="H17" s="357">
        <v>127</v>
      </c>
      <c r="I17" s="357">
        <v>0</v>
      </c>
      <c r="J17" s="357">
        <v>0</v>
      </c>
      <c r="K17" s="357">
        <v>499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10</v>
      </c>
      <c r="AF17" s="357">
        <v>0</v>
      </c>
      <c r="AG17" s="357">
        <v>0</v>
      </c>
      <c r="AH17" s="357">
        <v>15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</row>
    <row r="18" spans="3:40" x14ac:dyDescent="0.3">
      <c r="C18" s="357">
        <v>59</v>
      </c>
      <c r="D18" s="357">
        <v>2</v>
      </c>
      <c r="E18" s="357">
        <v>5</v>
      </c>
      <c r="F18" s="357">
        <v>24</v>
      </c>
      <c r="G18" s="357">
        <v>24</v>
      </c>
      <c r="H18" s="357">
        <v>0</v>
      </c>
      <c r="I18" s="357">
        <v>0</v>
      </c>
      <c r="J18" s="357">
        <v>0</v>
      </c>
      <c r="K18" s="357">
        <v>0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0</v>
      </c>
      <c r="AG18" s="357">
        <v>0</v>
      </c>
      <c r="AH18" s="357">
        <v>0</v>
      </c>
      <c r="AI18" s="357">
        <v>0</v>
      </c>
      <c r="AJ18" s="357">
        <v>0</v>
      </c>
      <c r="AK18" s="357">
        <v>0</v>
      </c>
      <c r="AL18" s="357">
        <v>0</v>
      </c>
      <c r="AM18" s="357">
        <v>0</v>
      </c>
      <c r="AN18" s="357">
        <v>0</v>
      </c>
    </row>
    <row r="19" spans="3:40" x14ac:dyDescent="0.3">
      <c r="C19" s="357">
        <v>59</v>
      </c>
      <c r="D19" s="357">
        <v>2</v>
      </c>
      <c r="E19" s="357">
        <v>6</v>
      </c>
      <c r="F19" s="357">
        <v>1920455</v>
      </c>
      <c r="G19" s="357">
        <v>8900</v>
      </c>
      <c r="H19" s="357">
        <v>539521</v>
      </c>
      <c r="I19" s="357">
        <v>0</v>
      </c>
      <c r="J19" s="357">
        <v>0</v>
      </c>
      <c r="K19" s="357">
        <v>1268577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42187</v>
      </c>
      <c r="AF19" s="357">
        <v>0</v>
      </c>
      <c r="AG19" s="357">
        <v>0</v>
      </c>
      <c r="AH19" s="357">
        <v>38870</v>
      </c>
      <c r="AI19" s="357">
        <v>0</v>
      </c>
      <c r="AJ19" s="357">
        <v>0</v>
      </c>
      <c r="AK19" s="357">
        <v>0</v>
      </c>
      <c r="AL19" s="357">
        <v>0</v>
      </c>
      <c r="AM19" s="357">
        <v>22400</v>
      </c>
      <c r="AN19" s="357">
        <v>0</v>
      </c>
    </row>
    <row r="20" spans="3:40" x14ac:dyDescent="0.3">
      <c r="C20" s="357">
        <v>59</v>
      </c>
      <c r="D20" s="357">
        <v>2</v>
      </c>
      <c r="E20" s="357">
        <v>10</v>
      </c>
      <c r="F20" s="357">
        <v>2800</v>
      </c>
      <c r="G20" s="357">
        <v>0</v>
      </c>
      <c r="H20" s="357">
        <v>2800</v>
      </c>
      <c r="I20" s="357">
        <v>0</v>
      </c>
      <c r="J20" s="357">
        <v>0</v>
      </c>
      <c r="K20" s="357">
        <v>0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</row>
    <row r="21" spans="3:40" x14ac:dyDescent="0.3">
      <c r="C21" s="357">
        <v>59</v>
      </c>
      <c r="D21" s="357">
        <v>2</v>
      </c>
      <c r="E21" s="357">
        <v>11</v>
      </c>
      <c r="F21" s="357">
        <v>3488.916666666667</v>
      </c>
      <c r="G21" s="357">
        <v>0</v>
      </c>
      <c r="H21" s="357">
        <v>2655.5833333333335</v>
      </c>
      <c r="I21" s="357">
        <v>0</v>
      </c>
      <c r="J21" s="357">
        <v>0</v>
      </c>
      <c r="K21" s="357">
        <v>833.33333333333337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0</v>
      </c>
      <c r="AG21" s="357">
        <v>0</v>
      </c>
      <c r="AH21" s="357">
        <v>0</v>
      </c>
      <c r="AI21" s="357">
        <v>0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</row>
    <row r="22" spans="3:40" x14ac:dyDescent="0.3">
      <c r="C22" s="357">
        <v>59</v>
      </c>
      <c r="D22" s="357">
        <v>3</v>
      </c>
      <c r="E22" s="357">
        <v>1</v>
      </c>
      <c r="F22" s="357">
        <v>56.6</v>
      </c>
      <c r="G22" s="357">
        <v>0</v>
      </c>
      <c r="H22" s="357">
        <v>7.6</v>
      </c>
      <c r="I22" s="357">
        <v>0</v>
      </c>
      <c r="J22" s="357">
        <v>0</v>
      </c>
      <c r="K22" s="357">
        <v>44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2</v>
      </c>
      <c r="AF22" s="357">
        <v>0</v>
      </c>
      <c r="AG22" s="357">
        <v>0</v>
      </c>
      <c r="AH22" s="357">
        <v>2</v>
      </c>
      <c r="AI22" s="357">
        <v>0</v>
      </c>
      <c r="AJ22" s="357">
        <v>0</v>
      </c>
      <c r="AK22" s="357">
        <v>0</v>
      </c>
      <c r="AL22" s="357">
        <v>0</v>
      </c>
      <c r="AM22" s="357">
        <v>1</v>
      </c>
      <c r="AN22" s="357">
        <v>0</v>
      </c>
    </row>
    <row r="23" spans="3:40" x14ac:dyDescent="0.3">
      <c r="C23" s="357">
        <v>59</v>
      </c>
      <c r="D23" s="357">
        <v>3</v>
      </c>
      <c r="E23" s="357">
        <v>2</v>
      </c>
      <c r="F23" s="357">
        <v>7268.53</v>
      </c>
      <c r="G23" s="357">
        <v>0</v>
      </c>
      <c r="H23" s="357">
        <v>1266.4000000000001</v>
      </c>
      <c r="I23" s="357">
        <v>0</v>
      </c>
      <c r="J23" s="357">
        <v>0</v>
      </c>
      <c r="K23" s="357">
        <v>5291.63</v>
      </c>
      <c r="L23" s="357">
        <v>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255.75</v>
      </c>
      <c r="AF23" s="357">
        <v>0</v>
      </c>
      <c r="AG23" s="357">
        <v>0</v>
      </c>
      <c r="AH23" s="357">
        <v>286.75</v>
      </c>
      <c r="AI23" s="357">
        <v>0</v>
      </c>
      <c r="AJ23" s="357">
        <v>0</v>
      </c>
      <c r="AK23" s="357">
        <v>0</v>
      </c>
      <c r="AL23" s="357">
        <v>0</v>
      </c>
      <c r="AM23" s="357">
        <v>168</v>
      </c>
      <c r="AN23" s="357">
        <v>0</v>
      </c>
    </row>
    <row r="24" spans="3:40" x14ac:dyDescent="0.3">
      <c r="C24" s="357">
        <v>59</v>
      </c>
      <c r="D24" s="357">
        <v>3</v>
      </c>
      <c r="E24" s="357">
        <v>3</v>
      </c>
      <c r="F24" s="357">
        <v>62</v>
      </c>
      <c r="G24" s="357">
        <v>0</v>
      </c>
      <c r="H24" s="357">
        <v>5</v>
      </c>
      <c r="I24" s="357">
        <v>0</v>
      </c>
      <c r="J24" s="357">
        <v>0</v>
      </c>
      <c r="K24" s="357">
        <v>57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</row>
    <row r="25" spans="3:40" x14ac:dyDescent="0.3">
      <c r="C25" s="357">
        <v>59</v>
      </c>
      <c r="D25" s="357">
        <v>3</v>
      </c>
      <c r="E25" s="357">
        <v>4</v>
      </c>
      <c r="F25" s="357">
        <v>743</v>
      </c>
      <c r="G25" s="357">
        <v>0</v>
      </c>
      <c r="H25" s="357">
        <v>91</v>
      </c>
      <c r="I25" s="357">
        <v>0</v>
      </c>
      <c r="J25" s="357">
        <v>0</v>
      </c>
      <c r="K25" s="357">
        <v>602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30</v>
      </c>
      <c r="AF25" s="357">
        <v>0</v>
      </c>
      <c r="AG25" s="357">
        <v>0</v>
      </c>
      <c r="AH25" s="357">
        <v>20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</row>
    <row r="26" spans="3:40" x14ac:dyDescent="0.3">
      <c r="C26" s="357">
        <v>59</v>
      </c>
      <c r="D26" s="357">
        <v>3</v>
      </c>
      <c r="E26" s="357">
        <v>5</v>
      </c>
      <c r="F26" s="357">
        <v>24</v>
      </c>
      <c r="G26" s="357">
        <v>24</v>
      </c>
      <c r="H26" s="357">
        <v>0</v>
      </c>
      <c r="I26" s="357">
        <v>0</v>
      </c>
      <c r="J26" s="357">
        <v>0</v>
      </c>
      <c r="K26" s="357">
        <v>0</v>
      </c>
      <c r="L26" s="357">
        <v>0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0</v>
      </c>
      <c r="AG26" s="357">
        <v>0</v>
      </c>
      <c r="AH26" s="357">
        <v>0</v>
      </c>
      <c r="AI26" s="357">
        <v>0</v>
      </c>
      <c r="AJ26" s="357">
        <v>0</v>
      </c>
      <c r="AK26" s="357">
        <v>0</v>
      </c>
      <c r="AL26" s="357">
        <v>0</v>
      </c>
      <c r="AM26" s="357">
        <v>0</v>
      </c>
      <c r="AN26" s="357">
        <v>0</v>
      </c>
    </row>
    <row r="27" spans="3:40" x14ac:dyDescent="0.3">
      <c r="C27" s="357">
        <v>59</v>
      </c>
      <c r="D27" s="357">
        <v>3</v>
      </c>
      <c r="E27" s="357">
        <v>6</v>
      </c>
      <c r="F27" s="357">
        <v>1942672</v>
      </c>
      <c r="G27" s="357">
        <v>8400</v>
      </c>
      <c r="H27" s="357">
        <v>512547</v>
      </c>
      <c r="I27" s="357">
        <v>0</v>
      </c>
      <c r="J27" s="357">
        <v>0</v>
      </c>
      <c r="K27" s="357">
        <v>1311554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47296</v>
      </c>
      <c r="AF27" s="357">
        <v>0</v>
      </c>
      <c r="AG27" s="357">
        <v>0</v>
      </c>
      <c r="AH27" s="357">
        <v>40475</v>
      </c>
      <c r="AI27" s="357">
        <v>0</v>
      </c>
      <c r="AJ27" s="357">
        <v>0</v>
      </c>
      <c r="AK27" s="357">
        <v>0</v>
      </c>
      <c r="AL27" s="357">
        <v>0</v>
      </c>
      <c r="AM27" s="357">
        <v>22400</v>
      </c>
      <c r="AN27" s="357">
        <v>0</v>
      </c>
    </row>
    <row r="28" spans="3:40" x14ac:dyDescent="0.3">
      <c r="C28" s="357">
        <v>59</v>
      </c>
      <c r="D28" s="357">
        <v>3</v>
      </c>
      <c r="E28" s="357">
        <v>9</v>
      </c>
      <c r="F28" s="357">
        <v>10112</v>
      </c>
      <c r="G28" s="357">
        <v>0</v>
      </c>
      <c r="H28" s="357">
        <v>0</v>
      </c>
      <c r="I28" s="357">
        <v>0</v>
      </c>
      <c r="J28" s="357">
        <v>0</v>
      </c>
      <c r="K28" s="357">
        <v>10112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</row>
    <row r="29" spans="3:40" x14ac:dyDescent="0.3">
      <c r="C29" s="357">
        <v>59</v>
      </c>
      <c r="D29" s="357">
        <v>3</v>
      </c>
      <c r="E29" s="357">
        <v>11</v>
      </c>
      <c r="F29" s="357">
        <v>3488.916666666667</v>
      </c>
      <c r="G29" s="357">
        <v>0</v>
      </c>
      <c r="H29" s="357">
        <v>2655.5833333333335</v>
      </c>
      <c r="I29" s="357">
        <v>0</v>
      </c>
      <c r="J29" s="357">
        <v>0</v>
      </c>
      <c r="K29" s="357">
        <v>833.33333333333337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</row>
    <row r="30" spans="3:40" x14ac:dyDescent="0.3">
      <c r="C30" s="357">
        <v>59</v>
      </c>
      <c r="D30" s="357">
        <v>4</v>
      </c>
      <c r="E30" s="357">
        <v>1</v>
      </c>
      <c r="F30" s="357">
        <v>57.1</v>
      </c>
      <c r="G30" s="357">
        <v>0</v>
      </c>
      <c r="H30" s="357">
        <v>7.6</v>
      </c>
      <c r="I30" s="357">
        <v>0</v>
      </c>
      <c r="J30" s="357">
        <v>0</v>
      </c>
      <c r="K30" s="357">
        <v>44.5</v>
      </c>
      <c r="L30" s="357">
        <v>0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2</v>
      </c>
      <c r="AF30" s="357">
        <v>0</v>
      </c>
      <c r="AG30" s="357">
        <v>0</v>
      </c>
      <c r="AH30" s="357">
        <v>2</v>
      </c>
      <c r="AI30" s="357">
        <v>0</v>
      </c>
      <c r="AJ30" s="357">
        <v>0</v>
      </c>
      <c r="AK30" s="357">
        <v>0</v>
      </c>
      <c r="AL30" s="357">
        <v>0</v>
      </c>
      <c r="AM30" s="357">
        <v>1</v>
      </c>
      <c r="AN30" s="357">
        <v>0</v>
      </c>
    </row>
    <row r="31" spans="3:40" x14ac:dyDescent="0.3">
      <c r="C31" s="357">
        <v>59</v>
      </c>
      <c r="D31" s="357">
        <v>4</v>
      </c>
      <c r="E31" s="357">
        <v>2</v>
      </c>
      <c r="F31" s="357">
        <v>7805.6</v>
      </c>
      <c r="G31" s="357">
        <v>0</v>
      </c>
      <c r="H31" s="357">
        <v>1337.6</v>
      </c>
      <c r="I31" s="357">
        <v>0</v>
      </c>
      <c r="J31" s="357">
        <v>0</v>
      </c>
      <c r="K31" s="357">
        <v>5687.75</v>
      </c>
      <c r="L31" s="357">
        <v>0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302.25</v>
      </c>
      <c r="AF31" s="357">
        <v>0</v>
      </c>
      <c r="AG31" s="357">
        <v>0</v>
      </c>
      <c r="AH31" s="357">
        <v>310</v>
      </c>
      <c r="AI31" s="357">
        <v>0</v>
      </c>
      <c r="AJ31" s="357">
        <v>0</v>
      </c>
      <c r="AK31" s="357">
        <v>0</v>
      </c>
      <c r="AL31" s="357">
        <v>0</v>
      </c>
      <c r="AM31" s="357">
        <v>168</v>
      </c>
      <c r="AN31" s="357">
        <v>0</v>
      </c>
    </row>
    <row r="32" spans="3:40" x14ac:dyDescent="0.3">
      <c r="C32" s="357">
        <v>59</v>
      </c>
      <c r="D32" s="357">
        <v>4</v>
      </c>
      <c r="E32" s="357">
        <v>3</v>
      </c>
      <c r="F32" s="357">
        <v>91</v>
      </c>
      <c r="G32" s="357">
        <v>0</v>
      </c>
      <c r="H32" s="357">
        <v>6</v>
      </c>
      <c r="I32" s="357">
        <v>0</v>
      </c>
      <c r="J32" s="357">
        <v>0</v>
      </c>
      <c r="K32" s="357">
        <v>85</v>
      </c>
      <c r="L32" s="357">
        <v>0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</row>
    <row r="33" spans="3:40" x14ac:dyDescent="0.3">
      <c r="C33" s="357">
        <v>59</v>
      </c>
      <c r="D33" s="357">
        <v>4</v>
      </c>
      <c r="E33" s="357">
        <v>4</v>
      </c>
      <c r="F33" s="357">
        <v>554</v>
      </c>
      <c r="G33" s="357">
        <v>0</v>
      </c>
      <c r="H33" s="357">
        <v>85</v>
      </c>
      <c r="I33" s="357">
        <v>0</v>
      </c>
      <c r="J33" s="357">
        <v>0</v>
      </c>
      <c r="K33" s="357">
        <v>414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25</v>
      </c>
      <c r="AF33" s="357">
        <v>0</v>
      </c>
      <c r="AG33" s="357">
        <v>0</v>
      </c>
      <c r="AH33" s="357">
        <v>30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</row>
    <row r="34" spans="3:40" x14ac:dyDescent="0.3">
      <c r="C34" s="357">
        <v>59</v>
      </c>
      <c r="D34" s="357">
        <v>4</v>
      </c>
      <c r="E34" s="357">
        <v>5</v>
      </c>
      <c r="F34" s="357">
        <v>56</v>
      </c>
      <c r="G34" s="357">
        <v>56</v>
      </c>
      <c r="H34" s="357">
        <v>0</v>
      </c>
      <c r="I34" s="357">
        <v>0</v>
      </c>
      <c r="J34" s="357">
        <v>0</v>
      </c>
      <c r="K34" s="357">
        <v>0</v>
      </c>
      <c r="L34" s="357">
        <v>0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0</v>
      </c>
      <c r="AG34" s="357">
        <v>0</v>
      </c>
      <c r="AH34" s="357">
        <v>0</v>
      </c>
      <c r="AI34" s="357">
        <v>0</v>
      </c>
      <c r="AJ34" s="357">
        <v>0</v>
      </c>
      <c r="AK34" s="357">
        <v>0</v>
      </c>
      <c r="AL34" s="357">
        <v>0</v>
      </c>
      <c r="AM34" s="357">
        <v>0</v>
      </c>
      <c r="AN34" s="357">
        <v>0</v>
      </c>
    </row>
    <row r="35" spans="3:40" x14ac:dyDescent="0.3">
      <c r="C35" s="357">
        <v>59</v>
      </c>
      <c r="D35" s="357">
        <v>4</v>
      </c>
      <c r="E35" s="357">
        <v>6</v>
      </c>
      <c r="F35" s="357">
        <v>1947349</v>
      </c>
      <c r="G35" s="357">
        <v>20450</v>
      </c>
      <c r="H35" s="357">
        <v>519559</v>
      </c>
      <c r="I35" s="357">
        <v>0</v>
      </c>
      <c r="J35" s="357">
        <v>0</v>
      </c>
      <c r="K35" s="357">
        <v>1297776</v>
      </c>
      <c r="L35" s="357">
        <v>0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43700</v>
      </c>
      <c r="AF35" s="357">
        <v>0</v>
      </c>
      <c r="AG35" s="357">
        <v>0</v>
      </c>
      <c r="AH35" s="357">
        <v>43379</v>
      </c>
      <c r="AI35" s="357">
        <v>0</v>
      </c>
      <c r="AJ35" s="357">
        <v>0</v>
      </c>
      <c r="AK35" s="357">
        <v>0</v>
      </c>
      <c r="AL35" s="357">
        <v>0</v>
      </c>
      <c r="AM35" s="357">
        <v>22485</v>
      </c>
      <c r="AN35" s="357">
        <v>0</v>
      </c>
    </row>
    <row r="36" spans="3:40" x14ac:dyDescent="0.3">
      <c r="C36" s="357">
        <v>59</v>
      </c>
      <c r="D36" s="357">
        <v>4</v>
      </c>
      <c r="E36" s="357">
        <v>9</v>
      </c>
      <c r="F36" s="357">
        <v>10112</v>
      </c>
      <c r="G36" s="357">
        <v>0</v>
      </c>
      <c r="H36" s="357">
        <v>0</v>
      </c>
      <c r="I36" s="357">
        <v>0</v>
      </c>
      <c r="J36" s="357">
        <v>0</v>
      </c>
      <c r="K36" s="357">
        <v>10112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</row>
    <row r="37" spans="3:40" x14ac:dyDescent="0.3">
      <c r="C37" s="357">
        <v>59</v>
      </c>
      <c r="D37" s="357">
        <v>4</v>
      </c>
      <c r="E37" s="357">
        <v>11</v>
      </c>
      <c r="F37" s="357">
        <v>3488.916666666667</v>
      </c>
      <c r="G37" s="357">
        <v>0</v>
      </c>
      <c r="H37" s="357">
        <v>2655.5833333333335</v>
      </c>
      <c r="I37" s="357">
        <v>0</v>
      </c>
      <c r="J37" s="357">
        <v>0</v>
      </c>
      <c r="K37" s="357">
        <v>833.33333333333337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0</v>
      </c>
      <c r="AG37" s="357">
        <v>0</v>
      </c>
      <c r="AH37" s="357">
        <v>0</v>
      </c>
      <c r="AI37" s="357">
        <v>0</v>
      </c>
      <c r="AJ37" s="357">
        <v>0</v>
      </c>
      <c r="AK37" s="357">
        <v>0</v>
      </c>
      <c r="AL37" s="357">
        <v>0</v>
      </c>
      <c r="AM37" s="357">
        <v>0</v>
      </c>
      <c r="AN37" s="357">
        <v>0</v>
      </c>
    </row>
    <row r="38" spans="3:40" x14ac:dyDescent="0.3">
      <c r="C38" s="357">
        <v>59</v>
      </c>
      <c r="D38" s="357">
        <v>5</v>
      </c>
      <c r="E38" s="357">
        <v>1</v>
      </c>
      <c r="F38" s="357">
        <v>53.6</v>
      </c>
      <c r="G38" s="357">
        <v>0</v>
      </c>
      <c r="H38" s="357">
        <v>7.6</v>
      </c>
      <c r="I38" s="357">
        <v>0</v>
      </c>
      <c r="J38" s="357">
        <v>0</v>
      </c>
      <c r="K38" s="357">
        <v>41</v>
      </c>
      <c r="L38" s="357">
        <v>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2</v>
      </c>
      <c r="AF38" s="357">
        <v>0</v>
      </c>
      <c r="AG38" s="357">
        <v>0</v>
      </c>
      <c r="AH38" s="357">
        <v>2</v>
      </c>
      <c r="AI38" s="357">
        <v>0</v>
      </c>
      <c r="AJ38" s="357">
        <v>0</v>
      </c>
      <c r="AK38" s="357">
        <v>0</v>
      </c>
      <c r="AL38" s="357">
        <v>0</v>
      </c>
      <c r="AM38" s="357">
        <v>1</v>
      </c>
      <c r="AN38" s="357">
        <v>0</v>
      </c>
    </row>
    <row r="39" spans="3:40" x14ac:dyDescent="0.3">
      <c r="C39" s="357">
        <v>59</v>
      </c>
      <c r="D39" s="357">
        <v>5</v>
      </c>
      <c r="E39" s="357">
        <v>2</v>
      </c>
      <c r="F39" s="357">
        <v>7967.98</v>
      </c>
      <c r="G39" s="357">
        <v>0</v>
      </c>
      <c r="H39" s="357">
        <v>1329.6</v>
      </c>
      <c r="I39" s="357">
        <v>0</v>
      </c>
      <c r="J39" s="357">
        <v>0</v>
      </c>
      <c r="K39" s="357">
        <v>5780.38</v>
      </c>
      <c r="L39" s="357">
        <v>0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341</v>
      </c>
      <c r="AF39" s="357">
        <v>0</v>
      </c>
      <c r="AG39" s="357">
        <v>0</v>
      </c>
      <c r="AH39" s="357">
        <v>341</v>
      </c>
      <c r="AI39" s="357">
        <v>0</v>
      </c>
      <c r="AJ39" s="357">
        <v>0</v>
      </c>
      <c r="AK39" s="357">
        <v>0</v>
      </c>
      <c r="AL39" s="357">
        <v>0</v>
      </c>
      <c r="AM39" s="357">
        <v>176</v>
      </c>
      <c r="AN39" s="357">
        <v>0</v>
      </c>
    </row>
    <row r="40" spans="3:40" x14ac:dyDescent="0.3">
      <c r="C40" s="357">
        <v>59</v>
      </c>
      <c r="D40" s="357">
        <v>5</v>
      </c>
      <c r="E40" s="357">
        <v>3</v>
      </c>
      <c r="F40" s="357">
        <v>191</v>
      </c>
      <c r="G40" s="357">
        <v>0</v>
      </c>
      <c r="H40" s="357">
        <v>24</v>
      </c>
      <c r="I40" s="357">
        <v>0</v>
      </c>
      <c r="J40" s="357">
        <v>0</v>
      </c>
      <c r="K40" s="357">
        <v>167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0</v>
      </c>
      <c r="AI40" s="357">
        <v>0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</row>
    <row r="41" spans="3:40" x14ac:dyDescent="0.3">
      <c r="C41" s="357">
        <v>59</v>
      </c>
      <c r="D41" s="357">
        <v>5</v>
      </c>
      <c r="E41" s="357">
        <v>4</v>
      </c>
      <c r="F41" s="357">
        <v>598</v>
      </c>
      <c r="G41" s="357">
        <v>0</v>
      </c>
      <c r="H41" s="357">
        <v>103</v>
      </c>
      <c r="I41" s="357">
        <v>0</v>
      </c>
      <c r="J41" s="357">
        <v>0</v>
      </c>
      <c r="K41" s="357">
        <v>444</v>
      </c>
      <c r="L41" s="357">
        <v>0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24</v>
      </c>
      <c r="AF41" s="357">
        <v>0</v>
      </c>
      <c r="AG41" s="357">
        <v>0</v>
      </c>
      <c r="AH41" s="357">
        <v>27</v>
      </c>
      <c r="AI41" s="357">
        <v>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</row>
    <row r="42" spans="3:40" x14ac:dyDescent="0.3">
      <c r="C42" s="357">
        <v>59</v>
      </c>
      <c r="D42" s="357">
        <v>5</v>
      </c>
      <c r="E42" s="357">
        <v>5</v>
      </c>
      <c r="F42" s="357">
        <v>36</v>
      </c>
      <c r="G42" s="357">
        <v>36</v>
      </c>
      <c r="H42" s="357">
        <v>0</v>
      </c>
      <c r="I42" s="357">
        <v>0</v>
      </c>
      <c r="J42" s="357">
        <v>0</v>
      </c>
      <c r="K42" s="357">
        <v>0</v>
      </c>
      <c r="L42" s="357">
        <v>0</v>
      </c>
      <c r="M42" s="357">
        <v>0</v>
      </c>
      <c r="N42" s="357">
        <v>0</v>
      </c>
      <c r="O42" s="357">
        <v>0</v>
      </c>
      <c r="P42" s="357">
        <v>0</v>
      </c>
      <c r="Q42" s="357">
        <v>0</v>
      </c>
      <c r="R42" s="357">
        <v>0</v>
      </c>
      <c r="S42" s="357">
        <v>0</v>
      </c>
      <c r="T42" s="357">
        <v>0</v>
      </c>
      <c r="U42" s="357">
        <v>0</v>
      </c>
      <c r="V42" s="357">
        <v>0</v>
      </c>
      <c r="W42" s="357">
        <v>0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57">
        <v>0</v>
      </c>
      <c r="AD42" s="357">
        <v>0</v>
      </c>
      <c r="AE42" s="357">
        <v>0</v>
      </c>
      <c r="AF42" s="357">
        <v>0</v>
      </c>
      <c r="AG42" s="357">
        <v>0</v>
      </c>
      <c r="AH42" s="357">
        <v>0</v>
      </c>
      <c r="AI42" s="357">
        <v>0</v>
      </c>
      <c r="AJ42" s="357">
        <v>0</v>
      </c>
      <c r="AK42" s="357">
        <v>0</v>
      </c>
      <c r="AL42" s="357">
        <v>0</v>
      </c>
      <c r="AM42" s="357">
        <v>0</v>
      </c>
      <c r="AN42" s="357">
        <v>0</v>
      </c>
    </row>
    <row r="43" spans="3:40" x14ac:dyDescent="0.3">
      <c r="C43" s="357">
        <v>59</v>
      </c>
      <c r="D43" s="357">
        <v>5</v>
      </c>
      <c r="E43" s="357">
        <v>6</v>
      </c>
      <c r="F43" s="357">
        <v>1968287</v>
      </c>
      <c r="G43" s="357">
        <v>13350</v>
      </c>
      <c r="H43" s="357">
        <v>543311</v>
      </c>
      <c r="I43" s="357">
        <v>0</v>
      </c>
      <c r="J43" s="357">
        <v>0</v>
      </c>
      <c r="K43" s="357">
        <v>1301155</v>
      </c>
      <c r="L43" s="357">
        <v>0</v>
      </c>
      <c r="M43" s="357">
        <v>0</v>
      </c>
      <c r="N43" s="357">
        <v>0</v>
      </c>
      <c r="O43" s="357">
        <v>0</v>
      </c>
      <c r="P43" s="357">
        <v>0</v>
      </c>
      <c r="Q43" s="357">
        <v>0</v>
      </c>
      <c r="R43" s="357">
        <v>0</v>
      </c>
      <c r="S43" s="357">
        <v>0</v>
      </c>
      <c r="T43" s="357">
        <v>0</v>
      </c>
      <c r="U43" s="357">
        <v>0</v>
      </c>
      <c r="V43" s="357">
        <v>0</v>
      </c>
      <c r="W43" s="357">
        <v>0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57">
        <v>0</v>
      </c>
      <c r="AD43" s="357">
        <v>0</v>
      </c>
      <c r="AE43" s="357">
        <v>45482</v>
      </c>
      <c r="AF43" s="357">
        <v>0</v>
      </c>
      <c r="AG43" s="357">
        <v>0</v>
      </c>
      <c r="AH43" s="357">
        <v>42589</v>
      </c>
      <c r="AI43" s="357">
        <v>0</v>
      </c>
      <c r="AJ43" s="357">
        <v>0</v>
      </c>
      <c r="AK43" s="357">
        <v>0</v>
      </c>
      <c r="AL43" s="357">
        <v>0</v>
      </c>
      <c r="AM43" s="357">
        <v>22400</v>
      </c>
      <c r="AN43" s="357">
        <v>0</v>
      </c>
    </row>
    <row r="44" spans="3:40" x14ac:dyDescent="0.3">
      <c r="C44" s="357">
        <v>59</v>
      </c>
      <c r="D44" s="357">
        <v>5</v>
      </c>
      <c r="E44" s="357">
        <v>9</v>
      </c>
      <c r="F44" s="357">
        <v>19576</v>
      </c>
      <c r="G44" s="357">
        <v>0</v>
      </c>
      <c r="H44" s="357">
        <v>0</v>
      </c>
      <c r="I44" s="357">
        <v>0</v>
      </c>
      <c r="J44" s="357">
        <v>0</v>
      </c>
      <c r="K44" s="357">
        <v>19576</v>
      </c>
      <c r="L44" s="357">
        <v>0</v>
      </c>
      <c r="M44" s="357">
        <v>0</v>
      </c>
      <c r="N44" s="357">
        <v>0</v>
      </c>
      <c r="O44" s="357">
        <v>0</v>
      </c>
      <c r="P44" s="357">
        <v>0</v>
      </c>
      <c r="Q44" s="357">
        <v>0</v>
      </c>
      <c r="R44" s="357">
        <v>0</v>
      </c>
      <c r="S44" s="357">
        <v>0</v>
      </c>
      <c r="T44" s="357">
        <v>0</v>
      </c>
      <c r="U44" s="357">
        <v>0</v>
      </c>
      <c r="V44" s="357">
        <v>0</v>
      </c>
      <c r="W44" s="357">
        <v>0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57">
        <v>0</v>
      </c>
      <c r="AD44" s="357">
        <v>0</v>
      </c>
      <c r="AE44" s="357">
        <v>0</v>
      </c>
      <c r="AF44" s="357">
        <v>0</v>
      </c>
      <c r="AG44" s="357">
        <v>0</v>
      </c>
      <c r="AH44" s="357">
        <v>0</v>
      </c>
      <c r="AI44" s="357">
        <v>0</v>
      </c>
      <c r="AJ44" s="357">
        <v>0</v>
      </c>
      <c r="AK44" s="357">
        <v>0</v>
      </c>
      <c r="AL44" s="357">
        <v>0</v>
      </c>
      <c r="AM44" s="357">
        <v>0</v>
      </c>
      <c r="AN44" s="357">
        <v>0</v>
      </c>
    </row>
    <row r="45" spans="3:40" x14ac:dyDescent="0.3">
      <c r="C45" s="357">
        <v>59</v>
      </c>
      <c r="D45" s="357">
        <v>5</v>
      </c>
      <c r="E45" s="357">
        <v>10</v>
      </c>
      <c r="F45" s="357">
        <v>500</v>
      </c>
      <c r="G45" s="357">
        <v>0</v>
      </c>
      <c r="H45" s="357">
        <v>0</v>
      </c>
      <c r="I45" s="357">
        <v>0</v>
      </c>
      <c r="J45" s="357">
        <v>0</v>
      </c>
      <c r="K45" s="357">
        <v>500</v>
      </c>
      <c r="L45" s="357">
        <v>0</v>
      </c>
      <c r="M45" s="357">
        <v>0</v>
      </c>
      <c r="N45" s="357">
        <v>0</v>
      </c>
      <c r="O45" s="357">
        <v>0</v>
      </c>
      <c r="P45" s="357">
        <v>0</v>
      </c>
      <c r="Q45" s="357">
        <v>0</v>
      </c>
      <c r="R45" s="357">
        <v>0</v>
      </c>
      <c r="S45" s="357">
        <v>0</v>
      </c>
      <c r="T45" s="357">
        <v>0</v>
      </c>
      <c r="U45" s="357">
        <v>0</v>
      </c>
      <c r="V45" s="357">
        <v>0</v>
      </c>
      <c r="W45" s="357">
        <v>0</v>
      </c>
      <c r="X45" s="357">
        <v>0</v>
      </c>
      <c r="Y45" s="357">
        <v>0</v>
      </c>
      <c r="Z45" s="357">
        <v>0</v>
      </c>
      <c r="AA45" s="357">
        <v>0</v>
      </c>
      <c r="AB45" s="357">
        <v>0</v>
      </c>
      <c r="AC45" s="357">
        <v>0</v>
      </c>
      <c r="AD45" s="357">
        <v>0</v>
      </c>
      <c r="AE45" s="357">
        <v>0</v>
      </c>
      <c r="AF45" s="357">
        <v>0</v>
      </c>
      <c r="AG45" s="357">
        <v>0</v>
      </c>
      <c r="AH45" s="357">
        <v>0</v>
      </c>
      <c r="AI45" s="357">
        <v>0</v>
      </c>
      <c r="AJ45" s="357">
        <v>0</v>
      </c>
      <c r="AK45" s="357">
        <v>0</v>
      </c>
      <c r="AL45" s="357">
        <v>0</v>
      </c>
      <c r="AM45" s="357">
        <v>0</v>
      </c>
      <c r="AN45" s="357">
        <v>0</v>
      </c>
    </row>
    <row r="46" spans="3:40" x14ac:dyDescent="0.3">
      <c r="C46" s="357">
        <v>59</v>
      </c>
      <c r="D46" s="357">
        <v>5</v>
      </c>
      <c r="E46" s="357">
        <v>11</v>
      </c>
      <c r="F46" s="357">
        <v>3488.916666666667</v>
      </c>
      <c r="G46" s="357">
        <v>0</v>
      </c>
      <c r="H46" s="357">
        <v>2655.5833333333335</v>
      </c>
      <c r="I46" s="357">
        <v>0</v>
      </c>
      <c r="J46" s="357">
        <v>0</v>
      </c>
      <c r="K46" s="357">
        <v>833.33333333333337</v>
      </c>
      <c r="L46" s="357">
        <v>0</v>
      </c>
      <c r="M46" s="357">
        <v>0</v>
      </c>
      <c r="N46" s="357">
        <v>0</v>
      </c>
      <c r="O46" s="357">
        <v>0</v>
      </c>
      <c r="P46" s="357">
        <v>0</v>
      </c>
      <c r="Q46" s="357">
        <v>0</v>
      </c>
      <c r="R46" s="357">
        <v>0</v>
      </c>
      <c r="S46" s="357">
        <v>0</v>
      </c>
      <c r="T46" s="357">
        <v>0</v>
      </c>
      <c r="U46" s="357">
        <v>0</v>
      </c>
      <c r="V46" s="357">
        <v>0</v>
      </c>
      <c r="W46" s="357">
        <v>0</v>
      </c>
      <c r="X46" s="357">
        <v>0</v>
      </c>
      <c r="Y46" s="357">
        <v>0</v>
      </c>
      <c r="Z46" s="357">
        <v>0</v>
      </c>
      <c r="AA46" s="357">
        <v>0</v>
      </c>
      <c r="AB46" s="357">
        <v>0</v>
      </c>
      <c r="AC46" s="357">
        <v>0</v>
      </c>
      <c r="AD46" s="357">
        <v>0</v>
      </c>
      <c r="AE46" s="357">
        <v>0</v>
      </c>
      <c r="AF46" s="357">
        <v>0</v>
      </c>
      <c r="AG46" s="357">
        <v>0</v>
      </c>
      <c r="AH46" s="357">
        <v>0</v>
      </c>
      <c r="AI46" s="357">
        <v>0</v>
      </c>
      <c r="AJ46" s="357">
        <v>0</v>
      </c>
      <c r="AK46" s="357">
        <v>0</v>
      </c>
      <c r="AL46" s="357">
        <v>0</v>
      </c>
      <c r="AM46" s="357">
        <v>0</v>
      </c>
      <c r="AN46" s="357">
        <v>0</v>
      </c>
    </row>
    <row r="47" spans="3:40" x14ac:dyDescent="0.3">
      <c r="C47" s="357">
        <v>59</v>
      </c>
      <c r="D47" s="357">
        <v>6</v>
      </c>
      <c r="E47" s="357">
        <v>1</v>
      </c>
      <c r="F47" s="357">
        <v>51.6</v>
      </c>
      <c r="G47" s="357">
        <v>0</v>
      </c>
      <c r="H47" s="357">
        <v>7.6</v>
      </c>
      <c r="I47" s="357">
        <v>0</v>
      </c>
      <c r="J47" s="357">
        <v>0</v>
      </c>
      <c r="K47" s="357">
        <v>39</v>
      </c>
      <c r="L47" s="357">
        <v>0</v>
      </c>
      <c r="M47" s="357">
        <v>0</v>
      </c>
      <c r="N47" s="357">
        <v>0</v>
      </c>
      <c r="O47" s="357">
        <v>0</v>
      </c>
      <c r="P47" s="357">
        <v>0</v>
      </c>
      <c r="Q47" s="357">
        <v>0</v>
      </c>
      <c r="R47" s="357">
        <v>0</v>
      </c>
      <c r="S47" s="357">
        <v>0</v>
      </c>
      <c r="T47" s="357">
        <v>0</v>
      </c>
      <c r="U47" s="357">
        <v>0</v>
      </c>
      <c r="V47" s="357">
        <v>0</v>
      </c>
      <c r="W47" s="357">
        <v>0</v>
      </c>
      <c r="X47" s="357">
        <v>0</v>
      </c>
      <c r="Y47" s="357">
        <v>0</v>
      </c>
      <c r="Z47" s="357">
        <v>0</v>
      </c>
      <c r="AA47" s="357">
        <v>0</v>
      </c>
      <c r="AB47" s="357">
        <v>0</v>
      </c>
      <c r="AC47" s="357">
        <v>0</v>
      </c>
      <c r="AD47" s="357">
        <v>0</v>
      </c>
      <c r="AE47" s="357">
        <v>2</v>
      </c>
      <c r="AF47" s="357">
        <v>0</v>
      </c>
      <c r="AG47" s="357">
        <v>0</v>
      </c>
      <c r="AH47" s="357">
        <v>2</v>
      </c>
      <c r="AI47" s="357">
        <v>0</v>
      </c>
      <c r="AJ47" s="357">
        <v>0</v>
      </c>
      <c r="AK47" s="357">
        <v>0</v>
      </c>
      <c r="AL47" s="357">
        <v>0</v>
      </c>
      <c r="AM47" s="357">
        <v>1</v>
      </c>
      <c r="AN47" s="357">
        <v>0</v>
      </c>
    </row>
    <row r="48" spans="3:40" x14ac:dyDescent="0.3">
      <c r="C48" s="357">
        <v>59</v>
      </c>
      <c r="D48" s="357">
        <v>6</v>
      </c>
      <c r="E48" s="357">
        <v>2</v>
      </c>
      <c r="F48" s="357">
        <v>7025.08</v>
      </c>
      <c r="G48" s="357">
        <v>0</v>
      </c>
      <c r="H48" s="357">
        <v>1139.2</v>
      </c>
      <c r="I48" s="357">
        <v>0</v>
      </c>
      <c r="J48" s="357">
        <v>0</v>
      </c>
      <c r="K48" s="357">
        <v>5153.63</v>
      </c>
      <c r="L48" s="357">
        <v>0</v>
      </c>
      <c r="M48" s="357">
        <v>0</v>
      </c>
      <c r="N48" s="357">
        <v>0</v>
      </c>
      <c r="O48" s="357">
        <v>0</v>
      </c>
      <c r="P48" s="357">
        <v>0</v>
      </c>
      <c r="Q48" s="357">
        <v>0</v>
      </c>
      <c r="R48" s="357">
        <v>0</v>
      </c>
      <c r="S48" s="357">
        <v>0</v>
      </c>
      <c r="T48" s="357">
        <v>0</v>
      </c>
      <c r="U48" s="357">
        <v>0</v>
      </c>
      <c r="V48" s="357">
        <v>0</v>
      </c>
      <c r="W48" s="357">
        <v>0</v>
      </c>
      <c r="X48" s="357">
        <v>0</v>
      </c>
      <c r="Y48" s="357">
        <v>0</v>
      </c>
      <c r="Z48" s="357">
        <v>0</v>
      </c>
      <c r="AA48" s="357">
        <v>0</v>
      </c>
      <c r="AB48" s="357">
        <v>0</v>
      </c>
      <c r="AC48" s="357">
        <v>0</v>
      </c>
      <c r="AD48" s="357">
        <v>0</v>
      </c>
      <c r="AE48" s="357">
        <v>325.5</v>
      </c>
      <c r="AF48" s="357">
        <v>0</v>
      </c>
      <c r="AG48" s="357">
        <v>0</v>
      </c>
      <c r="AH48" s="357">
        <v>286.75</v>
      </c>
      <c r="AI48" s="357">
        <v>0</v>
      </c>
      <c r="AJ48" s="357">
        <v>0</v>
      </c>
      <c r="AK48" s="357">
        <v>0</v>
      </c>
      <c r="AL48" s="357">
        <v>0</v>
      </c>
      <c r="AM48" s="357">
        <v>120</v>
      </c>
      <c r="AN48" s="357">
        <v>0</v>
      </c>
    </row>
    <row r="49" spans="3:40" x14ac:dyDescent="0.3">
      <c r="C49" s="357">
        <v>59</v>
      </c>
      <c r="D49" s="357">
        <v>6</v>
      </c>
      <c r="E49" s="357">
        <v>3</v>
      </c>
      <c r="F49" s="357">
        <v>111</v>
      </c>
      <c r="G49" s="357">
        <v>0</v>
      </c>
      <c r="H49" s="357">
        <v>21</v>
      </c>
      <c r="I49" s="357">
        <v>0</v>
      </c>
      <c r="J49" s="357">
        <v>0</v>
      </c>
      <c r="K49" s="357">
        <v>90</v>
      </c>
      <c r="L49" s="357">
        <v>0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  <c r="W49" s="357">
        <v>0</v>
      </c>
      <c r="X49" s="357">
        <v>0</v>
      </c>
      <c r="Y49" s="357">
        <v>0</v>
      </c>
      <c r="Z49" s="357">
        <v>0</v>
      </c>
      <c r="AA49" s="357">
        <v>0</v>
      </c>
      <c r="AB49" s="357">
        <v>0</v>
      </c>
      <c r="AC49" s="357">
        <v>0</v>
      </c>
      <c r="AD49" s="357">
        <v>0</v>
      </c>
      <c r="AE49" s="357">
        <v>0</v>
      </c>
      <c r="AF49" s="357">
        <v>0</v>
      </c>
      <c r="AG49" s="357">
        <v>0</v>
      </c>
      <c r="AH49" s="357">
        <v>0</v>
      </c>
      <c r="AI49" s="357">
        <v>0</v>
      </c>
      <c r="AJ49" s="357">
        <v>0</v>
      </c>
      <c r="AK49" s="357">
        <v>0</v>
      </c>
      <c r="AL49" s="357">
        <v>0</v>
      </c>
      <c r="AM49" s="357">
        <v>0</v>
      </c>
      <c r="AN49" s="357">
        <v>0</v>
      </c>
    </row>
    <row r="50" spans="3:40" x14ac:dyDescent="0.3">
      <c r="C50" s="357">
        <v>59</v>
      </c>
      <c r="D50" s="357">
        <v>6</v>
      </c>
      <c r="E50" s="357">
        <v>4</v>
      </c>
      <c r="F50" s="357">
        <v>610</v>
      </c>
      <c r="G50" s="357">
        <v>0</v>
      </c>
      <c r="H50" s="357">
        <v>95</v>
      </c>
      <c r="I50" s="357">
        <v>0</v>
      </c>
      <c r="J50" s="357">
        <v>0</v>
      </c>
      <c r="K50" s="357">
        <v>485</v>
      </c>
      <c r="L50" s="357">
        <v>0</v>
      </c>
      <c r="M50" s="357">
        <v>0</v>
      </c>
      <c r="N50" s="357">
        <v>0</v>
      </c>
      <c r="O50" s="357">
        <v>0</v>
      </c>
      <c r="P50" s="357">
        <v>0</v>
      </c>
      <c r="Q50" s="357">
        <v>0</v>
      </c>
      <c r="R50" s="357">
        <v>0</v>
      </c>
      <c r="S50" s="357">
        <v>0</v>
      </c>
      <c r="T50" s="357">
        <v>0</v>
      </c>
      <c r="U50" s="357">
        <v>0</v>
      </c>
      <c r="V50" s="357">
        <v>0</v>
      </c>
      <c r="W50" s="357">
        <v>0</v>
      </c>
      <c r="X50" s="357">
        <v>0</v>
      </c>
      <c r="Y50" s="357">
        <v>0</v>
      </c>
      <c r="Z50" s="357">
        <v>0</v>
      </c>
      <c r="AA50" s="357">
        <v>0</v>
      </c>
      <c r="AB50" s="357">
        <v>0</v>
      </c>
      <c r="AC50" s="357">
        <v>0</v>
      </c>
      <c r="AD50" s="357">
        <v>0</v>
      </c>
      <c r="AE50" s="357">
        <v>10</v>
      </c>
      <c r="AF50" s="357">
        <v>0</v>
      </c>
      <c r="AG50" s="357">
        <v>0</v>
      </c>
      <c r="AH50" s="357">
        <v>20</v>
      </c>
      <c r="AI50" s="357">
        <v>0</v>
      </c>
      <c r="AJ50" s="357">
        <v>0</v>
      </c>
      <c r="AK50" s="357">
        <v>0</v>
      </c>
      <c r="AL50" s="357">
        <v>0</v>
      </c>
      <c r="AM50" s="357">
        <v>0</v>
      </c>
      <c r="AN50" s="357">
        <v>0</v>
      </c>
    </row>
    <row r="51" spans="3:40" x14ac:dyDescent="0.3">
      <c r="C51" s="357">
        <v>59</v>
      </c>
      <c r="D51" s="357">
        <v>6</v>
      </c>
      <c r="E51" s="357">
        <v>5</v>
      </c>
      <c r="F51" s="357">
        <v>28</v>
      </c>
      <c r="G51" s="357">
        <v>28</v>
      </c>
      <c r="H51" s="357">
        <v>0</v>
      </c>
      <c r="I51" s="357">
        <v>0</v>
      </c>
      <c r="J51" s="357">
        <v>0</v>
      </c>
      <c r="K51" s="357">
        <v>0</v>
      </c>
      <c r="L51" s="357">
        <v>0</v>
      </c>
      <c r="M51" s="357">
        <v>0</v>
      </c>
      <c r="N51" s="357">
        <v>0</v>
      </c>
      <c r="O51" s="357">
        <v>0</v>
      </c>
      <c r="P51" s="357">
        <v>0</v>
      </c>
      <c r="Q51" s="357">
        <v>0</v>
      </c>
      <c r="R51" s="357">
        <v>0</v>
      </c>
      <c r="S51" s="357">
        <v>0</v>
      </c>
      <c r="T51" s="357">
        <v>0</v>
      </c>
      <c r="U51" s="357">
        <v>0</v>
      </c>
      <c r="V51" s="357">
        <v>0</v>
      </c>
      <c r="W51" s="357">
        <v>0</v>
      </c>
      <c r="X51" s="357">
        <v>0</v>
      </c>
      <c r="Y51" s="357">
        <v>0</v>
      </c>
      <c r="Z51" s="357">
        <v>0</v>
      </c>
      <c r="AA51" s="357">
        <v>0</v>
      </c>
      <c r="AB51" s="357">
        <v>0</v>
      </c>
      <c r="AC51" s="357">
        <v>0</v>
      </c>
      <c r="AD51" s="357">
        <v>0</v>
      </c>
      <c r="AE51" s="357">
        <v>0</v>
      </c>
      <c r="AF51" s="357">
        <v>0</v>
      </c>
      <c r="AG51" s="357">
        <v>0</v>
      </c>
      <c r="AH51" s="357">
        <v>0</v>
      </c>
      <c r="AI51" s="357">
        <v>0</v>
      </c>
      <c r="AJ51" s="357">
        <v>0</v>
      </c>
      <c r="AK51" s="357">
        <v>0</v>
      </c>
      <c r="AL51" s="357">
        <v>0</v>
      </c>
      <c r="AM51" s="357">
        <v>0</v>
      </c>
      <c r="AN51" s="357">
        <v>0</v>
      </c>
    </row>
    <row r="52" spans="3:40" x14ac:dyDescent="0.3">
      <c r="C52" s="357">
        <v>59</v>
      </c>
      <c r="D52" s="357">
        <v>6</v>
      </c>
      <c r="E52" s="357">
        <v>6</v>
      </c>
      <c r="F52" s="357">
        <v>1908074</v>
      </c>
      <c r="G52" s="357">
        <v>10050</v>
      </c>
      <c r="H52" s="357">
        <v>530539</v>
      </c>
      <c r="I52" s="357">
        <v>0</v>
      </c>
      <c r="J52" s="357">
        <v>0</v>
      </c>
      <c r="K52" s="357">
        <v>1264397</v>
      </c>
      <c r="L52" s="357">
        <v>0</v>
      </c>
      <c r="M52" s="357">
        <v>0</v>
      </c>
      <c r="N52" s="357">
        <v>0</v>
      </c>
      <c r="O52" s="357">
        <v>0</v>
      </c>
      <c r="P52" s="357">
        <v>0</v>
      </c>
      <c r="Q52" s="357">
        <v>0</v>
      </c>
      <c r="R52" s="357">
        <v>0</v>
      </c>
      <c r="S52" s="357">
        <v>0</v>
      </c>
      <c r="T52" s="357">
        <v>0</v>
      </c>
      <c r="U52" s="357">
        <v>0</v>
      </c>
      <c r="V52" s="357">
        <v>0</v>
      </c>
      <c r="W52" s="357">
        <v>0</v>
      </c>
      <c r="X52" s="357">
        <v>0</v>
      </c>
      <c r="Y52" s="357">
        <v>0</v>
      </c>
      <c r="Z52" s="357">
        <v>0</v>
      </c>
      <c r="AA52" s="357">
        <v>0</v>
      </c>
      <c r="AB52" s="357">
        <v>0</v>
      </c>
      <c r="AC52" s="357">
        <v>0</v>
      </c>
      <c r="AD52" s="357">
        <v>0</v>
      </c>
      <c r="AE52" s="357">
        <v>40794</v>
      </c>
      <c r="AF52" s="357">
        <v>0</v>
      </c>
      <c r="AG52" s="357">
        <v>0</v>
      </c>
      <c r="AH52" s="357">
        <v>39674</v>
      </c>
      <c r="AI52" s="357">
        <v>0</v>
      </c>
      <c r="AJ52" s="357">
        <v>0</v>
      </c>
      <c r="AK52" s="357">
        <v>0</v>
      </c>
      <c r="AL52" s="357">
        <v>0</v>
      </c>
      <c r="AM52" s="357">
        <v>22620</v>
      </c>
      <c r="AN52" s="357">
        <v>0</v>
      </c>
    </row>
    <row r="53" spans="3:40" x14ac:dyDescent="0.3">
      <c r="C53" s="357">
        <v>59</v>
      </c>
      <c r="D53" s="357">
        <v>6</v>
      </c>
      <c r="E53" s="357">
        <v>11</v>
      </c>
      <c r="F53" s="357">
        <v>3488.916666666667</v>
      </c>
      <c r="G53" s="357">
        <v>0</v>
      </c>
      <c r="H53" s="357">
        <v>2655.5833333333335</v>
      </c>
      <c r="I53" s="357">
        <v>0</v>
      </c>
      <c r="J53" s="357">
        <v>0</v>
      </c>
      <c r="K53" s="357">
        <v>833.33333333333337</v>
      </c>
      <c r="L53" s="357">
        <v>0</v>
      </c>
      <c r="M53" s="357">
        <v>0</v>
      </c>
      <c r="N53" s="357">
        <v>0</v>
      </c>
      <c r="O53" s="357">
        <v>0</v>
      </c>
      <c r="P53" s="357">
        <v>0</v>
      </c>
      <c r="Q53" s="357">
        <v>0</v>
      </c>
      <c r="R53" s="357">
        <v>0</v>
      </c>
      <c r="S53" s="357">
        <v>0</v>
      </c>
      <c r="T53" s="357">
        <v>0</v>
      </c>
      <c r="U53" s="357">
        <v>0</v>
      </c>
      <c r="V53" s="357">
        <v>0</v>
      </c>
      <c r="W53" s="357">
        <v>0</v>
      </c>
      <c r="X53" s="357">
        <v>0</v>
      </c>
      <c r="Y53" s="357">
        <v>0</v>
      </c>
      <c r="Z53" s="357">
        <v>0</v>
      </c>
      <c r="AA53" s="357">
        <v>0</v>
      </c>
      <c r="AB53" s="357">
        <v>0</v>
      </c>
      <c r="AC53" s="357">
        <v>0</v>
      </c>
      <c r="AD53" s="357">
        <v>0</v>
      </c>
      <c r="AE53" s="357">
        <v>0</v>
      </c>
      <c r="AF53" s="357">
        <v>0</v>
      </c>
      <c r="AG53" s="357">
        <v>0</v>
      </c>
      <c r="AH53" s="357">
        <v>0</v>
      </c>
      <c r="AI53" s="357">
        <v>0</v>
      </c>
      <c r="AJ53" s="357">
        <v>0</v>
      </c>
      <c r="AK53" s="357">
        <v>0</v>
      </c>
      <c r="AL53" s="357">
        <v>0</v>
      </c>
      <c r="AM53" s="357">
        <v>0</v>
      </c>
      <c r="AN53" s="357">
        <v>0</v>
      </c>
    </row>
    <row r="54" spans="3:40" x14ac:dyDescent="0.3">
      <c r="C54" s="357">
        <v>59</v>
      </c>
      <c r="D54" s="357">
        <v>7</v>
      </c>
      <c r="E54" s="357">
        <v>1</v>
      </c>
      <c r="F54" s="357">
        <v>51.85</v>
      </c>
      <c r="G54" s="357">
        <v>0</v>
      </c>
      <c r="H54" s="357">
        <v>7.6</v>
      </c>
      <c r="I54" s="357">
        <v>0</v>
      </c>
      <c r="J54" s="357">
        <v>0</v>
      </c>
      <c r="K54" s="357">
        <v>39.25</v>
      </c>
      <c r="L54" s="357">
        <v>0</v>
      </c>
      <c r="M54" s="357">
        <v>0</v>
      </c>
      <c r="N54" s="357">
        <v>0</v>
      </c>
      <c r="O54" s="357">
        <v>0</v>
      </c>
      <c r="P54" s="357">
        <v>0</v>
      </c>
      <c r="Q54" s="357">
        <v>0</v>
      </c>
      <c r="R54" s="357">
        <v>0</v>
      </c>
      <c r="S54" s="357">
        <v>0</v>
      </c>
      <c r="T54" s="357">
        <v>0</v>
      </c>
      <c r="U54" s="357">
        <v>0</v>
      </c>
      <c r="V54" s="357">
        <v>0</v>
      </c>
      <c r="W54" s="357">
        <v>0</v>
      </c>
      <c r="X54" s="357">
        <v>0</v>
      </c>
      <c r="Y54" s="357">
        <v>0</v>
      </c>
      <c r="Z54" s="357">
        <v>0</v>
      </c>
      <c r="AA54" s="357">
        <v>0</v>
      </c>
      <c r="AB54" s="357">
        <v>0</v>
      </c>
      <c r="AC54" s="357">
        <v>0</v>
      </c>
      <c r="AD54" s="357">
        <v>0</v>
      </c>
      <c r="AE54" s="357">
        <v>2</v>
      </c>
      <c r="AF54" s="357">
        <v>0</v>
      </c>
      <c r="AG54" s="357">
        <v>0</v>
      </c>
      <c r="AH54" s="357">
        <v>2</v>
      </c>
      <c r="AI54" s="357">
        <v>0</v>
      </c>
      <c r="AJ54" s="357">
        <v>0</v>
      </c>
      <c r="AK54" s="357">
        <v>0</v>
      </c>
      <c r="AL54" s="357">
        <v>0</v>
      </c>
      <c r="AM54" s="357">
        <v>1</v>
      </c>
      <c r="AN54" s="357">
        <v>0</v>
      </c>
    </row>
    <row r="55" spans="3:40" x14ac:dyDescent="0.3">
      <c r="C55" s="357">
        <v>59</v>
      </c>
      <c r="D55" s="357">
        <v>7</v>
      </c>
      <c r="E55" s="357">
        <v>2</v>
      </c>
      <c r="F55" s="357">
        <v>6716.32</v>
      </c>
      <c r="G55" s="357">
        <v>0</v>
      </c>
      <c r="H55" s="357">
        <v>1064.2</v>
      </c>
      <c r="I55" s="357">
        <v>0</v>
      </c>
      <c r="J55" s="357">
        <v>0</v>
      </c>
      <c r="K55" s="357">
        <v>4973.63</v>
      </c>
      <c r="L55" s="357">
        <v>0</v>
      </c>
      <c r="M55" s="357">
        <v>0</v>
      </c>
      <c r="N55" s="357">
        <v>0</v>
      </c>
      <c r="O55" s="357">
        <v>0</v>
      </c>
      <c r="P55" s="357">
        <v>0</v>
      </c>
      <c r="Q55" s="357">
        <v>0</v>
      </c>
      <c r="R55" s="357">
        <v>0</v>
      </c>
      <c r="S55" s="357">
        <v>0</v>
      </c>
      <c r="T55" s="357">
        <v>0</v>
      </c>
      <c r="U55" s="357">
        <v>0</v>
      </c>
      <c r="V55" s="357">
        <v>0</v>
      </c>
      <c r="W55" s="357">
        <v>0</v>
      </c>
      <c r="X55" s="357">
        <v>0</v>
      </c>
      <c r="Y55" s="357">
        <v>0</v>
      </c>
      <c r="Z55" s="357">
        <v>0</v>
      </c>
      <c r="AA55" s="357">
        <v>0</v>
      </c>
      <c r="AB55" s="357">
        <v>0</v>
      </c>
      <c r="AC55" s="357">
        <v>0</v>
      </c>
      <c r="AD55" s="357">
        <v>0</v>
      </c>
      <c r="AE55" s="357">
        <v>255.75</v>
      </c>
      <c r="AF55" s="357">
        <v>0</v>
      </c>
      <c r="AG55" s="357">
        <v>0</v>
      </c>
      <c r="AH55" s="357">
        <v>286.75</v>
      </c>
      <c r="AI55" s="357">
        <v>0</v>
      </c>
      <c r="AJ55" s="357">
        <v>0</v>
      </c>
      <c r="AK55" s="357">
        <v>0</v>
      </c>
      <c r="AL55" s="357">
        <v>0</v>
      </c>
      <c r="AM55" s="357">
        <v>136</v>
      </c>
      <c r="AN55" s="357">
        <v>0</v>
      </c>
    </row>
    <row r="56" spans="3:40" x14ac:dyDescent="0.3">
      <c r="C56" s="357">
        <v>59</v>
      </c>
      <c r="D56" s="357">
        <v>7</v>
      </c>
      <c r="E56" s="357">
        <v>3</v>
      </c>
      <c r="F56" s="357">
        <v>55</v>
      </c>
      <c r="G56" s="357">
        <v>0</v>
      </c>
      <c r="H56" s="357">
        <v>31</v>
      </c>
      <c r="I56" s="357">
        <v>0</v>
      </c>
      <c r="J56" s="357">
        <v>0</v>
      </c>
      <c r="K56" s="357">
        <v>24</v>
      </c>
      <c r="L56" s="357">
        <v>0</v>
      </c>
      <c r="M56" s="357">
        <v>0</v>
      </c>
      <c r="N56" s="357">
        <v>0</v>
      </c>
      <c r="O56" s="357">
        <v>0</v>
      </c>
      <c r="P56" s="357">
        <v>0</v>
      </c>
      <c r="Q56" s="357">
        <v>0</v>
      </c>
      <c r="R56" s="357">
        <v>0</v>
      </c>
      <c r="S56" s="357">
        <v>0</v>
      </c>
      <c r="T56" s="357">
        <v>0</v>
      </c>
      <c r="U56" s="357">
        <v>0</v>
      </c>
      <c r="V56" s="357">
        <v>0</v>
      </c>
      <c r="W56" s="357">
        <v>0</v>
      </c>
      <c r="X56" s="357">
        <v>0</v>
      </c>
      <c r="Y56" s="357">
        <v>0</v>
      </c>
      <c r="Z56" s="357">
        <v>0</v>
      </c>
      <c r="AA56" s="357">
        <v>0</v>
      </c>
      <c r="AB56" s="357">
        <v>0</v>
      </c>
      <c r="AC56" s="357">
        <v>0</v>
      </c>
      <c r="AD56" s="357">
        <v>0</v>
      </c>
      <c r="AE56" s="357">
        <v>0</v>
      </c>
      <c r="AF56" s="357">
        <v>0</v>
      </c>
      <c r="AG56" s="357">
        <v>0</v>
      </c>
      <c r="AH56" s="357">
        <v>0</v>
      </c>
      <c r="AI56" s="357">
        <v>0</v>
      </c>
      <c r="AJ56" s="357">
        <v>0</v>
      </c>
      <c r="AK56" s="357">
        <v>0</v>
      </c>
      <c r="AL56" s="357">
        <v>0</v>
      </c>
      <c r="AM56" s="357">
        <v>0</v>
      </c>
      <c r="AN56" s="357">
        <v>0</v>
      </c>
    </row>
    <row r="57" spans="3:40" x14ac:dyDescent="0.3">
      <c r="C57" s="357">
        <v>59</v>
      </c>
      <c r="D57" s="357">
        <v>7</v>
      </c>
      <c r="E57" s="357">
        <v>4</v>
      </c>
      <c r="F57" s="357">
        <v>78</v>
      </c>
      <c r="G57" s="357">
        <v>0</v>
      </c>
      <c r="H57" s="357">
        <v>78</v>
      </c>
      <c r="I57" s="357">
        <v>0</v>
      </c>
      <c r="J57" s="357">
        <v>0</v>
      </c>
      <c r="K57" s="357">
        <v>0</v>
      </c>
      <c r="L57" s="357">
        <v>0</v>
      </c>
      <c r="M57" s="357">
        <v>0</v>
      </c>
      <c r="N57" s="357">
        <v>0</v>
      </c>
      <c r="O57" s="357">
        <v>0</v>
      </c>
      <c r="P57" s="357">
        <v>0</v>
      </c>
      <c r="Q57" s="357">
        <v>0</v>
      </c>
      <c r="R57" s="357">
        <v>0</v>
      </c>
      <c r="S57" s="357">
        <v>0</v>
      </c>
      <c r="T57" s="357">
        <v>0</v>
      </c>
      <c r="U57" s="357">
        <v>0</v>
      </c>
      <c r="V57" s="357">
        <v>0</v>
      </c>
      <c r="W57" s="357">
        <v>0</v>
      </c>
      <c r="X57" s="357">
        <v>0</v>
      </c>
      <c r="Y57" s="357">
        <v>0</v>
      </c>
      <c r="Z57" s="357">
        <v>0</v>
      </c>
      <c r="AA57" s="357">
        <v>0</v>
      </c>
      <c r="AB57" s="357">
        <v>0</v>
      </c>
      <c r="AC57" s="357">
        <v>0</v>
      </c>
      <c r="AD57" s="357">
        <v>0</v>
      </c>
      <c r="AE57" s="357">
        <v>0</v>
      </c>
      <c r="AF57" s="357">
        <v>0</v>
      </c>
      <c r="AG57" s="357">
        <v>0</v>
      </c>
      <c r="AH57" s="357">
        <v>0</v>
      </c>
      <c r="AI57" s="357">
        <v>0</v>
      </c>
      <c r="AJ57" s="357">
        <v>0</v>
      </c>
      <c r="AK57" s="357">
        <v>0</v>
      </c>
      <c r="AL57" s="357">
        <v>0</v>
      </c>
      <c r="AM57" s="357">
        <v>0</v>
      </c>
      <c r="AN57" s="357">
        <v>0</v>
      </c>
    </row>
    <row r="58" spans="3:40" x14ac:dyDescent="0.3">
      <c r="C58" s="357">
        <v>59</v>
      </c>
      <c r="D58" s="357">
        <v>7</v>
      </c>
      <c r="E58" s="357">
        <v>5</v>
      </c>
      <c r="F58" s="357">
        <v>17</v>
      </c>
      <c r="G58" s="357">
        <v>17</v>
      </c>
      <c r="H58" s="357">
        <v>0</v>
      </c>
      <c r="I58" s="357">
        <v>0</v>
      </c>
      <c r="J58" s="357">
        <v>0</v>
      </c>
      <c r="K58" s="357">
        <v>0</v>
      </c>
      <c r="L58" s="357">
        <v>0</v>
      </c>
      <c r="M58" s="357">
        <v>0</v>
      </c>
      <c r="N58" s="357">
        <v>0</v>
      </c>
      <c r="O58" s="357">
        <v>0</v>
      </c>
      <c r="P58" s="357">
        <v>0</v>
      </c>
      <c r="Q58" s="357">
        <v>0</v>
      </c>
      <c r="R58" s="357">
        <v>0</v>
      </c>
      <c r="S58" s="357">
        <v>0</v>
      </c>
      <c r="T58" s="357">
        <v>0</v>
      </c>
      <c r="U58" s="357">
        <v>0</v>
      </c>
      <c r="V58" s="357">
        <v>0</v>
      </c>
      <c r="W58" s="357">
        <v>0</v>
      </c>
      <c r="X58" s="357">
        <v>0</v>
      </c>
      <c r="Y58" s="357">
        <v>0</v>
      </c>
      <c r="Z58" s="357">
        <v>0</v>
      </c>
      <c r="AA58" s="357">
        <v>0</v>
      </c>
      <c r="AB58" s="357">
        <v>0</v>
      </c>
      <c r="AC58" s="357">
        <v>0</v>
      </c>
      <c r="AD58" s="357">
        <v>0</v>
      </c>
      <c r="AE58" s="357">
        <v>0</v>
      </c>
      <c r="AF58" s="357">
        <v>0</v>
      </c>
      <c r="AG58" s="357">
        <v>0</v>
      </c>
      <c r="AH58" s="357">
        <v>0</v>
      </c>
      <c r="AI58" s="357">
        <v>0</v>
      </c>
      <c r="AJ58" s="357">
        <v>0</v>
      </c>
      <c r="AK58" s="357">
        <v>0</v>
      </c>
      <c r="AL58" s="357">
        <v>0</v>
      </c>
      <c r="AM58" s="357">
        <v>0</v>
      </c>
      <c r="AN58" s="357">
        <v>0</v>
      </c>
    </row>
    <row r="59" spans="3:40" x14ac:dyDescent="0.3">
      <c r="C59" s="357">
        <v>59</v>
      </c>
      <c r="D59" s="357">
        <v>7</v>
      </c>
      <c r="E59" s="357">
        <v>6</v>
      </c>
      <c r="F59" s="357">
        <v>2507412</v>
      </c>
      <c r="G59" s="357">
        <v>6550</v>
      </c>
      <c r="H59" s="357">
        <v>829911</v>
      </c>
      <c r="I59" s="357">
        <v>0</v>
      </c>
      <c r="J59" s="357">
        <v>0</v>
      </c>
      <c r="K59" s="357">
        <v>1535272</v>
      </c>
      <c r="L59" s="357">
        <v>0</v>
      </c>
      <c r="M59" s="357">
        <v>0</v>
      </c>
      <c r="N59" s="357">
        <v>0</v>
      </c>
      <c r="O59" s="357">
        <v>0</v>
      </c>
      <c r="P59" s="357">
        <v>0</v>
      </c>
      <c r="Q59" s="357">
        <v>0</v>
      </c>
      <c r="R59" s="357">
        <v>0</v>
      </c>
      <c r="S59" s="357">
        <v>0</v>
      </c>
      <c r="T59" s="357">
        <v>0</v>
      </c>
      <c r="U59" s="357">
        <v>0</v>
      </c>
      <c r="V59" s="357">
        <v>0</v>
      </c>
      <c r="W59" s="357">
        <v>0</v>
      </c>
      <c r="X59" s="357">
        <v>0</v>
      </c>
      <c r="Y59" s="357">
        <v>0</v>
      </c>
      <c r="Z59" s="357">
        <v>0</v>
      </c>
      <c r="AA59" s="357">
        <v>0</v>
      </c>
      <c r="AB59" s="357">
        <v>0</v>
      </c>
      <c r="AC59" s="357">
        <v>0</v>
      </c>
      <c r="AD59" s="357">
        <v>0</v>
      </c>
      <c r="AE59" s="357">
        <v>55343</v>
      </c>
      <c r="AF59" s="357">
        <v>0</v>
      </c>
      <c r="AG59" s="357">
        <v>0</v>
      </c>
      <c r="AH59" s="357">
        <v>49243</v>
      </c>
      <c r="AI59" s="357">
        <v>0</v>
      </c>
      <c r="AJ59" s="357">
        <v>0</v>
      </c>
      <c r="AK59" s="357">
        <v>0</v>
      </c>
      <c r="AL59" s="357">
        <v>0</v>
      </c>
      <c r="AM59" s="357">
        <v>31093</v>
      </c>
      <c r="AN59" s="357">
        <v>0</v>
      </c>
    </row>
    <row r="60" spans="3:40" x14ac:dyDescent="0.3">
      <c r="C60" s="357">
        <v>59</v>
      </c>
      <c r="D60" s="357">
        <v>7</v>
      </c>
      <c r="E60" s="357">
        <v>9</v>
      </c>
      <c r="F60" s="357">
        <v>771030</v>
      </c>
      <c r="G60" s="357">
        <v>0</v>
      </c>
      <c r="H60" s="357">
        <v>305029</v>
      </c>
      <c r="I60" s="357">
        <v>0</v>
      </c>
      <c r="J60" s="357">
        <v>0</v>
      </c>
      <c r="K60" s="357">
        <v>428598</v>
      </c>
      <c r="L60" s="357">
        <v>0</v>
      </c>
      <c r="M60" s="357">
        <v>0</v>
      </c>
      <c r="N60" s="357">
        <v>0</v>
      </c>
      <c r="O60" s="357">
        <v>0</v>
      </c>
      <c r="P60" s="357">
        <v>0</v>
      </c>
      <c r="Q60" s="357">
        <v>0</v>
      </c>
      <c r="R60" s="357">
        <v>0</v>
      </c>
      <c r="S60" s="357">
        <v>0</v>
      </c>
      <c r="T60" s="357">
        <v>0</v>
      </c>
      <c r="U60" s="357">
        <v>0</v>
      </c>
      <c r="V60" s="357">
        <v>0</v>
      </c>
      <c r="W60" s="357">
        <v>0</v>
      </c>
      <c r="X60" s="357">
        <v>0</v>
      </c>
      <c r="Y60" s="357">
        <v>0</v>
      </c>
      <c r="Z60" s="357">
        <v>0</v>
      </c>
      <c r="AA60" s="357">
        <v>0</v>
      </c>
      <c r="AB60" s="357">
        <v>0</v>
      </c>
      <c r="AC60" s="357">
        <v>0</v>
      </c>
      <c r="AD60" s="357">
        <v>0</v>
      </c>
      <c r="AE60" s="357">
        <v>15395</v>
      </c>
      <c r="AF60" s="357">
        <v>0</v>
      </c>
      <c r="AG60" s="357">
        <v>0</v>
      </c>
      <c r="AH60" s="357">
        <v>13656</v>
      </c>
      <c r="AI60" s="357">
        <v>0</v>
      </c>
      <c r="AJ60" s="357">
        <v>0</v>
      </c>
      <c r="AK60" s="357">
        <v>0</v>
      </c>
      <c r="AL60" s="357">
        <v>0</v>
      </c>
      <c r="AM60" s="357">
        <v>8352</v>
      </c>
      <c r="AN60" s="357">
        <v>0</v>
      </c>
    </row>
    <row r="61" spans="3:40" x14ac:dyDescent="0.3">
      <c r="C61" s="357">
        <v>59</v>
      </c>
      <c r="D61" s="357">
        <v>7</v>
      </c>
      <c r="E61" s="357">
        <v>10</v>
      </c>
      <c r="F61" s="357">
        <v>2900</v>
      </c>
      <c r="G61" s="357">
        <v>0</v>
      </c>
      <c r="H61" s="357">
        <v>2900</v>
      </c>
      <c r="I61" s="357">
        <v>0</v>
      </c>
      <c r="J61" s="357">
        <v>0</v>
      </c>
      <c r="K61" s="357">
        <v>0</v>
      </c>
      <c r="L61" s="357">
        <v>0</v>
      </c>
      <c r="M61" s="357">
        <v>0</v>
      </c>
      <c r="N61" s="357">
        <v>0</v>
      </c>
      <c r="O61" s="357">
        <v>0</v>
      </c>
      <c r="P61" s="357">
        <v>0</v>
      </c>
      <c r="Q61" s="357">
        <v>0</v>
      </c>
      <c r="R61" s="357">
        <v>0</v>
      </c>
      <c r="S61" s="357">
        <v>0</v>
      </c>
      <c r="T61" s="357">
        <v>0</v>
      </c>
      <c r="U61" s="357">
        <v>0</v>
      </c>
      <c r="V61" s="357">
        <v>0</v>
      </c>
      <c r="W61" s="357">
        <v>0</v>
      </c>
      <c r="X61" s="357">
        <v>0</v>
      </c>
      <c r="Y61" s="357">
        <v>0</v>
      </c>
      <c r="Z61" s="357">
        <v>0</v>
      </c>
      <c r="AA61" s="357">
        <v>0</v>
      </c>
      <c r="AB61" s="357">
        <v>0</v>
      </c>
      <c r="AC61" s="357">
        <v>0</v>
      </c>
      <c r="AD61" s="357">
        <v>0</v>
      </c>
      <c r="AE61" s="357">
        <v>0</v>
      </c>
      <c r="AF61" s="357">
        <v>0</v>
      </c>
      <c r="AG61" s="357">
        <v>0</v>
      </c>
      <c r="AH61" s="357">
        <v>0</v>
      </c>
      <c r="AI61" s="357">
        <v>0</v>
      </c>
      <c r="AJ61" s="357">
        <v>0</v>
      </c>
      <c r="AK61" s="357">
        <v>0</v>
      </c>
      <c r="AL61" s="357">
        <v>0</v>
      </c>
      <c r="AM61" s="357">
        <v>0</v>
      </c>
      <c r="AN61" s="357">
        <v>0</v>
      </c>
    </row>
    <row r="62" spans="3:40" x14ac:dyDescent="0.3">
      <c r="C62" s="357">
        <v>59</v>
      </c>
      <c r="D62" s="357">
        <v>7</v>
      </c>
      <c r="E62" s="357">
        <v>11</v>
      </c>
      <c r="F62" s="357">
        <v>3488.916666666667</v>
      </c>
      <c r="G62" s="357">
        <v>0</v>
      </c>
      <c r="H62" s="357">
        <v>2655.5833333333335</v>
      </c>
      <c r="I62" s="357">
        <v>0</v>
      </c>
      <c r="J62" s="357">
        <v>0</v>
      </c>
      <c r="K62" s="357">
        <v>833.33333333333337</v>
      </c>
      <c r="L62" s="357">
        <v>0</v>
      </c>
      <c r="M62" s="357">
        <v>0</v>
      </c>
      <c r="N62" s="357">
        <v>0</v>
      </c>
      <c r="O62" s="357">
        <v>0</v>
      </c>
      <c r="P62" s="357">
        <v>0</v>
      </c>
      <c r="Q62" s="357">
        <v>0</v>
      </c>
      <c r="R62" s="357">
        <v>0</v>
      </c>
      <c r="S62" s="357">
        <v>0</v>
      </c>
      <c r="T62" s="357">
        <v>0</v>
      </c>
      <c r="U62" s="357">
        <v>0</v>
      </c>
      <c r="V62" s="357">
        <v>0</v>
      </c>
      <c r="W62" s="357">
        <v>0</v>
      </c>
      <c r="X62" s="357">
        <v>0</v>
      </c>
      <c r="Y62" s="357">
        <v>0</v>
      </c>
      <c r="Z62" s="357">
        <v>0</v>
      </c>
      <c r="AA62" s="357">
        <v>0</v>
      </c>
      <c r="AB62" s="357">
        <v>0</v>
      </c>
      <c r="AC62" s="357">
        <v>0</v>
      </c>
      <c r="AD62" s="357">
        <v>0</v>
      </c>
      <c r="AE62" s="357">
        <v>0</v>
      </c>
      <c r="AF62" s="357">
        <v>0</v>
      </c>
      <c r="AG62" s="357">
        <v>0</v>
      </c>
      <c r="AH62" s="357">
        <v>0</v>
      </c>
      <c r="AI62" s="357">
        <v>0</v>
      </c>
      <c r="AJ62" s="357">
        <v>0</v>
      </c>
      <c r="AK62" s="357">
        <v>0</v>
      </c>
      <c r="AL62" s="357">
        <v>0</v>
      </c>
      <c r="AM62" s="357">
        <v>0</v>
      </c>
      <c r="AN62" s="357">
        <v>0</v>
      </c>
    </row>
    <row r="63" spans="3:40" x14ac:dyDescent="0.3">
      <c r="C63" s="357">
        <v>59</v>
      </c>
      <c r="D63" s="357">
        <v>8</v>
      </c>
      <c r="E63" s="357">
        <v>1</v>
      </c>
      <c r="F63" s="357">
        <v>52.35</v>
      </c>
      <c r="G63" s="357">
        <v>0</v>
      </c>
      <c r="H63" s="357">
        <v>7.6</v>
      </c>
      <c r="I63" s="357">
        <v>0</v>
      </c>
      <c r="J63" s="357">
        <v>0</v>
      </c>
      <c r="K63" s="357">
        <v>39.75</v>
      </c>
      <c r="L63" s="357">
        <v>0</v>
      </c>
      <c r="M63" s="357">
        <v>0</v>
      </c>
      <c r="N63" s="357">
        <v>0</v>
      </c>
      <c r="O63" s="357">
        <v>0</v>
      </c>
      <c r="P63" s="357">
        <v>0</v>
      </c>
      <c r="Q63" s="357">
        <v>0</v>
      </c>
      <c r="R63" s="357">
        <v>0</v>
      </c>
      <c r="S63" s="357">
        <v>0</v>
      </c>
      <c r="T63" s="357">
        <v>0</v>
      </c>
      <c r="U63" s="357">
        <v>0</v>
      </c>
      <c r="V63" s="357">
        <v>0</v>
      </c>
      <c r="W63" s="357">
        <v>0</v>
      </c>
      <c r="X63" s="357">
        <v>0</v>
      </c>
      <c r="Y63" s="357">
        <v>0</v>
      </c>
      <c r="Z63" s="357">
        <v>0</v>
      </c>
      <c r="AA63" s="357">
        <v>0</v>
      </c>
      <c r="AB63" s="357">
        <v>0</v>
      </c>
      <c r="AC63" s="357">
        <v>0</v>
      </c>
      <c r="AD63" s="357">
        <v>0</v>
      </c>
      <c r="AE63" s="357">
        <v>2</v>
      </c>
      <c r="AF63" s="357">
        <v>0</v>
      </c>
      <c r="AG63" s="357">
        <v>0</v>
      </c>
      <c r="AH63" s="357">
        <v>2</v>
      </c>
      <c r="AI63" s="357">
        <v>0</v>
      </c>
      <c r="AJ63" s="357">
        <v>0</v>
      </c>
      <c r="AK63" s="357">
        <v>0</v>
      </c>
      <c r="AL63" s="357">
        <v>0</v>
      </c>
      <c r="AM63" s="357">
        <v>1</v>
      </c>
      <c r="AN63" s="357">
        <v>0</v>
      </c>
    </row>
    <row r="64" spans="3:40" x14ac:dyDescent="0.3">
      <c r="C64" s="357">
        <v>59</v>
      </c>
      <c r="D64" s="357">
        <v>8</v>
      </c>
      <c r="E64" s="357">
        <v>2</v>
      </c>
      <c r="F64" s="357">
        <v>6427.73</v>
      </c>
      <c r="G64" s="357">
        <v>0</v>
      </c>
      <c r="H64" s="357">
        <v>985.6</v>
      </c>
      <c r="I64" s="357">
        <v>0</v>
      </c>
      <c r="J64" s="357">
        <v>0</v>
      </c>
      <c r="K64" s="357">
        <v>4817.88</v>
      </c>
      <c r="L64" s="357">
        <v>0</v>
      </c>
      <c r="M64" s="357">
        <v>0</v>
      </c>
      <c r="N64" s="357">
        <v>0</v>
      </c>
      <c r="O64" s="357">
        <v>0</v>
      </c>
      <c r="P64" s="357">
        <v>0</v>
      </c>
      <c r="Q64" s="357">
        <v>0</v>
      </c>
      <c r="R64" s="357">
        <v>0</v>
      </c>
      <c r="S64" s="357">
        <v>0</v>
      </c>
      <c r="T64" s="357">
        <v>0</v>
      </c>
      <c r="U64" s="357">
        <v>0</v>
      </c>
      <c r="V64" s="357">
        <v>0</v>
      </c>
      <c r="W64" s="357">
        <v>0</v>
      </c>
      <c r="X64" s="357">
        <v>0</v>
      </c>
      <c r="Y64" s="357">
        <v>0</v>
      </c>
      <c r="Z64" s="357">
        <v>0</v>
      </c>
      <c r="AA64" s="357">
        <v>0</v>
      </c>
      <c r="AB64" s="357">
        <v>0</v>
      </c>
      <c r="AC64" s="357">
        <v>0</v>
      </c>
      <c r="AD64" s="357">
        <v>0</v>
      </c>
      <c r="AE64" s="357">
        <v>248</v>
      </c>
      <c r="AF64" s="357">
        <v>0</v>
      </c>
      <c r="AG64" s="357">
        <v>0</v>
      </c>
      <c r="AH64" s="357">
        <v>240.25</v>
      </c>
      <c r="AI64" s="357">
        <v>0</v>
      </c>
      <c r="AJ64" s="357">
        <v>0</v>
      </c>
      <c r="AK64" s="357">
        <v>0</v>
      </c>
      <c r="AL64" s="357">
        <v>0</v>
      </c>
      <c r="AM64" s="357">
        <v>136</v>
      </c>
      <c r="AN64" s="357">
        <v>0</v>
      </c>
    </row>
    <row r="65" spans="3:40" x14ac:dyDescent="0.3">
      <c r="C65" s="357">
        <v>59</v>
      </c>
      <c r="D65" s="357">
        <v>8</v>
      </c>
      <c r="E65" s="357">
        <v>3</v>
      </c>
      <c r="F65" s="357">
        <v>87</v>
      </c>
      <c r="G65" s="357">
        <v>0</v>
      </c>
      <c r="H65" s="357">
        <v>52</v>
      </c>
      <c r="I65" s="357">
        <v>0</v>
      </c>
      <c r="J65" s="357">
        <v>0</v>
      </c>
      <c r="K65" s="357">
        <v>35</v>
      </c>
      <c r="L65" s="357">
        <v>0</v>
      </c>
      <c r="M65" s="357">
        <v>0</v>
      </c>
      <c r="N65" s="357">
        <v>0</v>
      </c>
      <c r="O65" s="357">
        <v>0</v>
      </c>
      <c r="P65" s="357">
        <v>0</v>
      </c>
      <c r="Q65" s="357">
        <v>0</v>
      </c>
      <c r="R65" s="357">
        <v>0</v>
      </c>
      <c r="S65" s="357">
        <v>0</v>
      </c>
      <c r="T65" s="357">
        <v>0</v>
      </c>
      <c r="U65" s="357">
        <v>0</v>
      </c>
      <c r="V65" s="357">
        <v>0</v>
      </c>
      <c r="W65" s="357">
        <v>0</v>
      </c>
      <c r="X65" s="357">
        <v>0</v>
      </c>
      <c r="Y65" s="357">
        <v>0</v>
      </c>
      <c r="Z65" s="357">
        <v>0</v>
      </c>
      <c r="AA65" s="357">
        <v>0</v>
      </c>
      <c r="AB65" s="357">
        <v>0</v>
      </c>
      <c r="AC65" s="357">
        <v>0</v>
      </c>
      <c r="AD65" s="357">
        <v>0</v>
      </c>
      <c r="AE65" s="357">
        <v>0</v>
      </c>
      <c r="AF65" s="357">
        <v>0</v>
      </c>
      <c r="AG65" s="357">
        <v>0</v>
      </c>
      <c r="AH65" s="357">
        <v>0</v>
      </c>
      <c r="AI65" s="357">
        <v>0</v>
      </c>
      <c r="AJ65" s="357">
        <v>0</v>
      </c>
      <c r="AK65" s="357">
        <v>0</v>
      </c>
      <c r="AL65" s="357">
        <v>0</v>
      </c>
      <c r="AM65" s="357">
        <v>0</v>
      </c>
      <c r="AN65" s="357">
        <v>0</v>
      </c>
    </row>
    <row r="66" spans="3:40" x14ac:dyDescent="0.3">
      <c r="C66" s="357">
        <v>59</v>
      </c>
      <c r="D66" s="357">
        <v>8</v>
      </c>
      <c r="E66" s="357">
        <v>4</v>
      </c>
      <c r="F66" s="357">
        <v>250</v>
      </c>
      <c r="G66" s="357">
        <v>0</v>
      </c>
      <c r="H66" s="357">
        <v>96</v>
      </c>
      <c r="I66" s="357">
        <v>0</v>
      </c>
      <c r="J66" s="357">
        <v>0</v>
      </c>
      <c r="K66" s="357">
        <v>35</v>
      </c>
      <c r="L66" s="357">
        <v>0</v>
      </c>
      <c r="M66" s="357">
        <v>0</v>
      </c>
      <c r="N66" s="357">
        <v>0</v>
      </c>
      <c r="O66" s="357">
        <v>0</v>
      </c>
      <c r="P66" s="357">
        <v>0</v>
      </c>
      <c r="Q66" s="357">
        <v>0</v>
      </c>
      <c r="R66" s="357">
        <v>0</v>
      </c>
      <c r="S66" s="357">
        <v>0</v>
      </c>
      <c r="T66" s="357">
        <v>0</v>
      </c>
      <c r="U66" s="357">
        <v>0</v>
      </c>
      <c r="V66" s="357">
        <v>0</v>
      </c>
      <c r="W66" s="357">
        <v>0</v>
      </c>
      <c r="X66" s="357">
        <v>0</v>
      </c>
      <c r="Y66" s="357">
        <v>0</v>
      </c>
      <c r="Z66" s="357">
        <v>0</v>
      </c>
      <c r="AA66" s="357">
        <v>0</v>
      </c>
      <c r="AB66" s="357">
        <v>0</v>
      </c>
      <c r="AC66" s="357">
        <v>0</v>
      </c>
      <c r="AD66" s="357">
        <v>0</v>
      </c>
      <c r="AE66" s="357">
        <v>59</v>
      </c>
      <c r="AF66" s="357">
        <v>0</v>
      </c>
      <c r="AG66" s="357">
        <v>0</v>
      </c>
      <c r="AH66" s="357">
        <v>60</v>
      </c>
      <c r="AI66" s="357">
        <v>0</v>
      </c>
      <c r="AJ66" s="357">
        <v>0</v>
      </c>
      <c r="AK66" s="357">
        <v>0</v>
      </c>
      <c r="AL66" s="357">
        <v>0</v>
      </c>
      <c r="AM66" s="357">
        <v>0</v>
      </c>
      <c r="AN66" s="357">
        <v>0</v>
      </c>
    </row>
    <row r="67" spans="3:40" x14ac:dyDescent="0.3">
      <c r="C67" s="357">
        <v>59</v>
      </c>
      <c r="D67" s="357">
        <v>8</v>
      </c>
      <c r="E67" s="357">
        <v>5</v>
      </c>
      <c r="F67" s="357">
        <v>36</v>
      </c>
      <c r="G67" s="357">
        <v>36</v>
      </c>
      <c r="H67" s="357">
        <v>0</v>
      </c>
      <c r="I67" s="357">
        <v>0</v>
      </c>
      <c r="J67" s="357">
        <v>0</v>
      </c>
      <c r="K67" s="357">
        <v>0</v>
      </c>
      <c r="L67" s="357">
        <v>0</v>
      </c>
      <c r="M67" s="357">
        <v>0</v>
      </c>
      <c r="N67" s="357">
        <v>0</v>
      </c>
      <c r="O67" s="357">
        <v>0</v>
      </c>
      <c r="P67" s="357">
        <v>0</v>
      </c>
      <c r="Q67" s="357">
        <v>0</v>
      </c>
      <c r="R67" s="357">
        <v>0</v>
      </c>
      <c r="S67" s="357">
        <v>0</v>
      </c>
      <c r="T67" s="357">
        <v>0</v>
      </c>
      <c r="U67" s="357">
        <v>0</v>
      </c>
      <c r="V67" s="357">
        <v>0</v>
      </c>
      <c r="W67" s="357">
        <v>0</v>
      </c>
      <c r="X67" s="357">
        <v>0</v>
      </c>
      <c r="Y67" s="357">
        <v>0</v>
      </c>
      <c r="Z67" s="357">
        <v>0</v>
      </c>
      <c r="AA67" s="357">
        <v>0</v>
      </c>
      <c r="AB67" s="357">
        <v>0</v>
      </c>
      <c r="AC67" s="357">
        <v>0</v>
      </c>
      <c r="AD67" s="357">
        <v>0</v>
      </c>
      <c r="AE67" s="357">
        <v>0</v>
      </c>
      <c r="AF67" s="357">
        <v>0</v>
      </c>
      <c r="AG67" s="357">
        <v>0</v>
      </c>
      <c r="AH67" s="357">
        <v>0</v>
      </c>
      <c r="AI67" s="357">
        <v>0</v>
      </c>
      <c r="AJ67" s="357">
        <v>0</v>
      </c>
      <c r="AK67" s="357">
        <v>0</v>
      </c>
      <c r="AL67" s="357">
        <v>0</v>
      </c>
      <c r="AM67" s="357">
        <v>0</v>
      </c>
      <c r="AN67" s="357">
        <v>0</v>
      </c>
    </row>
    <row r="68" spans="3:40" x14ac:dyDescent="0.3">
      <c r="C68" s="357">
        <v>59</v>
      </c>
      <c r="D68" s="357">
        <v>8</v>
      </c>
      <c r="E68" s="357">
        <v>6</v>
      </c>
      <c r="F68" s="357">
        <v>1801362</v>
      </c>
      <c r="G68" s="357">
        <v>13450</v>
      </c>
      <c r="H68" s="357">
        <v>526652</v>
      </c>
      <c r="I68" s="357">
        <v>0</v>
      </c>
      <c r="J68" s="357">
        <v>0</v>
      </c>
      <c r="K68" s="357">
        <v>1140805</v>
      </c>
      <c r="L68" s="357">
        <v>0</v>
      </c>
      <c r="M68" s="357">
        <v>0</v>
      </c>
      <c r="N68" s="357">
        <v>0</v>
      </c>
      <c r="O68" s="357">
        <v>0</v>
      </c>
      <c r="P68" s="357">
        <v>0</v>
      </c>
      <c r="Q68" s="357">
        <v>0</v>
      </c>
      <c r="R68" s="357">
        <v>0</v>
      </c>
      <c r="S68" s="357">
        <v>0</v>
      </c>
      <c r="T68" s="357">
        <v>0</v>
      </c>
      <c r="U68" s="357">
        <v>0</v>
      </c>
      <c r="V68" s="357">
        <v>0</v>
      </c>
      <c r="W68" s="357">
        <v>0</v>
      </c>
      <c r="X68" s="357">
        <v>0</v>
      </c>
      <c r="Y68" s="357">
        <v>0</v>
      </c>
      <c r="Z68" s="357">
        <v>0</v>
      </c>
      <c r="AA68" s="357">
        <v>0</v>
      </c>
      <c r="AB68" s="357">
        <v>0</v>
      </c>
      <c r="AC68" s="357">
        <v>0</v>
      </c>
      <c r="AD68" s="357">
        <v>0</v>
      </c>
      <c r="AE68" s="357">
        <v>50020</v>
      </c>
      <c r="AF68" s="357">
        <v>0</v>
      </c>
      <c r="AG68" s="357">
        <v>0</v>
      </c>
      <c r="AH68" s="357">
        <v>48178</v>
      </c>
      <c r="AI68" s="357">
        <v>0</v>
      </c>
      <c r="AJ68" s="357">
        <v>0</v>
      </c>
      <c r="AK68" s="357">
        <v>0</v>
      </c>
      <c r="AL68" s="357">
        <v>0</v>
      </c>
      <c r="AM68" s="357">
        <v>22257</v>
      </c>
      <c r="AN68" s="357">
        <v>0</v>
      </c>
    </row>
    <row r="69" spans="3:40" x14ac:dyDescent="0.3">
      <c r="C69" s="357">
        <v>59</v>
      </c>
      <c r="D69" s="357">
        <v>8</v>
      </c>
      <c r="E69" s="357">
        <v>10</v>
      </c>
      <c r="F69" s="357">
        <v>2900</v>
      </c>
      <c r="G69" s="357">
        <v>0</v>
      </c>
      <c r="H69" s="357">
        <v>2900</v>
      </c>
      <c r="I69" s="357">
        <v>0</v>
      </c>
      <c r="J69" s="357">
        <v>0</v>
      </c>
      <c r="K69" s="357">
        <v>0</v>
      </c>
      <c r="L69" s="357">
        <v>0</v>
      </c>
      <c r="M69" s="357">
        <v>0</v>
      </c>
      <c r="N69" s="357">
        <v>0</v>
      </c>
      <c r="O69" s="357">
        <v>0</v>
      </c>
      <c r="P69" s="357">
        <v>0</v>
      </c>
      <c r="Q69" s="357">
        <v>0</v>
      </c>
      <c r="R69" s="357">
        <v>0</v>
      </c>
      <c r="S69" s="357">
        <v>0</v>
      </c>
      <c r="T69" s="357">
        <v>0</v>
      </c>
      <c r="U69" s="357">
        <v>0</v>
      </c>
      <c r="V69" s="357">
        <v>0</v>
      </c>
      <c r="W69" s="357">
        <v>0</v>
      </c>
      <c r="X69" s="357">
        <v>0</v>
      </c>
      <c r="Y69" s="357">
        <v>0</v>
      </c>
      <c r="Z69" s="357">
        <v>0</v>
      </c>
      <c r="AA69" s="357">
        <v>0</v>
      </c>
      <c r="AB69" s="357">
        <v>0</v>
      </c>
      <c r="AC69" s="357">
        <v>0</v>
      </c>
      <c r="AD69" s="357">
        <v>0</v>
      </c>
      <c r="AE69" s="357">
        <v>0</v>
      </c>
      <c r="AF69" s="357">
        <v>0</v>
      </c>
      <c r="AG69" s="357">
        <v>0</v>
      </c>
      <c r="AH69" s="357">
        <v>0</v>
      </c>
      <c r="AI69" s="357">
        <v>0</v>
      </c>
      <c r="AJ69" s="357">
        <v>0</v>
      </c>
      <c r="AK69" s="357">
        <v>0</v>
      </c>
      <c r="AL69" s="357">
        <v>0</v>
      </c>
      <c r="AM69" s="357">
        <v>0</v>
      </c>
      <c r="AN69" s="357">
        <v>0</v>
      </c>
    </row>
    <row r="70" spans="3:40" x14ac:dyDescent="0.3">
      <c r="C70" s="357">
        <v>59</v>
      </c>
      <c r="D70" s="357">
        <v>8</v>
      </c>
      <c r="E70" s="357">
        <v>11</v>
      </c>
      <c r="F70" s="357">
        <v>3488.916666666667</v>
      </c>
      <c r="G70" s="357">
        <v>0</v>
      </c>
      <c r="H70" s="357">
        <v>2655.5833333333335</v>
      </c>
      <c r="I70" s="357">
        <v>0</v>
      </c>
      <c r="J70" s="357">
        <v>0</v>
      </c>
      <c r="K70" s="357">
        <v>833.33333333333337</v>
      </c>
      <c r="L70" s="357">
        <v>0</v>
      </c>
      <c r="M70" s="357">
        <v>0</v>
      </c>
      <c r="N70" s="357">
        <v>0</v>
      </c>
      <c r="O70" s="357">
        <v>0</v>
      </c>
      <c r="P70" s="357">
        <v>0</v>
      </c>
      <c r="Q70" s="357">
        <v>0</v>
      </c>
      <c r="R70" s="357">
        <v>0</v>
      </c>
      <c r="S70" s="357">
        <v>0</v>
      </c>
      <c r="T70" s="357">
        <v>0</v>
      </c>
      <c r="U70" s="357">
        <v>0</v>
      </c>
      <c r="V70" s="357">
        <v>0</v>
      </c>
      <c r="W70" s="357">
        <v>0</v>
      </c>
      <c r="X70" s="357">
        <v>0</v>
      </c>
      <c r="Y70" s="357">
        <v>0</v>
      </c>
      <c r="Z70" s="357">
        <v>0</v>
      </c>
      <c r="AA70" s="357">
        <v>0</v>
      </c>
      <c r="AB70" s="357">
        <v>0</v>
      </c>
      <c r="AC70" s="357">
        <v>0</v>
      </c>
      <c r="AD70" s="357">
        <v>0</v>
      </c>
      <c r="AE70" s="357">
        <v>0</v>
      </c>
      <c r="AF70" s="357">
        <v>0</v>
      </c>
      <c r="AG70" s="357">
        <v>0</v>
      </c>
      <c r="AH70" s="357">
        <v>0</v>
      </c>
      <c r="AI70" s="357">
        <v>0</v>
      </c>
      <c r="AJ70" s="357">
        <v>0</v>
      </c>
      <c r="AK70" s="357">
        <v>0</v>
      </c>
      <c r="AL70" s="357">
        <v>0</v>
      </c>
      <c r="AM70" s="357">
        <v>0</v>
      </c>
      <c r="AN70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27081718</v>
      </c>
      <c r="C3" s="330">
        <f t="shared" ref="C3:R3" si="0">SUBTOTAL(9,C6:C1048576)</f>
        <v>1</v>
      </c>
      <c r="D3" s="330">
        <f t="shared" si="0"/>
        <v>32362602</v>
      </c>
      <c r="E3" s="330">
        <f t="shared" si="0"/>
        <v>1.1949981164415049</v>
      </c>
      <c r="F3" s="330">
        <f t="shared" si="0"/>
        <v>29607222</v>
      </c>
      <c r="G3" s="333">
        <f>IF(B3&lt;&gt;0,F3/B3,"")</f>
        <v>1.0932549404731267</v>
      </c>
      <c r="H3" s="329">
        <f t="shared" si="0"/>
        <v>3584723.8899999987</v>
      </c>
      <c r="I3" s="330">
        <f t="shared" si="0"/>
        <v>1</v>
      </c>
      <c r="J3" s="330">
        <f t="shared" si="0"/>
        <v>4127462.0800000005</v>
      </c>
      <c r="K3" s="330">
        <f t="shared" si="0"/>
        <v>1.1514030666389767</v>
      </c>
      <c r="L3" s="330">
        <f t="shared" si="0"/>
        <v>4533089.66</v>
      </c>
      <c r="M3" s="331">
        <f>IF(H3&lt;&gt;0,L3/H3,"")</f>
        <v>1.2645575500655928</v>
      </c>
      <c r="N3" s="332">
        <f t="shared" si="0"/>
        <v>0</v>
      </c>
      <c r="O3" s="330">
        <f t="shared" si="0"/>
        <v>0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 t="str">
        <f>IF(N3&lt;&gt;0,R3/N3,"")</f>
        <v/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4"/>
      <c r="B5" s="695">
        <v>2012</v>
      </c>
      <c r="C5" s="696"/>
      <c r="D5" s="696">
        <v>2013</v>
      </c>
      <c r="E5" s="696"/>
      <c r="F5" s="696">
        <v>2014</v>
      </c>
      <c r="G5" s="697" t="s">
        <v>2</v>
      </c>
      <c r="H5" s="695">
        <v>2012</v>
      </c>
      <c r="I5" s="696"/>
      <c r="J5" s="696">
        <v>2013</v>
      </c>
      <c r="K5" s="696"/>
      <c r="L5" s="696">
        <v>2014</v>
      </c>
      <c r="M5" s="697" t="s">
        <v>2</v>
      </c>
      <c r="N5" s="695">
        <v>2012</v>
      </c>
      <c r="O5" s="696"/>
      <c r="P5" s="696">
        <v>2013</v>
      </c>
      <c r="Q5" s="696"/>
      <c r="R5" s="696">
        <v>2014</v>
      </c>
      <c r="S5" s="697" t="s">
        <v>2</v>
      </c>
    </row>
    <row r="6" spans="1:19" ht="14.4" customHeight="1" x14ac:dyDescent="0.3">
      <c r="A6" s="642" t="s">
        <v>2752</v>
      </c>
      <c r="B6" s="698"/>
      <c r="C6" s="608"/>
      <c r="D6" s="698">
        <v>0</v>
      </c>
      <c r="E6" s="608"/>
      <c r="F6" s="698"/>
      <c r="G6" s="630"/>
      <c r="H6" s="698"/>
      <c r="I6" s="608"/>
      <c r="J6" s="698"/>
      <c r="K6" s="608"/>
      <c r="L6" s="698"/>
      <c r="M6" s="630"/>
      <c r="N6" s="698"/>
      <c r="O6" s="608"/>
      <c r="P6" s="698"/>
      <c r="Q6" s="608"/>
      <c r="R6" s="698"/>
      <c r="S6" s="654"/>
    </row>
    <row r="7" spans="1:19" ht="14.4" customHeight="1" thickBot="1" x14ac:dyDescent="0.35">
      <c r="A7" s="700" t="s">
        <v>2142</v>
      </c>
      <c r="B7" s="699">
        <v>27081718</v>
      </c>
      <c r="C7" s="620">
        <v>1</v>
      </c>
      <c r="D7" s="699">
        <v>32362602</v>
      </c>
      <c r="E7" s="620">
        <v>1.1949981164415049</v>
      </c>
      <c r="F7" s="699">
        <v>29607222</v>
      </c>
      <c r="G7" s="631">
        <v>1.0932549404731267</v>
      </c>
      <c r="H7" s="699">
        <v>3584723.8899999987</v>
      </c>
      <c r="I7" s="620">
        <v>1</v>
      </c>
      <c r="J7" s="699">
        <v>4127462.0800000005</v>
      </c>
      <c r="K7" s="620">
        <v>1.1514030666389767</v>
      </c>
      <c r="L7" s="699">
        <v>4533089.66</v>
      </c>
      <c r="M7" s="631">
        <v>1.2645575500655928</v>
      </c>
      <c r="N7" s="699"/>
      <c r="O7" s="620"/>
      <c r="P7" s="699"/>
      <c r="Q7" s="620"/>
      <c r="R7" s="699"/>
      <c r="S7" s="6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3508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10302.880000000001</v>
      </c>
      <c r="G3" s="196">
        <f t="shared" si="0"/>
        <v>30666441.890000001</v>
      </c>
      <c r="H3" s="196"/>
      <c r="I3" s="196"/>
      <c r="J3" s="196">
        <f t="shared" si="0"/>
        <v>12151.8</v>
      </c>
      <c r="K3" s="196">
        <f t="shared" si="0"/>
        <v>36490064.079999998</v>
      </c>
      <c r="L3" s="196"/>
      <c r="M3" s="196"/>
      <c r="N3" s="196">
        <f t="shared" si="0"/>
        <v>10383.580000000002</v>
      </c>
      <c r="O3" s="196">
        <f t="shared" si="0"/>
        <v>34140311.659999996</v>
      </c>
      <c r="P3" s="70">
        <f>IF(G3=0,0,O3/G3)</f>
        <v>1.1132791923647585</v>
      </c>
      <c r="Q3" s="197">
        <f>IF(N3=0,0,O3/N3)</f>
        <v>3287.9133844011403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108</v>
      </c>
      <c r="E4" s="518" t="s">
        <v>68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7" t="s">
        <v>2753</v>
      </c>
      <c r="B6" s="608" t="s">
        <v>2754</v>
      </c>
      <c r="C6" s="608" t="s">
        <v>2755</v>
      </c>
      <c r="D6" s="608" t="s">
        <v>2756</v>
      </c>
      <c r="E6" s="608" t="s">
        <v>2757</v>
      </c>
      <c r="F6" s="611"/>
      <c r="G6" s="611"/>
      <c r="H6" s="611"/>
      <c r="I6" s="611"/>
      <c r="J6" s="611">
        <v>1</v>
      </c>
      <c r="K6" s="611">
        <v>0</v>
      </c>
      <c r="L6" s="611"/>
      <c r="M6" s="611">
        <v>0</v>
      </c>
      <c r="N6" s="611"/>
      <c r="O6" s="611"/>
      <c r="P6" s="630"/>
      <c r="Q6" s="612"/>
    </row>
    <row r="7" spans="1:17" ht="14.4" customHeight="1" x14ac:dyDescent="0.3">
      <c r="A7" s="613" t="s">
        <v>509</v>
      </c>
      <c r="B7" s="614" t="s">
        <v>2758</v>
      </c>
      <c r="C7" s="614" t="s">
        <v>2755</v>
      </c>
      <c r="D7" s="614" t="s">
        <v>2759</v>
      </c>
      <c r="E7" s="614" t="s">
        <v>2760</v>
      </c>
      <c r="F7" s="617"/>
      <c r="G7" s="617"/>
      <c r="H7" s="617"/>
      <c r="I7" s="617"/>
      <c r="J7" s="617"/>
      <c r="K7" s="617"/>
      <c r="L7" s="617"/>
      <c r="M7" s="617"/>
      <c r="N7" s="617">
        <v>1</v>
      </c>
      <c r="O7" s="617">
        <v>611</v>
      </c>
      <c r="P7" s="638"/>
      <c r="Q7" s="618">
        <v>611</v>
      </c>
    </row>
    <row r="8" spans="1:17" ht="14.4" customHeight="1" x14ac:dyDescent="0.3">
      <c r="A8" s="613" t="s">
        <v>509</v>
      </c>
      <c r="B8" s="614" t="s">
        <v>2758</v>
      </c>
      <c r="C8" s="614" t="s">
        <v>2755</v>
      </c>
      <c r="D8" s="614" t="s">
        <v>2761</v>
      </c>
      <c r="E8" s="614" t="s">
        <v>2762</v>
      </c>
      <c r="F8" s="617"/>
      <c r="G8" s="617"/>
      <c r="H8" s="617"/>
      <c r="I8" s="617"/>
      <c r="J8" s="617"/>
      <c r="K8" s="617"/>
      <c r="L8" s="617"/>
      <c r="M8" s="617"/>
      <c r="N8" s="617">
        <v>3</v>
      </c>
      <c r="O8" s="617">
        <v>117</v>
      </c>
      <c r="P8" s="638"/>
      <c r="Q8" s="618">
        <v>39</v>
      </c>
    </row>
    <row r="9" spans="1:17" ht="14.4" customHeight="1" x14ac:dyDescent="0.3">
      <c r="A9" s="613" t="s">
        <v>509</v>
      </c>
      <c r="B9" s="614" t="s">
        <v>2758</v>
      </c>
      <c r="C9" s="614" t="s">
        <v>2755</v>
      </c>
      <c r="D9" s="614" t="s">
        <v>2763</v>
      </c>
      <c r="E9" s="614" t="s">
        <v>2764</v>
      </c>
      <c r="F9" s="617"/>
      <c r="G9" s="617"/>
      <c r="H9" s="617"/>
      <c r="I9" s="617"/>
      <c r="J9" s="617"/>
      <c r="K9" s="617"/>
      <c r="L9" s="617"/>
      <c r="M9" s="617"/>
      <c r="N9" s="617">
        <v>2</v>
      </c>
      <c r="O9" s="617">
        <v>1383</v>
      </c>
      <c r="P9" s="638"/>
      <c r="Q9" s="618">
        <v>691.5</v>
      </c>
    </row>
    <row r="10" spans="1:17" ht="14.4" customHeight="1" x14ac:dyDescent="0.3">
      <c r="A10" s="613" t="s">
        <v>509</v>
      </c>
      <c r="B10" s="614" t="s">
        <v>2765</v>
      </c>
      <c r="C10" s="614" t="s">
        <v>2755</v>
      </c>
      <c r="D10" s="614" t="s">
        <v>2766</v>
      </c>
      <c r="E10" s="614" t="s">
        <v>2767</v>
      </c>
      <c r="F10" s="617"/>
      <c r="G10" s="617"/>
      <c r="H10" s="617"/>
      <c r="I10" s="617"/>
      <c r="J10" s="617"/>
      <c r="K10" s="617"/>
      <c r="L10" s="617"/>
      <c r="M10" s="617"/>
      <c r="N10" s="617">
        <v>1</v>
      </c>
      <c r="O10" s="617">
        <v>2444</v>
      </c>
      <c r="P10" s="638"/>
      <c r="Q10" s="618">
        <v>2444</v>
      </c>
    </row>
    <row r="11" spans="1:17" ht="14.4" customHeight="1" x14ac:dyDescent="0.3">
      <c r="A11" s="613" t="s">
        <v>509</v>
      </c>
      <c r="B11" s="614" t="s">
        <v>2765</v>
      </c>
      <c r="C11" s="614" t="s">
        <v>2755</v>
      </c>
      <c r="D11" s="614" t="s">
        <v>2768</v>
      </c>
      <c r="E11" s="614" t="s">
        <v>2769</v>
      </c>
      <c r="F11" s="617">
        <v>8</v>
      </c>
      <c r="G11" s="617">
        <v>21368</v>
      </c>
      <c r="H11" s="617">
        <v>1</v>
      </c>
      <c r="I11" s="617">
        <v>2671</v>
      </c>
      <c r="J11" s="617">
        <v>21</v>
      </c>
      <c r="K11" s="617">
        <v>56238</v>
      </c>
      <c r="L11" s="617">
        <v>2.6318794459004118</v>
      </c>
      <c r="M11" s="617">
        <v>2678</v>
      </c>
      <c r="N11" s="617">
        <v>20</v>
      </c>
      <c r="O11" s="617">
        <v>53784</v>
      </c>
      <c r="P11" s="638">
        <v>2.5170348184200675</v>
      </c>
      <c r="Q11" s="618">
        <v>2689.2</v>
      </c>
    </row>
    <row r="12" spans="1:17" ht="14.4" customHeight="1" x14ac:dyDescent="0.3">
      <c r="A12" s="613" t="s">
        <v>509</v>
      </c>
      <c r="B12" s="614" t="s">
        <v>2765</v>
      </c>
      <c r="C12" s="614" t="s">
        <v>2755</v>
      </c>
      <c r="D12" s="614" t="s">
        <v>2770</v>
      </c>
      <c r="E12" s="614" t="s">
        <v>2771</v>
      </c>
      <c r="F12" s="617">
        <v>1</v>
      </c>
      <c r="G12" s="617">
        <v>5920</v>
      </c>
      <c r="H12" s="617">
        <v>1</v>
      </c>
      <c r="I12" s="617">
        <v>5920</v>
      </c>
      <c r="J12" s="617">
        <v>3</v>
      </c>
      <c r="K12" s="617">
        <v>17820</v>
      </c>
      <c r="L12" s="617">
        <v>3.0101351351351351</v>
      </c>
      <c r="M12" s="617">
        <v>5940</v>
      </c>
      <c r="N12" s="617">
        <v>4</v>
      </c>
      <c r="O12" s="617">
        <v>23896</v>
      </c>
      <c r="P12" s="638">
        <v>4.0364864864864867</v>
      </c>
      <c r="Q12" s="618">
        <v>5974</v>
      </c>
    </row>
    <row r="13" spans="1:17" ht="14.4" customHeight="1" x14ac:dyDescent="0.3">
      <c r="A13" s="613" t="s">
        <v>509</v>
      </c>
      <c r="B13" s="614" t="s">
        <v>2765</v>
      </c>
      <c r="C13" s="614" t="s">
        <v>2755</v>
      </c>
      <c r="D13" s="614" t="s">
        <v>2772</v>
      </c>
      <c r="E13" s="614" t="s">
        <v>2773</v>
      </c>
      <c r="F13" s="617"/>
      <c r="G13" s="617"/>
      <c r="H13" s="617"/>
      <c r="I13" s="617"/>
      <c r="J13" s="617">
        <v>1</v>
      </c>
      <c r="K13" s="617">
        <v>3171</v>
      </c>
      <c r="L13" s="617"/>
      <c r="M13" s="617">
        <v>3171</v>
      </c>
      <c r="N13" s="617"/>
      <c r="O13" s="617"/>
      <c r="P13" s="638"/>
      <c r="Q13" s="618"/>
    </row>
    <row r="14" spans="1:17" ht="14.4" customHeight="1" x14ac:dyDescent="0.3">
      <c r="A14" s="613" t="s">
        <v>509</v>
      </c>
      <c r="B14" s="614" t="s">
        <v>2765</v>
      </c>
      <c r="C14" s="614" t="s">
        <v>2755</v>
      </c>
      <c r="D14" s="614" t="s">
        <v>2774</v>
      </c>
      <c r="E14" s="614" t="s">
        <v>2775</v>
      </c>
      <c r="F14" s="617"/>
      <c r="G14" s="617"/>
      <c r="H14" s="617"/>
      <c r="I14" s="617"/>
      <c r="J14" s="617"/>
      <c r="K14" s="617"/>
      <c r="L14" s="617"/>
      <c r="M14" s="617"/>
      <c r="N14" s="617">
        <v>2</v>
      </c>
      <c r="O14" s="617">
        <v>6228</v>
      </c>
      <c r="P14" s="638"/>
      <c r="Q14" s="618">
        <v>3114</v>
      </c>
    </row>
    <row r="15" spans="1:17" ht="14.4" customHeight="1" x14ac:dyDescent="0.3">
      <c r="A15" s="613" t="s">
        <v>509</v>
      </c>
      <c r="B15" s="614" t="s">
        <v>2765</v>
      </c>
      <c r="C15" s="614" t="s">
        <v>2755</v>
      </c>
      <c r="D15" s="614" t="s">
        <v>561</v>
      </c>
      <c r="E15" s="614" t="s">
        <v>2776</v>
      </c>
      <c r="F15" s="617">
        <v>4</v>
      </c>
      <c r="G15" s="617">
        <v>9452</v>
      </c>
      <c r="H15" s="617">
        <v>1</v>
      </c>
      <c r="I15" s="617">
        <v>2363</v>
      </c>
      <c r="J15" s="617">
        <v>2</v>
      </c>
      <c r="K15" s="617">
        <v>4740</v>
      </c>
      <c r="L15" s="617">
        <v>0.50148116800677101</v>
      </c>
      <c r="M15" s="617">
        <v>2370</v>
      </c>
      <c r="N15" s="617">
        <v>5</v>
      </c>
      <c r="O15" s="617">
        <v>11878</v>
      </c>
      <c r="P15" s="638">
        <v>1.2566652560304696</v>
      </c>
      <c r="Q15" s="618">
        <v>2375.6</v>
      </c>
    </row>
    <row r="16" spans="1:17" ht="14.4" customHeight="1" x14ac:dyDescent="0.3">
      <c r="A16" s="613" t="s">
        <v>509</v>
      </c>
      <c r="B16" s="614" t="s">
        <v>2765</v>
      </c>
      <c r="C16" s="614" t="s">
        <v>2755</v>
      </c>
      <c r="D16" s="614" t="s">
        <v>2777</v>
      </c>
      <c r="E16" s="614" t="s">
        <v>2778</v>
      </c>
      <c r="F16" s="617"/>
      <c r="G16" s="617"/>
      <c r="H16" s="617"/>
      <c r="I16" s="617"/>
      <c r="J16" s="617"/>
      <c r="K16" s="617"/>
      <c r="L16" s="617"/>
      <c r="M16" s="617"/>
      <c r="N16" s="617">
        <v>1</v>
      </c>
      <c r="O16" s="617">
        <v>9851</v>
      </c>
      <c r="P16" s="638"/>
      <c r="Q16" s="618">
        <v>9851</v>
      </c>
    </row>
    <row r="17" spans="1:17" ht="14.4" customHeight="1" x14ac:dyDescent="0.3">
      <c r="A17" s="613" t="s">
        <v>509</v>
      </c>
      <c r="B17" s="614" t="s">
        <v>2765</v>
      </c>
      <c r="C17" s="614" t="s">
        <v>2755</v>
      </c>
      <c r="D17" s="614" t="s">
        <v>2779</v>
      </c>
      <c r="E17" s="614" t="s">
        <v>2780</v>
      </c>
      <c r="F17" s="617"/>
      <c r="G17" s="617"/>
      <c r="H17" s="617"/>
      <c r="I17" s="617"/>
      <c r="J17" s="617"/>
      <c r="K17" s="617"/>
      <c r="L17" s="617"/>
      <c r="M17" s="617"/>
      <c r="N17" s="617">
        <v>1</v>
      </c>
      <c r="O17" s="617">
        <v>3340</v>
      </c>
      <c r="P17" s="638"/>
      <c r="Q17" s="618">
        <v>3340</v>
      </c>
    </row>
    <row r="18" spans="1:17" ht="14.4" customHeight="1" x14ac:dyDescent="0.3">
      <c r="A18" s="613" t="s">
        <v>509</v>
      </c>
      <c r="B18" s="614" t="s">
        <v>2765</v>
      </c>
      <c r="C18" s="614" t="s">
        <v>2755</v>
      </c>
      <c r="D18" s="614" t="s">
        <v>2781</v>
      </c>
      <c r="E18" s="614" t="s">
        <v>2782</v>
      </c>
      <c r="F18" s="617"/>
      <c r="G18" s="617"/>
      <c r="H18" s="617"/>
      <c r="I18" s="617"/>
      <c r="J18" s="617">
        <v>1</v>
      </c>
      <c r="K18" s="617">
        <v>4218</v>
      </c>
      <c r="L18" s="617"/>
      <c r="M18" s="617">
        <v>4218</v>
      </c>
      <c r="N18" s="617">
        <v>1</v>
      </c>
      <c r="O18" s="617">
        <v>4218</v>
      </c>
      <c r="P18" s="638"/>
      <c r="Q18" s="618">
        <v>4218</v>
      </c>
    </row>
    <row r="19" spans="1:17" ht="14.4" customHeight="1" x14ac:dyDescent="0.3">
      <c r="A19" s="613" t="s">
        <v>509</v>
      </c>
      <c r="B19" s="614" t="s">
        <v>2765</v>
      </c>
      <c r="C19" s="614" t="s">
        <v>2755</v>
      </c>
      <c r="D19" s="614" t="s">
        <v>2783</v>
      </c>
      <c r="E19" s="614" t="s">
        <v>2784</v>
      </c>
      <c r="F19" s="617">
        <v>18</v>
      </c>
      <c r="G19" s="617">
        <v>36828</v>
      </c>
      <c r="H19" s="617">
        <v>1</v>
      </c>
      <c r="I19" s="617">
        <v>2046</v>
      </c>
      <c r="J19" s="617">
        <v>19</v>
      </c>
      <c r="K19" s="617">
        <v>39007</v>
      </c>
      <c r="L19" s="617">
        <v>1.0591669381991962</v>
      </c>
      <c r="M19" s="617">
        <v>2053</v>
      </c>
      <c r="N19" s="617">
        <v>16</v>
      </c>
      <c r="O19" s="617">
        <v>33058</v>
      </c>
      <c r="P19" s="638">
        <v>0.8976322363419138</v>
      </c>
      <c r="Q19" s="618">
        <v>2066.125</v>
      </c>
    </row>
    <row r="20" spans="1:17" ht="14.4" customHeight="1" x14ac:dyDescent="0.3">
      <c r="A20" s="613" t="s">
        <v>509</v>
      </c>
      <c r="B20" s="614" t="s">
        <v>2765</v>
      </c>
      <c r="C20" s="614" t="s">
        <v>2755</v>
      </c>
      <c r="D20" s="614" t="s">
        <v>2785</v>
      </c>
      <c r="E20" s="614" t="s">
        <v>2786</v>
      </c>
      <c r="F20" s="617">
        <v>1</v>
      </c>
      <c r="G20" s="617">
        <v>1611</v>
      </c>
      <c r="H20" s="617">
        <v>1</v>
      </c>
      <c r="I20" s="617">
        <v>1611</v>
      </c>
      <c r="J20" s="617"/>
      <c r="K20" s="617"/>
      <c r="L20" s="617"/>
      <c r="M20" s="617"/>
      <c r="N20" s="617">
        <v>5</v>
      </c>
      <c r="O20" s="617">
        <v>8121</v>
      </c>
      <c r="P20" s="638">
        <v>5.0409683426443204</v>
      </c>
      <c r="Q20" s="618">
        <v>1624.2</v>
      </c>
    </row>
    <row r="21" spans="1:17" ht="14.4" customHeight="1" x14ac:dyDescent="0.3">
      <c r="A21" s="613" t="s">
        <v>509</v>
      </c>
      <c r="B21" s="614" t="s">
        <v>2765</v>
      </c>
      <c r="C21" s="614" t="s">
        <v>2755</v>
      </c>
      <c r="D21" s="614" t="s">
        <v>2787</v>
      </c>
      <c r="E21" s="614" t="s">
        <v>2788</v>
      </c>
      <c r="F21" s="617">
        <v>5</v>
      </c>
      <c r="G21" s="617">
        <v>11075</v>
      </c>
      <c r="H21" s="617">
        <v>1</v>
      </c>
      <c r="I21" s="617">
        <v>2215</v>
      </c>
      <c r="J21" s="617">
        <v>3</v>
      </c>
      <c r="K21" s="617">
        <v>6666</v>
      </c>
      <c r="L21" s="617">
        <v>0.60189616252821665</v>
      </c>
      <c r="M21" s="617">
        <v>2222</v>
      </c>
      <c r="N21" s="617">
        <v>2</v>
      </c>
      <c r="O21" s="617">
        <v>4472</v>
      </c>
      <c r="P21" s="638">
        <v>0.40379232505643342</v>
      </c>
      <c r="Q21" s="618">
        <v>2236</v>
      </c>
    </row>
    <row r="22" spans="1:17" ht="14.4" customHeight="1" x14ac:dyDescent="0.3">
      <c r="A22" s="613" t="s">
        <v>509</v>
      </c>
      <c r="B22" s="614" t="s">
        <v>2765</v>
      </c>
      <c r="C22" s="614" t="s">
        <v>2755</v>
      </c>
      <c r="D22" s="614" t="s">
        <v>2789</v>
      </c>
      <c r="E22" s="614" t="s">
        <v>2790</v>
      </c>
      <c r="F22" s="617">
        <v>2</v>
      </c>
      <c r="G22" s="617">
        <v>5340</v>
      </c>
      <c r="H22" s="617">
        <v>1</v>
      </c>
      <c r="I22" s="617">
        <v>2670</v>
      </c>
      <c r="J22" s="617">
        <v>2</v>
      </c>
      <c r="K22" s="617">
        <v>5354</v>
      </c>
      <c r="L22" s="617">
        <v>1.002621722846442</v>
      </c>
      <c r="M22" s="617">
        <v>2677</v>
      </c>
      <c r="N22" s="617">
        <v>6</v>
      </c>
      <c r="O22" s="617">
        <v>16132</v>
      </c>
      <c r="P22" s="638">
        <v>3.0209737827715357</v>
      </c>
      <c r="Q22" s="618">
        <v>2688.6666666666665</v>
      </c>
    </row>
    <row r="23" spans="1:17" ht="14.4" customHeight="1" x14ac:dyDescent="0.3">
      <c r="A23" s="613" t="s">
        <v>509</v>
      </c>
      <c r="B23" s="614" t="s">
        <v>2765</v>
      </c>
      <c r="C23" s="614" t="s">
        <v>2755</v>
      </c>
      <c r="D23" s="614" t="s">
        <v>2791</v>
      </c>
      <c r="E23" s="614" t="s">
        <v>2792</v>
      </c>
      <c r="F23" s="617"/>
      <c r="G23" s="617"/>
      <c r="H23" s="617"/>
      <c r="I23" s="617"/>
      <c r="J23" s="617">
        <v>2</v>
      </c>
      <c r="K23" s="617">
        <v>4746</v>
      </c>
      <c r="L23" s="617"/>
      <c r="M23" s="617">
        <v>2373</v>
      </c>
      <c r="N23" s="617"/>
      <c r="O23" s="617"/>
      <c r="P23" s="638"/>
      <c r="Q23" s="618"/>
    </row>
    <row r="24" spans="1:17" ht="14.4" customHeight="1" x14ac:dyDescent="0.3">
      <c r="A24" s="613" t="s">
        <v>509</v>
      </c>
      <c r="B24" s="614" t="s">
        <v>2765</v>
      </c>
      <c r="C24" s="614" t="s">
        <v>2755</v>
      </c>
      <c r="D24" s="614" t="s">
        <v>2793</v>
      </c>
      <c r="E24" s="614" t="s">
        <v>2794</v>
      </c>
      <c r="F24" s="617">
        <v>2</v>
      </c>
      <c r="G24" s="617">
        <v>10296</v>
      </c>
      <c r="H24" s="617">
        <v>1</v>
      </c>
      <c r="I24" s="617">
        <v>5148</v>
      </c>
      <c r="J24" s="617">
        <v>3</v>
      </c>
      <c r="K24" s="617">
        <v>15444</v>
      </c>
      <c r="L24" s="617">
        <v>1.5</v>
      </c>
      <c r="M24" s="617">
        <v>5148</v>
      </c>
      <c r="N24" s="617">
        <v>4</v>
      </c>
      <c r="O24" s="617">
        <v>20592</v>
      </c>
      <c r="P24" s="638">
        <v>2</v>
      </c>
      <c r="Q24" s="618">
        <v>5148</v>
      </c>
    </row>
    <row r="25" spans="1:17" ht="14.4" customHeight="1" x14ac:dyDescent="0.3">
      <c r="A25" s="613" t="s">
        <v>509</v>
      </c>
      <c r="B25" s="614" t="s">
        <v>2765</v>
      </c>
      <c r="C25" s="614" t="s">
        <v>2755</v>
      </c>
      <c r="D25" s="614" t="s">
        <v>2795</v>
      </c>
      <c r="E25" s="614" t="s">
        <v>2796</v>
      </c>
      <c r="F25" s="617"/>
      <c r="G25" s="617"/>
      <c r="H25" s="617"/>
      <c r="I25" s="617"/>
      <c r="J25" s="617"/>
      <c r="K25" s="617"/>
      <c r="L25" s="617"/>
      <c r="M25" s="617"/>
      <c r="N25" s="617">
        <v>2</v>
      </c>
      <c r="O25" s="617">
        <v>9796</v>
      </c>
      <c r="P25" s="638"/>
      <c r="Q25" s="618">
        <v>4898</v>
      </c>
    </row>
    <row r="26" spans="1:17" ht="14.4" customHeight="1" x14ac:dyDescent="0.3">
      <c r="A26" s="613" t="s">
        <v>509</v>
      </c>
      <c r="B26" s="614" t="s">
        <v>2765</v>
      </c>
      <c r="C26" s="614" t="s">
        <v>2755</v>
      </c>
      <c r="D26" s="614" t="s">
        <v>2797</v>
      </c>
      <c r="E26" s="614" t="s">
        <v>2798</v>
      </c>
      <c r="F26" s="617"/>
      <c r="G26" s="617"/>
      <c r="H26" s="617"/>
      <c r="I26" s="617"/>
      <c r="J26" s="617">
        <v>2</v>
      </c>
      <c r="K26" s="617">
        <v>1362</v>
      </c>
      <c r="L26" s="617"/>
      <c r="M26" s="617">
        <v>681</v>
      </c>
      <c r="N26" s="617"/>
      <c r="O26" s="617"/>
      <c r="P26" s="638"/>
      <c r="Q26" s="618"/>
    </row>
    <row r="27" spans="1:17" ht="14.4" customHeight="1" x14ac:dyDescent="0.3">
      <c r="A27" s="613" t="s">
        <v>509</v>
      </c>
      <c r="B27" s="614" t="s">
        <v>2765</v>
      </c>
      <c r="C27" s="614" t="s">
        <v>2755</v>
      </c>
      <c r="D27" s="614" t="s">
        <v>2799</v>
      </c>
      <c r="E27" s="614" t="s">
        <v>2800</v>
      </c>
      <c r="F27" s="617">
        <v>1</v>
      </c>
      <c r="G27" s="617">
        <v>3506</v>
      </c>
      <c r="H27" s="617">
        <v>1</v>
      </c>
      <c r="I27" s="617">
        <v>3506</v>
      </c>
      <c r="J27" s="617"/>
      <c r="K27" s="617"/>
      <c r="L27" s="617"/>
      <c r="M27" s="617"/>
      <c r="N27" s="617"/>
      <c r="O27" s="617"/>
      <c r="P27" s="638"/>
      <c r="Q27" s="618"/>
    </row>
    <row r="28" spans="1:17" ht="14.4" customHeight="1" x14ac:dyDescent="0.3">
      <c r="A28" s="613" t="s">
        <v>509</v>
      </c>
      <c r="B28" s="614" t="s">
        <v>2765</v>
      </c>
      <c r="C28" s="614" t="s">
        <v>2755</v>
      </c>
      <c r="D28" s="614" t="s">
        <v>2801</v>
      </c>
      <c r="E28" s="614" t="s">
        <v>2802</v>
      </c>
      <c r="F28" s="617"/>
      <c r="G28" s="617"/>
      <c r="H28" s="617"/>
      <c r="I28" s="617"/>
      <c r="J28" s="617">
        <v>1</v>
      </c>
      <c r="K28" s="617">
        <v>8930</v>
      </c>
      <c r="L28" s="617"/>
      <c r="M28" s="617">
        <v>8930</v>
      </c>
      <c r="N28" s="617"/>
      <c r="O28" s="617"/>
      <c r="P28" s="638"/>
      <c r="Q28" s="618"/>
    </row>
    <row r="29" spans="1:17" ht="14.4" customHeight="1" x14ac:dyDescent="0.3">
      <c r="A29" s="613" t="s">
        <v>509</v>
      </c>
      <c r="B29" s="614" t="s">
        <v>2765</v>
      </c>
      <c r="C29" s="614" t="s">
        <v>2755</v>
      </c>
      <c r="D29" s="614" t="s">
        <v>2803</v>
      </c>
      <c r="E29" s="614" t="s">
        <v>2804</v>
      </c>
      <c r="F29" s="617">
        <v>1</v>
      </c>
      <c r="G29" s="617">
        <v>4738</v>
      </c>
      <c r="H29" s="617">
        <v>1</v>
      </c>
      <c r="I29" s="617">
        <v>4738</v>
      </c>
      <c r="J29" s="617"/>
      <c r="K29" s="617"/>
      <c r="L29" s="617"/>
      <c r="M29" s="617"/>
      <c r="N29" s="617"/>
      <c r="O29" s="617"/>
      <c r="P29" s="638"/>
      <c r="Q29" s="618"/>
    </row>
    <row r="30" spans="1:17" ht="14.4" customHeight="1" x14ac:dyDescent="0.3">
      <c r="A30" s="613" t="s">
        <v>509</v>
      </c>
      <c r="B30" s="614" t="s">
        <v>2765</v>
      </c>
      <c r="C30" s="614" t="s">
        <v>2755</v>
      </c>
      <c r="D30" s="614" t="s">
        <v>2805</v>
      </c>
      <c r="E30" s="614" t="s">
        <v>2806</v>
      </c>
      <c r="F30" s="617"/>
      <c r="G30" s="617"/>
      <c r="H30" s="617"/>
      <c r="I30" s="617"/>
      <c r="J30" s="617">
        <v>1</v>
      </c>
      <c r="K30" s="617">
        <v>4236</v>
      </c>
      <c r="L30" s="617"/>
      <c r="M30" s="617">
        <v>4236</v>
      </c>
      <c r="N30" s="617"/>
      <c r="O30" s="617"/>
      <c r="P30" s="638"/>
      <c r="Q30" s="618"/>
    </row>
    <row r="31" spans="1:17" ht="14.4" customHeight="1" x14ac:dyDescent="0.3">
      <c r="A31" s="613" t="s">
        <v>509</v>
      </c>
      <c r="B31" s="614" t="s">
        <v>2765</v>
      </c>
      <c r="C31" s="614" t="s">
        <v>2755</v>
      </c>
      <c r="D31" s="614" t="s">
        <v>2807</v>
      </c>
      <c r="E31" s="614" t="s">
        <v>2808</v>
      </c>
      <c r="F31" s="617"/>
      <c r="G31" s="617"/>
      <c r="H31" s="617"/>
      <c r="I31" s="617"/>
      <c r="J31" s="617">
        <v>1</v>
      </c>
      <c r="K31" s="617">
        <v>659</v>
      </c>
      <c r="L31" s="617"/>
      <c r="M31" s="617">
        <v>659</v>
      </c>
      <c r="N31" s="617"/>
      <c r="O31" s="617"/>
      <c r="P31" s="638"/>
      <c r="Q31" s="618"/>
    </row>
    <row r="32" spans="1:17" ht="14.4" customHeight="1" x14ac:dyDescent="0.3">
      <c r="A32" s="613" t="s">
        <v>509</v>
      </c>
      <c r="B32" s="614" t="s">
        <v>2765</v>
      </c>
      <c r="C32" s="614" t="s">
        <v>2755</v>
      </c>
      <c r="D32" s="614" t="s">
        <v>2809</v>
      </c>
      <c r="E32" s="614" t="s">
        <v>2810</v>
      </c>
      <c r="F32" s="617"/>
      <c r="G32" s="617"/>
      <c r="H32" s="617"/>
      <c r="I32" s="617"/>
      <c r="J32" s="617">
        <v>1</v>
      </c>
      <c r="K32" s="617">
        <v>1354</v>
      </c>
      <c r="L32" s="617"/>
      <c r="M32" s="617">
        <v>1354</v>
      </c>
      <c r="N32" s="617"/>
      <c r="O32" s="617"/>
      <c r="P32" s="638"/>
      <c r="Q32" s="618"/>
    </row>
    <row r="33" spans="1:17" ht="14.4" customHeight="1" x14ac:dyDescent="0.3">
      <c r="A33" s="613" t="s">
        <v>509</v>
      </c>
      <c r="B33" s="614" t="s">
        <v>2765</v>
      </c>
      <c r="C33" s="614" t="s">
        <v>2755</v>
      </c>
      <c r="D33" s="614" t="s">
        <v>2811</v>
      </c>
      <c r="E33" s="614" t="s">
        <v>2812</v>
      </c>
      <c r="F33" s="617"/>
      <c r="G33" s="617"/>
      <c r="H33" s="617"/>
      <c r="I33" s="617"/>
      <c r="J33" s="617">
        <v>1</v>
      </c>
      <c r="K33" s="617">
        <v>907</v>
      </c>
      <c r="L33" s="617"/>
      <c r="M33" s="617">
        <v>907</v>
      </c>
      <c r="N33" s="617"/>
      <c r="O33" s="617"/>
      <c r="P33" s="638"/>
      <c r="Q33" s="618"/>
    </row>
    <row r="34" spans="1:17" ht="14.4" customHeight="1" x14ac:dyDescent="0.3">
      <c r="A34" s="613" t="s">
        <v>509</v>
      </c>
      <c r="B34" s="614" t="s">
        <v>2765</v>
      </c>
      <c r="C34" s="614" t="s">
        <v>2755</v>
      </c>
      <c r="D34" s="614" t="s">
        <v>2813</v>
      </c>
      <c r="E34" s="614" t="s">
        <v>2814</v>
      </c>
      <c r="F34" s="617">
        <v>10</v>
      </c>
      <c r="G34" s="617">
        <v>8000</v>
      </c>
      <c r="H34" s="617">
        <v>1</v>
      </c>
      <c r="I34" s="617">
        <v>800</v>
      </c>
      <c r="J34" s="617">
        <v>21</v>
      </c>
      <c r="K34" s="617">
        <v>16926</v>
      </c>
      <c r="L34" s="617">
        <v>2.1157499999999998</v>
      </c>
      <c r="M34" s="617">
        <v>806</v>
      </c>
      <c r="N34" s="617">
        <v>12</v>
      </c>
      <c r="O34" s="617">
        <v>9744</v>
      </c>
      <c r="P34" s="638">
        <v>1.218</v>
      </c>
      <c r="Q34" s="618">
        <v>812</v>
      </c>
    </row>
    <row r="35" spans="1:17" ht="14.4" customHeight="1" x14ac:dyDescent="0.3">
      <c r="A35" s="613" t="s">
        <v>509</v>
      </c>
      <c r="B35" s="614" t="s">
        <v>2765</v>
      </c>
      <c r="C35" s="614" t="s">
        <v>2755</v>
      </c>
      <c r="D35" s="614" t="s">
        <v>2815</v>
      </c>
      <c r="E35" s="614" t="s">
        <v>2816</v>
      </c>
      <c r="F35" s="617"/>
      <c r="G35" s="617"/>
      <c r="H35" s="617"/>
      <c r="I35" s="617"/>
      <c r="J35" s="617"/>
      <c r="K35" s="617"/>
      <c r="L35" s="617"/>
      <c r="M35" s="617"/>
      <c r="N35" s="617">
        <v>1</v>
      </c>
      <c r="O35" s="617">
        <v>3875</v>
      </c>
      <c r="P35" s="638"/>
      <c r="Q35" s="618">
        <v>3875</v>
      </c>
    </row>
    <row r="36" spans="1:17" ht="14.4" customHeight="1" x14ac:dyDescent="0.3">
      <c r="A36" s="613" t="s">
        <v>509</v>
      </c>
      <c r="B36" s="614" t="s">
        <v>2765</v>
      </c>
      <c r="C36" s="614" t="s">
        <v>2755</v>
      </c>
      <c r="D36" s="614" t="s">
        <v>2817</v>
      </c>
      <c r="E36" s="614" t="s">
        <v>2818</v>
      </c>
      <c r="F36" s="617">
        <v>2</v>
      </c>
      <c r="G36" s="617">
        <v>0</v>
      </c>
      <c r="H36" s="617"/>
      <c r="I36" s="617">
        <v>0</v>
      </c>
      <c r="J36" s="617">
        <v>12</v>
      </c>
      <c r="K36" s="617">
        <v>0</v>
      </c>
      <c r="L36" s="617"/>
      <c r="M36" s="617">
        <v>0</v>
      </c>
      <c r="N36" s="617">
        <v>5</v>
      </c>
      <c r="O36" s="617">
        <v>0</v>
      </c>
      <c r="P36" s="638"/>
      <c r="Q36" s="618">
        <v>0</v>
      </c>
    </row>
    <row r="37" spans="1:17" ht="14.4" customHeight="1" x14ac:dyDescent="0.3">
      <c r="A37" s="613" t="s">
        <v>509</v>
      </c>
      <c r="B37" s="614" t="s">
        <v>2765</v>
      </c>
      <c r="C37" s="614" t="s">
        <v>2755</v>
      </c>
      <c r="D37" s="614" t="s">
        <v>2819</v>
      </c>
      <c r="E37" s="614" t="s">
        <v>2820</v>
      </c>
      <c r="F37" s="617"/>
      <c r="G37" s="617"/>
      <c r="H37" s="617"/>
      <c r="I37" s="617"/>
      <c r="J37" s="617"/>
      <c r="K37" s="617"/>
      <c r="L37" s="617"/>
      <c r="M37" s="617"/>
      <c r="N37" s="617">
        <v>1</v>
      </c>
      <c r="O37" s="617">
        <v>0</v>
      </c>
      <c r="P37" s="638"/>
      <c r="Q37" s="618">
        <v>0</v>
      </c>
    </row>
    <row r="38" spans="1:17" ht="14.4" customHeight="1" x14ac:dyDescent="0.3">
      <c r="A38" s="613" t="s">
        <v>509</v>
      </c>
      <c r="B38" s="614" t="s">
        <v>2765</v>
      </c>
      <c r="C38" s="614" t="s">
        <v>2755</v>
      </c>
      <c r="D38" s="614" t="s">
        <v>2821</v>
      </c>
      <c r="E38" s="614" t="s">
        <v>2822</v>
      </c>
      <c r="F38" s="617"/>
      <c r="G38" s="617"/>
      <c r="H38" s="617"/>
      <c r="I38" s="617"/>
      <c r="J38" s="617">
        <v>5</v>
      </c>
      <c r="K38" s="617">
        <v>0</v>
      </c>
      <c r="L38" s="617"/>
      <c r="M38" s="617">
        <v>0</v>
      </c>
      <c r="N38" s="617"/>
      <c r="O38" s="617"/>
      <c r="P38" s="638"/>
      <c r="Q38" s="618"/>
    </row>
    <row r="39" spans="1:17" ht="14.4" customHeight="1" x14ac:dyDescent="0.3">
      <c r="A39" s="613" t="s">
        <v>509</v>
      </c>
      <c r="B39" s="614" t="s">
        <v>2765</v>
      </c>
      <c r="C39" s="614" t="s">
        <v>2755</v>
      </c>
      <c r="D39" s="614" t="s">
        <v>2823</v>
      </c>
      <c r="E39" s="614" t="s">
        <v>2824</v>
      </c>
      <c r="F39" s="617"/>
      <c r="G39" s="617"/>
      <c r="H39" s="617"/>
      <c r="I39" s="617"/>
      <c r="J39" s="617">
        <v>1</v>
      </c>
      <c r="K39" s="617">
        <v>0</v>
      </c>
      <c r="L39" s="617"/>
      <c r="M39" s="617">
        <v>0</v>
      </c>
      <c r="N39" s="617">
        <v>1</v>
      </c>
      <c r="O39" s="617">
        <v>0</v>
      </c>
      <c r="P39" s="638"/>
      <c r="Q39" s="618">
        <v>0</v>
      </c>
    </row>
    <row r="40" spans="1:17" ht="14.4" customHeight="1" x14ac:dyDescent="0.3">
      <c r="A40" s="613" t="s">
        <v>509</v>
      </c>
      <c r="B40" s="614" t="s">
        <v>2765</v>
      </c>
      <c r="C40" s="614" t="s">
        <v>2755</v>
      </c>
      <c r="D40" s="614" t="s">
        <v>2825</v>
      </c>
      <c r="E40" s="614" t="s">
        <v>2826</v>
      </c>
      <c r="F40" s="617">
        <v>1</v>
      </c>
      <c r="G40" s="617">
        <v>0</v>
      </c>
      <c r="H40" s="617"/>
      <c r="I40" s="617">
        <v>0</v>
      </c>
      <c r="J40" s="617"/>
      <c r="K40" s="617"/>
      <c r="L40" s="617"/>
      <c r="M40" s="617"/>
      <c r="N40" s="617"/>
      <c r="O40" s="617"/>
      <c r="P40" s="638"/>
      <c r="Q40" s="618"/>
    </row>
    <row r="41" spans="1:17" ht="14.4" customHeight="1" x14ac:dyDescent="0.3">
      <c r="A41" s="613" t="s">
        <v>509</v>
      </c>
      <c r="B41" s="614" t="s">
        <v>2765</v>
      </c>
      <c r="C41" s="614" t="s">
        <v>2755</v>
      </c>
      <c r="D41" s="614" t="s">
        <v>2827</v>
      </c>
      <c r="E41" s="614" t="s">
        <v>2828</v>
      </c>
      <c r="F41" s="617"/>
      <c r="G41" s="617"/>
      <c r="H41" s="617"/>
      <c r="I41" s="617"/>
      <c r="J41" s="617">
        <v>1</v>
      </c>
      <c r="K41" s="617">
        <v>0</v>
      </c>
      <c r="L41" s="617"/>
      <c r="M41" s="617">
        <v>0</v>
      </c>
      <c r="N41" s="617"/>
      <c r="O41" s="617"/>
      <c r="P41" s="638"/>
      <c r="Q41" s="618"/>
    </row>
    <row r="42" spans="1:17" ht="14.4" customHeight="1" x14ac:dyDescent="0.3">
      <c r="A42" s="613" t="s">
        <v>509</v>
      </c>
      <c r="B42" s="614" t="s">
        <v>2765</v>
      </c>
      <c r="C42" s="614" t="s">
        <v>2755</v>
      </c>
      <c r="D42" s="614" t="s">
        <v>2829</v>
      </c>
      <c r="E42" s="614" t="s">
        <v>2830</v>
      </c>
      <c r="F42" s="617"/>
      <c r="G42" s="617"/>
      <c r="H42" s="617"/>
      <c r="I42" s="617"/>
      <c r="J42" s="617"/>
      <c r="K42" s="617"/>
      <c r="L42" s="617"/>
      <c r="M42" s="617"/>
      <c r="N42" s="617">
        <v>1</v>
      </c>
      <c r="O42" s="617">
        <v>0</v>
      </c>
      <c r="P42" s="638"/>
      <c r="Q42" s="618">
        <v>0</v>
      </c>
    </row>
    <row r="43" spans="1:17" ht="14.4" customHeight="1" x14ac:dyDescent="0.3">
      <c r="A43" s="613" t="s">
        <v>509</v>
      </c>
      <c r="B43" s="614" t="s">
        <v>2765</v>
      </c>
      <c r="C43" s="614" t="s">
        <v>2755</v>
      </c>
      <c r="D43" s="614" t="s">
        <v>2831</v>
      </c>
      <c r="E43" s="614" t="s">
        <v>2832</v>
      </c>
      <c r="F43" s="617"/>
      <c r="G43" s="617"/>
      <c r="H43" s="617"/>
      <c r="I43" s="617"/>
      <c r="J43" s="617">
        <v>1</v>
      </c>
      <c r="K43" s="617">
        <v>0</v>
      </c>
      <c r="L43" s="617"/>
      <c r="M43" s="617">
        <v>0</v>
      </c>
      <c r="N43" s="617"/>
      <c r="O43" s="617"/>
      <c r="P43" s="638"/>
      <c r="Q43" s="618"/>
    </row>
    <row r="44" spans="1:17" ht="14.4" customHeight="1" x14ac:dyDescent="0.3">
      <c r="A44" s="613" t="s">
        <v>509</v>
      </c>
      <c r="B44" s="614" t="s">
        <v>2765</v>
      </c>
      <c r="C44" s="614" t="s">
        <v>2755</v>
      </c>
      <c r="D44" s="614" t="s">
        <v>2833</v>
      </c>
      <c r="E44" s="614" t="s">
        <v>2834</v>
      </c>
      <c r="F44" s="617"/>
      <c r="G44" s="617"/>
      <c r="H44" s="617"/>
      <c r="I44" s="617"/>
      <c r="J44" s="617"/>
      <c r="K44" s="617"/>
      <c r="L44" s="617"/>
      <c r="M44" s="617"/>
      <c r="N44" s="617">
        <v>1</v>
      </c>
      <c r="O44" s="617">
        <v>0</v>
      </c>
      <c r="P44" s="638"/>
      <c r="Q44" s="618">
        <v>0</v>
      </c>
    </row>
    <row r="45" spans="1:17" ht="14.4" customHeight="1" x14ac:dyDescent="0.3">
      <c r="A45" s="613" t="s">
        <v>509</v>
      </c>
      <c r="B45" s="614" t="s">
        <v>2765</v>
      </c>
      <c r="C45" s="614" t="s">
        <v>2755</v>
      </c>
      <c r="D45" s="614" t="s">
        <v>2835</v>
      </c>
      <c r="E45" s="614" t="s">
        <v>2836</v>
      </c>
      <c r="F45" s="617"/>
      <c r="G45" s="617"/>
      <c r="H45" s="617"/>
      <c r="I45" s="617"/>
      <c r="J45" s="617">
        <v>1</v>
      </c>
      <c r="K45" s="617">
        <v>0</v>
      </c>
      <c r="L45" s="617"/>
      <c r="M45" s="617">
        <v>0</v>
      </c>
      <c r="N45" s="617"/>
      <c r="O45" s="617"/>
      <c r="P45" s="638"/>
      <c r="Q45" s="618"/>
    </row>
    <row r="46" spans="1:17" ht="14.4" customHeight="1" x14ac:dyDescent="0.3">
      <c r="A46" s="613" t="s">
        <v>509</v>
      </c>
      <c r="B46" s="614" t="s">
        <v>2765</v>
      </c>
      <c r="C46" s="614" t="s">
        <v>2755</v>
      </c>
      <c r="D46" s="614" t="s">
        <v>2837</v>
      </c>
      <c r="E46" s="614" t="s">
        <v>2838</v>
      </c>
      <c r="F46" s="617"/>
      <c r="G46" s="617"/>
      <c r="H46" s="617"/>
      <c r="I46" s="617"/>
      <c r="J46" s="617">
        <v>1</v>
      </c>
      <c r="K46" s="617">
        <v>0</v>
      </c>
      <c r="L46" s="617"/>
      <c r="M46" s="617">
        <v>0</v>
      </c>
      <c r="N46" s="617"/>
      <c r="O46" s="617"/>
      <c r="P46" s="638"/>
      <c r="Q46" s="618"/>
    </row>
    <row r="47" spans="1:17" ht="14.4" customHeight="1" x14ac:dyDescent="0.3">
      <c r="A47" s="613" t="s">
        <v>509</v>
      </c>
      <c r="B47" s="614" t="s">
        <v>2765</v>
      </c>
      <c r="C47" s="614" t="s">
        <v>2755</v>
      </c>
      <c r="D47" s="614" t="s">
        <v>2839</v>
      </c>
      <c r="E47" s="614" t="s">
        <v>2840</v>
      </c>
      <c r="F47" s="617"/>
      <c r="G47" s="617"/>
      <c r="H47" s="617"/>
      <c r="I47" s="617"/>
      <c r="J47" s="617">
        <v>1</v>
      </c>
      <c r="K47" s="617">
        <v>0</v>
      </c>
      <c r="L47" s="617"/>
      <c r="M47" s="617">
        <v>0</v>
      </c>
      <c r="N47" s="617"/>
      <c r="O47" s="617"/>
      <c r="P47" s="638"/>
      <c r="Q47" s="618"/>
    </row>
    <row r="48" spans="1:17" ht="14.4" customHeight="1" x14ac:dyDescent="0.3">
      <c r="A48" s="613" t="s">
        <v>509</v>
      </c>
      <c r="B48" s="614" t="s">
        <v>2765</v>
      </c>
      <c r="C48" s="614" t="s">
        <v>2755</v>
      </c>
      <c r="D48" s="614" t="s">
        <v>2841</v>
      </c>
      <c r="E48" s="614" t="s">
        <v>2842</v>
      </c>
      <c r="F48" s="617"/>
      <c r="G48" s="617"/>
      <c r="H48" s="617"/>
      <c r="I48" s="617"/>
      <c r="J48" s="617">
        <v>1</v>
      </c>
      <c r="K48" s="617">
        <v>0</v>
      </c>
      <c r="L48" s="617"/>
      <c r="M48" s="617">
        <v>0</v>
      </c>
      <c r="N48" s="617">
        <v>1</v>
      </c>
      <c r="O48" s="617">
        <v>0</v>
      </c>
      <c r="P48" s="638"/>
      <c r="Q48" s="618">
        <v>0</v>
      </c>
    </row>
    <row r="49" spans="1:17" ht="14.4" customHeight="1" x14ac:dyDescent="0.3">
      <c r="A49" s="613" t="s">
        <v>509</v>
      </c>
      <c r="B49" s="614" t="s">
        <v>2765</v>
      </c>
      <c r="C49" s="614" t="s">
        <v>2755</v>
      </c>
      <c r="D49" s="614" t="s">
        <v>2843</v>
      </c>
      <c r="E49" s="614" t="s">
        <v>2844</v>
      </c>
      <c r="F49" s="617"/>
      <c r="G49" s="617"/>
      <c r="H49" s="617"/>
      <c r="I49" s="617"/>
      <c r="J49" s="617"/>
      <c r="K49" s="617"/>
      <c r="L49" s="617"/>
      <c r="M49" s="617"/>
      <c r="N49" s="617">
        <v>1</v>
      </c>
      <c r="O49" s="617">
        <v>0</v>
      </c>
      <c r="P49" s="638"/>
      <c r="Q49" s="618">
        <v>0</v>
      </c>
    </row>
    <row r="50" spans="1:17" ht="14.4" customHeight="1" x14ac:dyDescent="0.3">
      <c r="A50" s="613" t="s">
        <v>509</v>
      </c>
      <c r="B50" s="614" t="s">
        <v>2765</v>
      </c>
      <c r="C50" s="614" t="s">
        <v>2755</v>
      </c>
      <c r="D50" s="614" t="s">
        <v>2845</v>
      </c>
      <c r="E50" s="614" t="s">
        <v>2846</v>
      </c>
      <c r="F50" s="617"/>
      <c r="G50" s="617"/>
      <c r="H50" s="617"/>
      <c r="I50" s="617"/>
      <c r="J50" s="617"/>
      <c r="K50" s="617"/>
      <c r="L50" s="617"/>
      <c r="M50" s="617"/>
      <c r="N50" s="617">
        <v>1</v>
      </c>
      <c r="O50" s="617">
        <v>0</v>
      </c>
      <c r="P50" s="638"/>
      <c r="Q50" s="618">
        <v>0</v>
      </c>
    </row>
    <row r="51" spans="1:17" ht="14.4" customHeight="1" x14ac:dyDescent="0.3">
      <c r="A51" s="613" t="s">
        <v>509</v>
      </c>
      <c r="B51" s="614" t="s">
        <v>2765</v>
      </c>
      <c r="C51" s="614" t="s">
        <v>2755</v>
      </c>
      <c r="D51" s="614" t="s">
        <v>2847</v>
      </c>
      <c r="E51" s="614" t="s">
        <v>2848</v>
      </c>
      <c r="F51" s="617"/>
      <c r="G51" s="617"/>
      <c r="H51" s="617"/>
      <c r="I51" s="617"/>
      <c r="J51" s="617"/>
      <c r="K51" s="617"/>
      <c r="L51" s="617"/>
      <c r="M51" s="617"/>
      <c r="N51" s="617">
        <v>1</v>
      </c>
      <c r="O51" s="617">
        <v>0</v>
      </c>
      <c r="P51" s="638"/>
      <c r="Q51" s="618">
        <v>0</v>
      </c>
    </row>
    <row r="52" spans="1:17" ht="14.4" customHeight="1" x14ac:dyDescent="0.3">
      <c r="A52" s="613" t="s">
        <v>509</v>
      </c>
      <c r="B52" s="614" t="s">
        <v>2765</v>
      </c>
      <c r="C52" s="614" t="s">
        <v>2755</v>
      </c>
      <c r="D52" s="614" t="s">
        <v>2849</v>
      </c>
      <c r="E52" s="614" t="s">
        <v>2850</v>
      </c>
      <c r="F52" s="617"/>
      <c r="G52" s="617"/>
      <c r="H52" s="617"/>
      <c r="I52" s="617"/>
      <c r="J52" s="617">
        <v>1</v>
      </c>
      <c r="K52" s="617">
        <v>0</v>
      </c>
      <c r="L52" s="617"/>
      <c r="M52" s="617">
        <v>0</v>
      </c>
      <c r="N52" s="617"/>
      <c r="O52" s="617"/>
      <c r="P52" s="638"/>
      <c r="Q52" s="618"/>
    </row>
    <row r="53" spans="1:17" ht="14.4" customHeight="1" x14ac:dyDescent="0.3">
      <c r="A53" s="613" t="s">
        <v>509</v>
      </c>
      <c r="B53" s="614" t="s">
        <v>2765</v>
      </c>
      <c r="C53" s="614" t="s">
        <v>2755</v>
      </c>
      <c r="D53" s="614" t="s">
        <v>2851</v>
      </c>
      <c r="E53" s="614" t="s">
        <v>2852</v>
      </c>
      <c r="F53" s="617"/>
      <c r="G53" s="617"/>
      <c r="H53" s="617"/>
      <c r="I53" s="617"/>
      <c r="J53" s="617">
        <v>1</v>
      </c>
      <c r="K53" s="617">
        <v>0</v>
      </c>
      <c r="L53" s="617"/>
      <c r="M53" s="617">
        <v>0</v>
      </c>
      <c r="N53" s="617">
        <v>1</v>
      </c>
      <c r="O53" s="617">
        <v>0</v>
      </c>
      <c r="P53" s="638"/>
      <c r="Q53" s="618">
        <v>0</v>
      </c>
    </row>
    <row r="54" spans="1:17" ht="14.4" customHeight="1" x14ac:dyDescent="0.3">
      <c r="A54" s="613" t="s">
        <v>509</v>
      </c>
      <c r="B54" s="614" t="s">
        <v>2765</v>
      </c>
      <c r="C54" s="614" t="s">
        <v>2755</v>
      </c>
      <c r="D54" s="614" t="s">
        <v>2853</v>
      </c>
      <c r="E54" s="614" t="s">
        <v>2854</v>
      </c>
      <c r="F54" s="617"/>
      <c r="G54" s="617"/>
      <c r="H54" s="617"/>
      <c r="I54" s="617"/>
      <c r="J54" s="617">
        <v>1</v>
      </c>
      <c r="K54" s="617">
        <v>0</v>
      </c>
      <c r="L54" s="617"/>
      <c r="M54" s="617">
        <v>0</v>
      </c>
      <c r="N54" s="617"/>
      <c r="O54" s="617"/>
      <c r="P54" s="638"/>
      <c r="Q54" s="618"/>
    </row>
    <row r="55" spans="1:17" ht="14.4" customHeight="1" x14ac:dyDescent="0.3">
      <c r="A55" s="613" t="s">
        <v>509</v>
      </c>
      <c r="B55" s="614" t="s">
        <v>2765</v>
      </c>
      <c r="C55" s="614" t="s">
        <v>2755</v>
      </c>
      <c r="D55" s="614" t="s">
        <v>2855</v>
      </c>
      <c r="E55" s="614" t="s">
        <v>2856</v>
      </c>
      <c r="F55" s="617"/>
      <c r="G55" s="617"/>
      <c r="H55" s="617"/>
      <c r="I55" s="617"/>
      <c r="J55" s="617"/>
      <c r="K55" s="617"/>
      <c r="L55" s="617"/>
      <c r="M55" s="617"/>
      <c r="N55" s="617">
        <v>2</v>
      </c>
      <c r="O55" s="617">
        <v>3200</v>
      </c>
      <c r="P55" s="638"/>
      <c r="Q55" s="618">
        <v>1600</v>
      </c>
    </row>
    <row r="56" spans="1:17" ht="14.4" customHeight="1" x14ac:dyDescent="0.3">
      <c r="A56" s="613" t="s">
        <v>509</v>
      </c>
      <c r="B56" s="614" t="s">
        <v>2765</v>
      </c>
      <c r="C56" s="614" t="s">
        <v>2755</v>
      </c>
      <c r="D56" s="614" t="s">
        <v>2857</v>
      </c>
      <c r="E56" s="614" t="s">
        <v>2858</v>
      </c>
      <c r="F56" s="617"/>
      <c r="G56" s="617"/>
      <c r="H56" s="617"/>
      <c r="I56" s="617"/>
      <c r="J56" s="617"/>
      <c r="K56" s="617"/>
      <c r="L56" s="617"/>
      <c r="M56" s="617"/>
      <c r="N56" s="617">
        <v>1</v>
      </c>
      <c r="O56" s="617">
        <v>953</v>
      </c>
      <c r="P56" s="638"/>
      <c r="Q56" s="618">
        <v>953</v>
      </c>
    </row>
    <row r="57" spans="1:17" ht="14.4" customHeight="1" x14ac:dyDescent="0.3">
      <c r="A57" s="613" t="s">
        <v>509</v>
      </c>
      <c r="B57" s="614" t="s">
        <v>2765</v>
      </c>
      <c r="C57" s="614" t="s">
        <v>2755</v>
      </c>
      <c r="D57" s="614" t="s">
        <v>2859</v>
      </c>
      <c r="E57" s="614" t="s">
        <v>2860</v>
      </c>
      <c r="F57" s="617">
        <v>2</v>
      </c>
      <c r="G57" s="617">
        <v>0</v>
      </c>
      <c r="H57" s="617"/>
      <c r="I57" s="617">
        <v>0</v>
      </c>
      <c r="J57" s="617">
        <v>10</v>
      </c>
      <c r="K57" s="617">
        <v>0</v>
      </c>
      <c r="L57" s="617"/>
      <c r="M57" s="617">
        <v>0</v>
      </c>
      <c r="N57" s="617">
        <v>5</v>
      </c>
      <c r="O57" s="617">
        <v>0</v>
      </c>
      <c r="P57" s="638"/>
      <c r="Q57" s="618">
        <v>0</v>
      </c>
    </row>
    <row r="58" spans="1:17" ht="14.4" customHeight="1" x14ac:dyDescent="0.3">
      <c r="A58" s="613" t="s">
        <v>509</v>
      </c>
      <c r="B58" s="614" t="s">
        <v>2765</v>
      </c>
      <c r="C58" s="614" t="s">
        <v>2755</v>
      </c>
      <c r="D58" s="614" t="s">
        <v>2861</v>
      </c>
      <c r="E58" s="614" t="s">
        <v>2862</v>
      </c>
      <c r="F58" s="617">
        <v>3</v>
      </c>
      <c r="G58" s="617">
        <v>2223</v>
      </c>
      <c r="H58" s="617">
        <v>1</v>
      </c>
      <c r="I58" s="617">
        <v>741</v>
      </c>
      <c r="J58" s="617">
        <v>4</v>
      </c>
      <c r="K58" s="617">
        <v>2980</v>
      </c>
      <c r="L58" s="617">
        <v>1.3405308142150247</v>
      </c>
      <c r="M58" s="617">
        <v>745</v>
      </c>
      <c r="N58" s="617">
        <v>7</v>
      </c>
      <c r="O58" s="617">
        <v>5264</v>
      </c>
      <c r="P58" s="638">
        <v>2.3679712100764734</v>
      </c>
      <c r="Q58" s="618">
        <v>752</v>
      </c>
    </row>
    <row r="59" spans="1:17" ht="14.4" customHeight="1" x14ac:dyDescent="0.3">
      <c r="A59" s="613" t="s">
        <v>509</v>
      </c>
      <c r="B59" s="614" t="s">
        <v>2765</v>
      </c>
      <c r="C59" s="614" t="s">
        <v>2755</v>
      </c>
      <c r="D59" s="614" t="s">
        <v>2863</v>
      </c>
      <c r="E59" s="614" t="s">
        <v>2864</v>
      </c>
      <c r="F59" s="617"/>
      <c r="G59" s="617"/>
      <c r="H59" s="617"/>
      <c r="I59" s="617"/>
      <c r="J59" s="617"/>
      <c r="K59" s="617"/>
      <c r="L59" s="617"/>
      <c r="M59" s="617"/>
      <c r="N59" s="617">
        <v>1</v>
      </c>
      <c r="O59" s="617">
        <v>516</v>
      </c>
      <c r="P59" s="638"/>
      <c r="Q59" s="618">
        <v>516</v>
      </c>
    </row>
    <row r="60" spans="1:17" ht="14.4" customHeight="1" x14ac:dyDescent="0.3">
      <c r="A60" s="613" t="s">
        <v>509</v>
      </c>
      <c r="B60" s="614" t="s">
        <v>2765</v>
      </c>
      <c r="C60" s="614" t="s">
        <v>2755</v>
      </c>
      <c r="D60" s="614" t="s">
        <v>2865</v>
      </c>
      <c r="E60" s="614" t="s">
        <v>2866</v>
      </c>
      <c r="F60" s="617">
        <v>4</v>
      </c>
      <c r="G60" s="617">
        <v>10772</v>
      </c>
      <c r="H60" s="617">
        <v>1</v>
      </c>
      <c r="I60" s="617">
        <v>2693</v>
      </c>
      <c r="J60" s="617">
        <v>2</v>
      </c>
      <c r="K60" s="617">
        <v>5404</v>
      </c>
      <c r="L60" s="617">
        <v>0.50167099888600075</v>
      </c>
      <c r="M60" s="617">
        <v>2702</v>
      </c>
      <c r="N60" s="617">
        <v>3</v>
      </c>
      <c r="O60" s="617">
        <v>8138</v>
      </c>
      <c r="P60" s="638">
        <v>0.75547716301522461</v>
      </c>
      <c r="Q60" s="618">
        <v>2712.6666666666665</v>
      </c>
    </row>
    <row r="61" spans="1:17" ht="14.4" customHeight="1" x14ac:dyDescent="0.3">
      <c r="A61" s="613" t="s">
        <v>509</v>
      </c>
      <c r="B61" s="614" t="s">
        <v>2765</v>
      </c>
      <c r="C61" s="614" t="s">
        <v>2755</v>
      </c>
      <c r="D61" s="614" t="s">
        <v>2867</v>
      </c>
      <c r="E61" s="614" t="s">
        <v>2868</v>
      </c>
      <c r="F61" s="617"/>
      <c r="G61" s="617"/>
      <c r="H61" s="617"/>
      <c r="I61" s="617"/>
      <c r="J61" s="617">
        <v>1</v>
      </c>
      <c r="K61" s="617">
        <v>668</v>
      </c>
      <c r="L61" s="617"/>
      <c r="M61" s="617">
        <v>668</v>
      </c>
      <c r="N61" s="617"/>
      <c r="O61" s="617"/>
      <c r="P61" s="638"/>
      <c r="Q61" s="618"/>
    </row>
    <row r="62" spans="1:17" ht="14.4" customHeight="1" x14ac:dyDescent="0.3">
      <c r="A62" s="613" t="s">
        <v>509</v>
      </c>
      <c r="B62" s="614" t="s">
        <v>2765</v>
      </c>
      <c r="C62" s="614" t="s">
        <v>2755</v>
      </c>
      <c r="D62" s="614" t="s">
        <v>2869</v>
      </c>
      <c r="E62" s="614" t="s">
        <v>2870</v>
      </c>
      <c r="F62" s="617">
        <v>1</v>
      </c>
      <c r="G62" s="617">
        <v>794</v>
      </c>
      <c r="H62" s="617">
        <v>1</v>
      </c>
      <c r="I62" s="617">
        <v>794</v>
      </c>
      <c r="J62" s="617">
        <v>6</v>
      </c>
      <c r="K62" s="617">
        <v>4800</v>
      </c>
      <c r="L62" s="617">
        <v>6.0453400503778338</v>
      </c>
      <c r="M62" s="617">
        <v>800</v>
      </c>
      <c r="N62" s="617">
        <v>2</v>
      </c>
      <c r="O62" s="617">
        <v>1610</v>
      </c>
      <c r="P62" s="638">
        <v>2.0277078085642319</v>
      </c>
      <c r="Q62" s="618">
        <v>805</v>
      </c>
    </row>
    <row r="63" spans="1:17" ht="14.4" customHeight="1" x14ac:dyDescent="0.3">
      <c r="A63" s="613" t="s">
        <v>509</v>
      </c>
      <c r="B63" s="614" t="s">
        <v>2765</v>
      </c>
      <c r="C63" s="614" t="s">
        <v>2755</v>
      </c>
      <c r="D63" s="614" t="s">
        <v>2871</v>
      </c>
      <c r="E63" s="614" t="s">
        <v>2872</v>
      </c>
      <c r="F63" s="617"/>
      <c r="G63" s="617"/>
      <c r="H63" s="617"/>
      <c r="I63" s="617"/>
      <c r="J63" s="617">
        <v>1</v>
      </c>
      <c r="K63" s="617">
        <v>6077</v>
      </c>
      <c r="L63" s="617"/>
      <c r="M63" s="617">
        <v>6077</v>
      </c>
      <c r="N63" s="617">
        <v>1</v>
      </c>
      <c r="O63" s="617">
        <v>6111</v>
      </c>
      <c r="P63" s="638"/>
      <c r="Q63" s="618">
        <v>6111</v>
      </c>
    </row>
    <row r="64" spans="1:17" ht="14.4" customHeight="1" x14ac:dyDescent="0.3">
      <c r="A64" s="613" t="s">
        <v>509</v>
      </c>
      <c r="B64" s="614" t="s">
        <v>2765</v>
      </c>
      <c r="C64" s="614" t="s">
        <v>2755</v>
      </c>
      <c r="D64" s="614" t="s">
        <v>2873</v>
      </c>
      <c r="E64" s="614" t="s">
        <v>2874</v>
      </c>
      <c r="F64" s="617">
        <v>2</v>
      </c>
      <c r="G64" s="617">
        <v>18000</v>
      </c>
      <c r="H64" s="617">
        <v>1</v>
      </c>
      <c r="I64" s="617">
        <v>9000</v>
      </c>
      <c r="J64" s="617">
        <v>5</v>
      </c>
      <c r="K64" s="617">
        <v>45170</v>
      </c>
      <c r="L64" s="617">
        <v>2.5094444444444446</v>
      </c>
      <c r="M64" s="617">
        <v>9034</v>
      </c>
      <c r="N64" s="617">
        <v>6</v>
      </c>
      <c r="O64" s="617">
        <v>54390</v>
      </c>
      <c r="P64" s="638">
        <v>3.0216666666666665</v>
      </c>
      <c r="Q64" s="618">
        <v>9065</v>
      </c>
    </row>
    <row r="65" spans="1:17" ht="14.4" customHeight="1" x14ac:dyDescent="0.3">
      <c r="A65" s="613" t="s">
        <v>509</v>
      </c>
      <c r="B65" s="614" t="s">
        <v>2765</v>
      </c>
      <c r="C65" s="614" t="s">
        <v>2755</v>
      </c>
      <c r="D65" s="614" t="s">
        <v>2875</v>
      </c>
      <c r="E65" s="614" t="s">
        <v>2876</v>
      </c>
      <c r="F65" s="617"/>
      <c r="G65" s="617"/>
      <c r="H65" s="617"/>
      <c r="I65" s="617"/>
      <c r="J65" s="617">
        <v>1</v>
      </c>
      <c r="K65" s="617">
        <v>431</v>
      </c>
      <c r="L65" s="617"/>
      <c r="M65" s="617">
        <v>431</v>
      </c>
      <c r="N65" s="617">
        <v>2</v>
      </c>
      <c r="O65" s="617">
        <v>866</v>
      </c>
      <c r="P65" s="638"/>
      <c r="Q65" s="618">
        <v>433</v>
      </c>
    </row>
    <row r="66" spans="1:17" ht="14.4" customHeight="1" x14ac:dyDescent="0.3">
      <c r="A66" s="613" t="s">
        <v>509</v>
      </c>
      <c r="B66" s="614" t="s">
        <v>2765</v>
      </c>
      <c r="C66" s="614" t="s">
        <v>2755</v>
      </c>
      <c r="D66" s="614" t="s">
        <v>2877</v>
      </c>
      <c r="E66" s="614" t="s">
        <v>2878</v>
      </c>
      <c r="F66" s="617">
        <v>1</v>
      </c>
      <c r="G66" s="617">
        <v>1040</v>
      </c>
      <c r="H66" s="617">
        <v>1</v>
      </c>
      <c r="I66" s="617">
        <v>1040</v>
      </c>
      <c r="J66" s="617"/>
      <c r="K66" s="617"/>
      <c r="L66" s="617"/>
      <c r="M66" s="617"/>
      <c r="N66" s="617"/>
      <c r="O66" s="617"/>
      <c r="P66" s="638"/>
      <c r="Q66" s="618"/>
    </row>
    <row r="67" spans="1:17" ht="14.4" customHeight="1" x14ac:dyDescent="0.3">
      <c r="A67" s="613" t="s">
        <v>509</v>
      </c>
      <c r="B67" s="614" t="s">
        <v>2765</v>
      </c>
      <c r="C67" s="614" t="s">
        <v>2755</v>
      </c>
      <c r="D67" s="614" t="s">
        <v>2879</v>
      </c>
      <c r="E67" s="614" t="s">
        <v>2880</v>
      </c>
      <c r="F67" s="617">
        <v>10</v>
      </c>
      <c r="G67" s="617">
        <v>8420</v>
      </c>
      <c r="H67" s="617">
        <v>1</v>
      </c>
      <c r="I67" s="617">
        <v>842</v>
      </c>
      <c r="J67" s="617"/>
      <c r="K67" s="617"/>
      <c r="L67" s="617"/>
      <c r="M67" s="617"/>
      <c r="N67" s="617">
        <v>22</v>
      </c>
      <c r="O67" s="617">
        <v>18670</v>
      </c>
      <c r="P67" s="638">
        <v>2.2173396674584325</v>
      </c>
      <c r="Q67" s="618">
        <v>848.63636363636363</v>
      </c>
    </row>
    <row r="68" spans="1:17" ht="14.4" customHeight="1" x14ac:dyDescent="0.3">
      <c r="A68" s="613" t="s">
        <v>509</v>
      </c>
      <c r="B68" s="614" t="s">
        <v>2765</v>
      </c>
      <c r="C68" s="614" t="s">
        <v>2755</v>
      </c>
      <c r="D68" s="614" t="s">
        <v>2881</v>
      </c>
      <c r="E68" s="614" t="s">
        <v>2882</v>
      </c>
      <c r="F68" s="617">
        <v>5</v>
      </c>
      <c r="G68" s="617">
        <v>17230</v>
      </c>
      <c r="H68" s="617">
        <v>1</v>
      </c>
      <c r="I68" s="617">
        <v>3446</v>
      </c>
      <c r="J68" s="617">
        <v>4</v>
      </c>
      <c r="K68" s="617">
        <v>13836</v>
      </c>
      <c r="L68" s="617">
        <v>0.80301799187463729</v>
      </c>
      <c r="M68" s="617">
        <v>3459</v>
      </c>
      <c r="N68" s="617">
        <v>7</v>
      </c>
      <c r="O68" s="617">
        <v>24351</v>
      </c>
      <c r="P68" s="638">
        <v>1.4132907719094603</v>
      </c>
      <c r="Q68" s="618">
        <v>3478.7142857142858</v>
      </c>
    </row>
    <row r="69" spans="1:17" ht="14.4" customHeight="1" x14ac:dyDescent="0.3">
      <c r="A69" s="613" t="s">
        <v>509</v>
      </c>
      <c r="B69" s="614" t="s">
        <v>2765</v>
      </c>
      <c r="C69" s="614" t="s">
        <v>2755</v>
      </c>
      <c r="D69" s="614" t="s">
        <v>2883</v>
      </c>
      <c r="E69" s="614" t="s">
        <v>2884</v>
      </c>
      <c r="F69" s="617"/>
      <c r="G69" s="617"/>
      <c r="H69" s="617"/>
      <c r="I69" s="617"/>
      <c r="J69" s="617">
        <v>1</v>
      </c>
      <c r="K69" s="617">
        <v>3571</v>
      </c>
      <c r="L69" s="617"/>
      <c r="M69" s="617">
        <v>3571</v>
      </c>
      <c r="N69" s="617">
        <v>1</v>
      </c>
      <c r="O69" s="617">
        <v>3605</v>
      </c>
      <c r="P69" s="638"/>
      <c r="Q69" s="618">
        <v>3605</v>
      </c>
    </row>
    <row r="70" spans="1:17" ht="14.4" customHeight="1" x14ac:dyDescent="0.3">
      <c r="A70" s="613" t="s">
        <v>509</v>
      </c>
      <c r="B70" s="614" t="s">
        <v>2765</v>
      </c>
      <c r="C70" s="614" t="s">
        <v>2755</v>
      </c>
      <c r="D70" s="614" t="s">
        <v>2885</v>
      </c>
      <c r="E70" s="614" t="s">
        <v>2886</v>
      </c>
      <c r="F70" s="617">
        <v>1</v>
      </c>
      <c r="G70" s="617">
        <v>176</v>
      </c>
      <c r="H70" s="617">
        <v>1</v>
      </c>
      <c r="I70" s="617">
        <v>176</v>
      </c>
      <c r="J70" s="617">
        <v>1</v>
      </c>
      <c r="K70" s="617">
        <v>177</v>
      </c>
      <c r="L70" s="617">
        <v>1.0056818181818181</v>
      </c>
      <c r="M70" s="617">
        <v>177</v>
      </c>
      <c r="N70" s="617"/>
      <c r="O70" s="617"/>
      <c r="P70" s="638"/>
      <c r="Q70" s="618"/>
    </row>
    <row r="71" spans="1:17" ht="14.4" customHeight="1" x14ac:dyDescent="0.3">
      <c r="A71" s="613" t="s">
        <v>509</v>
      </c>
      <c r="B71" s="614" t="s">
        <v>2765</v>
      </c>
      <c r="C71" s="614" t="s">
        <v>2755</v>
      </c>
      <c r="D71" s="614" t="s">
        <v>559</v>
      </c>
      <c r="E71" s="614" t="s">
        <v>2887</v>
      </c>
      <c r="F71" s="617"/>
      <c r="G71" s="617"/>
      <c r="H71" s="617"/>
      <c r="I71" s="617"/>
      <c r="J71" s="617">
        <v>2</v>
      </c>
      <c r="K71" s="617">
        <v>3784</v>
      </c>
      <c r="L71" s="617"/>
      <c r="M71" s="617">
        <v>1892</v>
      </c>
      <c r="N71" s="617"/>
      <c r="O71" s="617"/>
      <c r="P71" s="638"/>
      <c r="Q71" s="618"/>
    </row>
    <row r="72" spans="1:17" ht="14.4" customHeight="1" x14ac:dyDescent="0.3">
      <c r="A72" s="613" t="s">
        <v>509</v>
      </c>
      <c r="B72" s="614" t="s">
        <v>2765</v>
      </c>
      <c r="C72" s="614" t="s">
        <v>2755</v>
      </c>
      <c r="D72" s="614" t="s">
        <v>2888</v>
      </c>
      <c r="E72" s="614" t="s">
        <v>2889</v>
      </c>
      <c r="F72" s="617"/>
      <c r="G72" s="617"/>
      <c r="H72" s="617"/>
      <c r="I72" s="617"/>
      <c r="J72" s="617">
        <v>1</v>
      </c>
      <c r="K72" s="617">
        <v>628</v>
      </c>
      <c r="L72" s="617"/>
      <c r="M72" s="617">
        <v>628</v>
      </c>
      <c r="N72" s="617"/>
      <c r="O72" s="617"/>
      <c r="P72" s="638"/>
      <c r="Q72" s="618"/>
    </row>
    <row r="73" spans="1:17" ht="14.4" customHeight="1" x14ac:dyDescent="0.3">
      <c r="A73" s="613" t="s">
        <v>509</v>
      </c>
      <c r="B73" s="614" t="s">
        <v>2765</v>
      </c>
      <c r="C73" s="614" t="s">
        <v>2755</v>
      </c>
      <c r="D73" s="614" t="s">
        <v>2890</v>
      </c>
      <c r="E73" s="614" t="s">
        <v>2891</v>
      </c>
      <c r="F73" s="617">
        <v>1</v>
      </c>
      <c r="G73" s="617">
        <v>14860</v>
      </c>
      <c r="H73" s="617">
        <v>1</v>
      </c>
      <c r="I73" s="617">
        <v>14860</v>
      </c>
      <c r="J73" s="617"/>
      <c r="K73" s="617"/>
      <c r="L73" s="617"/>
      <c r="M73" s="617"/>
      <c r="N73" s="617"/>
      <c r="O73" s="617"/>
      <c r="P73" s="638"/>
      <c r="Q73" s="618"/>
    </row>
    <row r="74" spans="1:17" ht="14.4" customHeight="1" x14ac:dyDescent="0.3">
      <c r="A74" s="613" t="s">
        <v>509</v>
      </c>
      <c r="B74" s="614" t="s">
        <v>2765</v>
      </c>
      <c r="C74" s="614" t="s">
        <v>2755</v>
      </c>
      <c r="D74" s="614" t="s">
        <v>2892</v>
      </c>
      <c r="E74" s="614" t="s">
        <v>2893</v>
      </c>
      <c r="F74" s="617">
        <v>2</v>
      </c>
      <c r="G74" s="617">
        <v>30622</v>
      </c>
      <c r="H74" s="617">
        <v>1</v>
      </c>
      <c r="I74" s="617">
        <v>15311</v>
      </c>
      <c r="J74" s="617">
        <v>2</v>
      </c>
      <c r="K74" s="617">
        <v>30736</v>
      </c>
      <c r="L74" s="617">
        <v>1.0037228136633793</v>
      </c>
      <c r="M74" s="617">
        <v>15368</v>
      </c>
      <c r="N74" s="617">
        <v>2</v>
      </c>
      <c r="O74" s="617">
        <v>30838</v>
      </c>
      <c r="P74" s="638">
        <v>1.0070537522042975</v>
      </c>
      <c r="Q74" s="618">
        <v>15419</v>
      </c>
    </row>
    <row r="75" spans="1:17" ht="14.4" customHeight="1" x14ac:dyDescent="0.3">
      <c r="A75" s="613" t="s">
        <v>509</v>
      </c>
      <c r="B75" s="614" t="s">
        <v>2765</v>
      </c>
      <c r="C75" s="614" t="s">
        <v>2755</v>
      </c>
      <c r="D75" s="614" t="s">
        <v>2894</v>
      </c>
      <c r="E75" s="614" t="s">
        <v>2895</v>
      </c>
      <c r="F75" s="617">
        <v>1</v>
      </c>
      <c r="G75" s="617">
        <v>0</v>
      </c>
      <c r="H75" s="617"/>
      <c r="I75" s="617">
        <v>0</v>
      </c>
      <c r="J75" s="617">
        <v>2</v>
      </c>
      <c r="K75" s="617">
        <v>0</v>
      </c>
      <c r="L75" s="617"/>
      <c r="M75" s="617">
        <v>0</v>
      </c>
      <c r="N75" s="617">
        <v>1</v>
      </c>
      <c r="O75" s="617">
        <v>0</v>
      </c>
      <c r="P75" s="638"/>
      <c r="Q75" s="618">
        <v>0</v>
      </c>
    </row>
    <row r="76" spans="1:17" ht="14.4" customHeight="1" x14ac:dyDescent="0.3">
      <c r="A76" s="613" t="s">
        <v>509</v>
      </c>
      <c r="B76" s="614" t="s">
        <v>2765</v>
      </c>
      <c r="C76" s="614" t="s">
        <v>2755</v>
      </c>
      <c r="D76" s="614" t="s">
        <v>2896</v>
      </c>
      <c r="E76" s="614" t="s">
        <v>2897</v>
      </c>
      <c r="F76" s="617">
        <v>1</v>
      </c>
      <c r="G76" s="617">
        <v>349</v>
      </c>
      <c r="H76" s="617">
        <v>1</v>
      </c>
      <c r="I76" s="617">
        <v>349</v>
      </c>
      <c r="J76" s="617"/>
      <c r="K76" s="617"/>
      <c r="L76" s="617"/>
      <c r="M76" s="617"/>
      <c r="N76" s="617">
        <v>1</v>
      </c>
      <c r="O76" s="617">
        <v>355</v>
      </c>
      <c r="P76" s="638">
        <v>1.0171919770773639</v>
      </c>
      <c r="Q76" s="618">
        <v>355</v>
      </c>
    </row>
    <row r="77" spans="1:17" ht="14.4" customHeight="1" x14ac:dyDescent="0.3">
      <c r="A77" s="613" t="s">
        <v>509</v>
      </c>
      <c r="B77" s="614" t="s">
        <v>2765</v>
      </c>
      <c r="C77" s="614" t="s">
        <v>2755</v>
      </c>
      <c r="D77" s="614" t="s">
        <v>2898</v>
      </c>
      <c r="E77" s="614" t="s">
        <v>2899</v>
      </c>
      <c r="F77" s="617"/>
      <c r="G77" s="617"/>
      <c r="H77" s="617"/>
      <c r="I77" s="617"/>
      <c r="J77" s="617">
        <v>2</v>
      </c>
      <c r="K77" s="617">
        <v>0</v>
      </c>
      <c r="L77" s="617"/>
      <c r="M77" s="617">
        <v>0</v>
      </c>
      <c r="N77" s="617"/>
      <c r="O77" s="617"/>
      <c r="P77" s="638"/>
      <c r="Q77" s="618"/>
    </row>
    <row r="78" spans="1:17" ht="14.4" customHeight="1" x14ac:dyDescent="0.3">
      <c r="A78" s="613" t="s">
        <v>509</v>
      </c>
      <c r="B78" s="614" t="s">
        <v>2765</v>
      </c>
      <c r="C78" s="614" t="s">
        <v>2755</v>
      </c>
      <c r="D78" s="614" t="s">
        <v>2900</v>
      </c>
      <c r="E78" s="614" t="s">
        <v>2901</v>
      </c>
      <c r="F78" s="617"/>
      <c r="G78" s="617"/>
      <c r="H78" s="617"/>
      <c r="I78" s="617"/>
      <c r="J78" s="617">
        <v>1</v>
      </c>
      <c r="K78" s="617">
        <v>10204</v>
      </c>
      <c r="L78" s="617"/>
      <c r="M78" s="617">
        <v>10204</v>
      </c>
      <c r="N78" s="617"/>
      <c r="O78" s="617"/>
      <c r="P78" s="638"/>
      <c r="Q78" s="618"/>
    </row>
    <row r="79" spans="1:17" ht="14.4" customHeight="1" x14ac:dyDescent="0.3">
      <c r="A79" s="613" t="s">
        <v>509</v>
      </c>
      <c r="B79" s="614" t="s">
        <v>2765</v>
      </c>
      <c r="C79" s="614" t="s">
        <v>2755</v>
      </c>
      <c r="D79" s="614" t="s">
        <v>2902</v>
      </c>
      <c r="E79" s="614" t="s">
        <v>2903</v>
      </c>
      <c r="F79" s="617"/>
      <c r="G79" s="617"/>
      <c r="H79" s="617"/>
      <c r="I79" s="617"/>
      <c r="J79" s="617">
        <v>1</v>
      </c>
      <c r="K79" s="617">
        <v>7097</v>
      </c>
      <c r="L79" s="617"/>
      <c r="M79" s="617">
        <v>7097</v>
      </c>
      <c r="N79" s="617">
        <v>1</v>
      </c>
      <c r="O79" s="617">
        <v>7159</v>
      </c>
      <c r="P79" s="638"/>
      <c r="Q79" s="618">
        <v>7159</v>
      </c>
    </row>
    <row r="80" spans="1:17" ht="14.4" customHeight="1" x14ac:dyDescent="0.3">
      <c r="A80" s="613" t="s">
        <v>509</v>
      </c>
      <c r="B80" s="614" t="s">
        <v>2765</v>
      </c>
      <c r="C80" s="614" t="s">
        <v>2755</v>
      </c>
      <c r="D80" s="614" t="s">
        <v>2904</v>
      </c>
      <c r="E80" s="614" t="s">
        <v>2905</v>
      </c>
      <c r="F80" s="617"/>
      <c r="G80" s="617"/>
      <c r="H80" s="617"/>
      <c r="I80" s="617"/>
      <c r="J80" s="617">
        <v>2</v>
      </c>
      <c r="K80" s="617">
        <v>13588</v>
      </c>
      <c r="L80" s="617"/>
      <c r="M80" s="617">
        <v>6794</v>
      </c>
      <c r="N80" s="617"/>
      <c r="O80" s="617"/>
      <c r="P80" s="638"/>
      <c r="Q80" s="618"/>
    </row>
    <row r="81" spans="1:17" ht="14.4" customHeight="1" x14ac:dyDescent="0.3">
      <c r="A81" s="613" t="s">
        <v>509</v>
      </c>
      <c r="B81" s="614" t="s">
        <v>2765</v>
      </c>
      <c r="C81" s="614" t="s">
        <v>2755</v>
      </c>
      <c r="D81" s="614" t="s">
        <v>2906</v>
      </c>
      <c r="E81" s="614" t="s">
        <v>2907</v>
      </c>
      <c r="F81" s="617">
        <v>2</v>
      </c>
      <c r="G81" s="617">
        <v>0</v>
      </c>
      <c r="H81" s="617"/>
      <c r="I81" s="617">
        <v>0</v>
      </c>
      <c r="J81" s="617">
        <v>12</v>
      </c>
      <c r="K81" s="617">
        <v>0</v>
      </c>
      <c r="L81" s="617"/>
      <c r="M81" s="617">
        <v>0</v>
      </c>
      <c r="N81" s="617">
        <v>6</v>
      </c>
      <c r="O81" s="617">
        <v>0</v>
      </c>
      <c r="P81" s="638"/>
      <c r="Q81" s="618">
        <v>0</v>
      </c>
    </row>
    <row r="82" spans="1:17" ht="14.4" customHeight="1" x14ac:dyDescent="0.3">
      <c r="A82" s="613" t="s">
        <v>509</v>
      </c>
      <c r="B82" s="614" t="s">
        <v>2765</v>
      </c>
      <c r="C82" s="614" t="s">
        <v>2755</v>
      </c>
      <c r="D82" s="614" t="s">
        <v>2908</v>
      </c>
      <c r="E82" s="614" t="s">
        <v>2909</v>
      </c>
      <c r="F82" s="617"/>
      <c r="G82" s="617"/>
      <c r="H82" s="617"/>
      <c r="I82" s="617"/>
      <c r="J82" s="617"/>
      <c r="K82" s="617"/>
      <c r="L82" s="617"/>
      <c r="M82" s="617"/>
      <c r="N82" s="617">
        <v>1</v>
      </c>
      <c r="O82" s="617">
        <v>0</v>
      </c>
      <c r="P82" s="638"/>
      <c r="Q82" s="618">
        <v>0</v>
      </c>
    </row>
    <row r="83" spans="1:17" ht="14.4" customHeight="1" x14ac:dyDescent="0.3">
      <c r="A83" s="613" t="s">
        <v>509</v>
      </c>
      <c r="B83" s="614" t="s">
        <v>2765</v>
      </c>
      <c r="C83" s="614" t="s">
        <v>2755</v>
      </c>
      <c r="D83" s="614" t="s">
        <v>2910</v>
      </c>
      <c r="E83" s="614" t="s">
        <v>2911</v>
      </c>
      <c r="F83" s="617">
        <v>1</v>
      </c>
      <c r="G83" s="617">
        <v>6016</v>
      </c>
      <c r="H83" s="617">
        <v>1</v>
      </c>
      <c r="I83" s="617">
        <v>6016</v>
      </c>
      <c r="J83" s="617">
        <v>3</v>
      </c>
      <c r="K83" s="617">
        <v>18135</v>
      </c>
      <c r="L83" s="617">
        <v>3.0144614361702127</v>
      </c>
      <c r="M83" s="617">
        <v>6045</v>
      </c>
      <c r="N83" s="617"/>
      <c r="O83" s="617"/>
      <c r="P83" s="638"/>
      <c r="Q83" s="618"/>
    </row>
    <row r="84" spans="1:17" ht="14.4" customHeight="1" x14ac:dyDescent="0.3">
      <c r="A84" s="613" t="s">
        <v>509</v>
      </c>
      <c r="B84" s="614" t="s">
        <v>2765</v>
      </c>
      <c r="C84" s="614" t="s">
        <v>2755</v>
      </c>
      <c r="D84" s="614" t="s">
        <v>2912</v>
      </c>
      <c r="E84" s="614" t="s">
        <v>2913</v>
      </c>
      <c r="F84" s="617">
        <v>4</v>
      </c>
      <c r="G84" s="617">
        <v>17280</v>
      </c>
      <c r="H84" s="617">
        <v>1</v>
      </c>
      <c r="I84" s="617">
        <v>4320</v>
      </c>
      <c r="J84" s="617">
        <v>4</v>
      </c>
      <c r="K84" s="617">
        <v>17360</v>
      </c>
      <c r="L84" s="617">
        <v>1.0046296296296295</v>
      </c>
      <c r="M84" s="617">
        <v>4340</v>
      </c>
      <c r="N84" s="617">
        <v>1</v>
      </c>
      <c r="O84" s="617">
        <v>4340</v>
      </c>
      <c r="P84" s="638">
        <v>0.25115740740740738</v>
      </c>
      <c r="Q84" s="618">
        <v>4340</v>
      </c>
    </row>
    <row r="85" spans="1:17" ht="14.4" customHeight="1" x14ac:dyDescent="0.3">
      <c r="A85" s="613" t="s">
        <v>509</v>
      </c>
      <c r="B85" s="614" t="s">
        <v>2765</v>
      </c>
      <c r="C85" s="614" t="s">
        <v>2755</v>
      </c>
      <c r="D85" s="614" t="s">
        <v>2914</v>
      </c>
      <c r="E85" s="614" t="s">
        <v>2915</v>
      </c>
      <c r="F85" s="617">
        <v>2</v>
      </c>
      <c r="G85" s="617">
        <v>6396</v>
      </c>
      <c r="H85" s="617">
        <v>1</v>
      </c>
      <c r="I85" s="617">
        <v>3198</v>
      </c>
      <c r="J85" s="617">
        <v>7</v>
      </c>
      <c r="K85" s="617">
        <v>22435</v>
      </c>
      <c r="L85" s="617">
        <v>3.5076610381488429</v>
      </c>
      <c r="M85" s="617">
        <v>3205</v>
      </c>
      <c r="N85" s="617">
        <v>12</v>
      </c>
      <c r="O85" s="617">
        <v>38572</v>
      </c>
      <c r="P85" s="638">
        <v>6.0306441525953725</v>
      </c>
      <c r="Q85" s="618">
        <v>3214.3333333333335</v>
      </c>
    </row>
    <row r="86" spans="1:17" ht="14.4" customHeight="1" x14ac:dyDescent="0.3">
      <c r="A86" s="613" t="s">
        <v>509</v>
      </c>
      <c r="B86" s="614" t="s">
        <v>2765</v>
      </c>
      <c r="C86" s="614" t="s">
        <v>2755</v>
      </c>
      <c r="D86" s="614" t="s">
        <v>2916</v>
      </c>
      <c r="E86" s="614" t="s">
        <v>2917</v>
      </c>
      <c r="F86" s="617">
        <v>1</v>
      </c>
      <c r="G86" s="617">
        <v>8781</v>
      </c>
      <c r="H86" s="617">
        <v>1</v>
      </c>
      <c r="I86" s="617">
        <v>8781</v>
      </c>
      <c r="J86" s="617"/>
      <c r="K86" s="617"/>
      <c r="L86" s="617"/>
      <c r="M86" s="617"/>
      <c r="N86" s="617"/>
      <c r="O86" s="617"/>
      <c r="P86" s="638"/>
      <c r="Q86" s="618"/>
    </row>
    <row r="87" spans="1:17" ht="14.4" customHeight="1" x14ac:dyDescent="0.3">
      <c r="A87" s="613" t="s">
        <v>509</v>
      </c>
      <c r="B87" s="614" t="s">
        <v>2765</v>
      </c>
      <c r="C87" s="614" t="s">
        <v>2755</v>
      </c>
      <c r="D87" s="614" t="s">
        <v>2918</v>
      </c>
      <c r="E87" s="614" t="s">
        <v>2919</v>
      </c>
      <c r="F87" s="617"/>
      <c r="G87" s="617"/>
      <c r="H87" s="617"/>
      <c r="I87" s="617"/>
      <c r="J87" s="617">
        <v>4</v>
      </c>
      <c r="K87" s="617">
        <v>7052</v>
      </c>
      <c r="L87" s="617"/>
      <c r="M87" s="617">
        <v>1763</v>
      </c>
      <c r="N87" s="617"/>
      <c r="O87" s="617"/>
      <c r="P87" s="638"/>
      <c r="Q87" s="618"/>
    </row>
    <row r="88" spans="1:17" ht="14.4" customHeight="1" x14ac:dyDescent="0.3">
      <c r="A88" s="613" t="s">
        <v>509</v>
      </c>
      <c r="B88" s="614" t="s">
        <v>2765</v>
      </c>
      <c r="C88" s="614" t="s">
        <v>2755</v>
      </c>
      <c r="D88" s="614" t="s">
        <v>2920</v>
      </c>
      <c r="E88" s="614" t="s">
        <v>2921</v>
      </c>
      <c r="F88" s="617">
        <v>1</v>
      </c>
      <c r="G88" s="617">
        <v>0</v>
      </c>
      <c r="H88" s="617"/>
      <c r="I88" s="617">
        <v>0</v>
      </c>
      <c r="J88" s="617">
        <v>7</v>
      </c>
      <c r="K88" s="617">
        <v>0</v>
      </c>
      <c r="L88" s="617"/>
      <c r="M88" s="617">
        <v>0</v>
      </c>
      <c r="N88" s="617">
        <v>5</v>
      </c>
      <c r="O88" s="617">
        <v>0</v>
      </c>
      <c r="P88" s="638"/>
      <c r="Q88" s="618">
        <v>0</v>
      </c>
    </row>
    <row r="89" spans="1:17" ht="14.4" customHeight="1" x14ac:dyDescent="0.3">
      <c r="A89" s="613" t="s">
        <v>509</v>
      </c>
      <c r="B89" s="614" t="s">
        <v>2765</v>
      </c>
      <c r="C89" s="614" t="s">
        <v>2755</v>
      </c>
      <c r="D89" s="614" t="s">
        <v>2922</v>
      </c>
      <c r="E89" s="614" t="s">
        <v>2923</v>
      </c>
      <c r="F89" s="617"/>
      <c r="G89" s="617"/>
      <c r="H89" s="617"/>
      <c r="I89" s="617"/>
      <c r="J89" s="617">
        <v>1</v>
      </c>
      <c r="K89" s="617">
        <v>0</v>
      </c>
      <c r="L89" s="617"/>
      <c r="M89" s="617">
        <v>0</v>
      </c>
      <c r="N89" s="617">
        <v>1</v>
      </c>
      <c r="O89" s="617">
        <v>0</v>
      </c>
      <c r="P89" s="638"/>
      <c r="Q89" s="618">
        <v>0</v>
      </c>
    </row>
    <row r="90" spans="1:17" ht="14.4" customHeight="1" x14ac:dyDescent="0.3">
      <c r="A90" s="613" t="s">
        <v>509</v>
      </c>
      <c r="B90" s="614" t="s">
        <v>2765</v>
      </c>
      <c r="C90" s="614" t="s">
        <v>2755</v>
      </c>
      <c r="D90" s="614" t="s">
        <v>2924</v>
      </c>
      <c r="E90" s="614" t="s">
        <v>2925</v>
      </c>
      <c r="F90" s="617">
        <v>1</v>
      </c>
      <c r="G90" s="617">
        <v>5182</v>
      </c>
      <c r="H90" s="617">
        <v>1</v>
      </c>
      <c r="I90" s="617">
        <v>5182</v>
      </c>
      <c r="J90" s="617"/>
      <c r="K90" s="617"/>
      <c r="L90" s="617"/>
      <c r="M90" s="617"/>
      <c r="N90" s="617"/>
      <c r="O90" s="617"/>
      <c r="P90" s="638"/>
      <c r="Q90" s="618"/>
    </row>
    <row r="91" spans="1:17" ht="14.4" customHeight="1" x14ac:dyDescent="0.3">
      <c r="A91" s="613" t="s">
        <v>509</v>
      </c>
      <c r="B91" s="614" t="s">
        <v>2765</v>
      </c>
      <c r="C91" s="614" t="s">
        <v>2755</v>
      </c>
      <c r="D91" s="614" t="s">
        <v>2926</v>
      </c>
      <c r="E91" s="614" t="s">
        <v>2927</v>
      </c>
      <c r="F91" s="617"/>
      <c r="G91" s="617"/>
      <c r="H91" s="617"/>
      <c r="I91" s="617"/>
      <c r="J91" s="617">
        <v>1</v>
      </c>
      <c r="K91" s="617">
        <v>3498</v>
      </c>
      <c r="L91" s="617"/>
      <c r="M91" s="617">
        <v>3498</v>
      </c>
      <c r="N91" s="617">
        <v>1</v>
      </c>
      <c r="O91" s="617">
        <v>3519</v>
      </c>
      <c r="P91" s="638"/>
      <c r="Q91" s="618">
        <v>3519</v>
      </c>
    </row>
    <row r="92" spans="1:17" ht="14.4" customHeight="1" x14ac:dyDescent="0.3">
      <c r="A92" s="613" t="s">
        <v>509</v>
      </c>
      <c r="B92" s="614" t="s">
        <v>2765</v>
      </c>
      <c r="C92" s="614" t="s">
        <v>2755</v>
      </c>
      <c r="D92" s="614" t="s">
        <v>2928</v>
      </c>
      <c r="E92" s="614" t="s">
        <v>2929</v>
      </c>
      <c r="F92" s="617"/>
      <c r="G92" s="617"/>
      <c r="H92" s="617"/>
      <c r="I92" s="617"/>
      <c r="J92" s="617"/>
      <c r="K92" s="617"/>
      <c r="L92" s="617"/>
      <c r="M92" s="617"/>
      <c r="N92" s="617">
        <v>1</v>
      </c>
      <c r="O92" s="617">
        <v>2445</v>
      </c>
      <c r="P92" s="638"/>
      <c r="Q92" s="618">
        <v>2445</v>
      </c>
    </row>
    <row r="93" spans="1:17" ht="14.4" customHeight="1" x14ac:dyDescent="0.3">
      <c r="A93" s="613" t="s">
        <v>509</v>
      </c>
      <c r="B93" s="614" t="s">
        <v>2765</v>
      </c>
      <c r="C93" s="614" t="s">
        <v>2755</v>
      </c>
      <c r="D93" s="614" t="s">
        <v>2930</v>
      </c>
      <c r="E93" s="614" t="s">
        <v>2931</v>
      </c>
      <c r="F93" s="617"/>
      <c r="G93" s="617"/>
      <c r="H93" s="617"/>
      <c r="I93" s="617"/>
      <c r="J93" s="617">
        <v>1</v>
      </c>
      <c r="K93" s="617">
        <v>8058</v>
      </c>
      <c r="L93" s="617"/>
      <c r="M93" s="617">
        <v>8058</v>
      </c>
      <c r="N93" s="617"/>
      <c r="O93" s="617"/>
      <c r="P93" s="638"/>
      <c r="Q93" s="618"/>
    </row>
    <row r="94" spans="1:17" ht="14.4" customHeight="1" x14ac:dyDescent="0.3">
      <c r="A94" s="613" t="s">
        <v>509</v>
      </c>
      <c r="B94" s="614" t="s">
        <v>2765</v>
      </c>
      <c r="C94" s="614" t="s">
        <v>2755</v>
      </c>
      <c r="D94" s="614" t="s">
        <v>2932</v>
      </c>
      <c r="E94" s="614" t="s">
        <v>2933</v>
      </c>
      <c r="F94" s="617"/>
      <c r="G94" s="617"/>
      <c r="H94" s="617"/>
      <c r="I94" s="617"/>
      <c r="J94" s="617">
        <v>2</v>
      </c>
      <c r="K94" s="617">
        <v>17926</v>
      </c>
      <c r="L94" s="617"/>
      <c r="M94" s="617">
        <v>8963</v>
      </c>
      <c r="N94" s="617"/>
      <c r="O94" s="617"/>
      <c r="P94" s="638"/>
      <c r="Q94" s="618"/>
    </row>
    <row r="95" spans="1:17" ht="14.4" customHeight="1" x14ac:dyDescent="0.3">
      <c r="A95" s="613" t="s">
        <v>509</v>
      </c>
      <c r="B95" s="614" t="s">
        <v>2765</v>
      </c>
      <c r="C95" s="614" t="s">
        <v>2755</v>
      </c>
      <c r="D95" s="614" t="s">
        <v>2934</v>
      </c>
      <c r="E95" s="614" t="s">
        <v>2935</v>
      </c>
      <c r="F95" s="617"/>
      <c r="G95" s="617"/>
      <c r="H95" s="617"/>
      <c r="I95" s="617"/>
      <c r="J95" s="617">
        <v>2</v>
      </c>
      <c r="K95" s="617">
        <v>7050</v>
      </c>
      <c r="L95" s="617"/>
      <c r="M95" s="617">
        <v>3525</v>
      </c>
      <c r="N95" s="617"/>
      <c r="O95" s="617"/>
      <c r="P95" s="638"/>
      <c r="Q95" s="618"/>
    </row>
    <row r="96" spans="1:17" ht="14.4" customHeight="1" x14ac:dyDescent="0.3">
      <c r="A96" s="613" t="s">
        <v>509</v>
      </c>
      <c r="B96" s="614" t="s">
        <v>2765</v>
      </c>
      <c r="C96" s="614" t="s">
        <v>2755</v>
      </c>
      <c r="D96" s="614" t="s">
        <v>2936</v>
      </c>
      <c r="E96" s="614" t="s">
        <v>2937</v>
      </c>
      <c r="F96" s="617">
        <v>2</v>
      </c>
      <c r="G96" s="617">
        <v>9188</v>
      </c>
      <c r="H96" s="617">
        <v>1</v>
      </c>
      <c r="I96" s="617">
        <v>4594</v>
      </c>
      <c r="J96" s="617">
        <v>11</v>
      </c>
      <c r="K96" s="617">
        <v>50787</v>
      </c>
      <c r="L96" s="617">
        <v>5.5275359164127122</v>
      </c>
      <c r="M96" s="617">
        <v>4617</v>
      </c>
      <c r="N96" s="617">
        <v>2</v>
      </c>
      <c r="O96" s="617">
        <v>9314</v>
      </c>
      <c r="P96" s="638">
        <v>1.0137135393992163</v>
      </c>
      <c r="Q96" s="618">
        <v>4657</v>
      </c>
    </row>
    <row r="97" spans="1:17" ht="14.4" customHeight="1" x14ac:dyDescent="0.3">
      <c r="A97" s="613" t="s">
        <v>509</v>
      </c>
      <c r="B97" s="614" t="s">
        <v>2765</v>
      </c>
      <c r="C97" s="614" t="s">
        <v>2755</v>
      </c>
      <c r="D97" s="614" t="s">
        <v>2938</v>
      </c>
      <c r="E97" s="614" t="s">
        <v>2939</v>
      </c>
      <c r="F97" s="617"/>
      <c r="G97" s="617"/>
      <c r="H97" s="617"/>
      <c r="I97" s="617"/>
      <c r="J97" s="617">
        <v>1</v>
      </c>
      <c r="K97" s="617">
        <v>4527</v>
      </c>
      <c r="L97" s="617"/>
      <c r="M97" s="617">
        <v>4527</v>
      </c>
      <c r="N97" s="617">
        <v>4</v>
      </c>
      <c r="O97" s="617">
        <v>18171</v>
      </c>
      <c r="P97" s="638"/>
      <c r="Q97" s="618">
        <v>4542.75</v>
      </c>
    </row>
    <row r="98" spans="1:17" ht="14.4" customHeight="1" x14ac:dyDescent="0.3">
      <c r="A98" s="613" t="s">
        <v>509</v>
      </c>
      <c r="B98" s="614" t="s">
        <v>2765</v>
      </c>
      <c r="C98" s="614" t="s">
        <v>2755</v>
      </c>
      <c r="D98" s="614" t="s">
        <v>2940</v>
      </c>
      <c r="E98" s="614" t="s">
        <v>2941</v>
      </c>
      <c r="F98" s="617"/>
      <c r="G98" s="617"/>
      <c r="H98" s="617"/>
      <c r="I98" s="617"/>
      <c r="J98" s="617"/>
      <c r="K98" s="617"/>
      <c r="L98" s="617"/>
      <c r="M98" s="617"/>
      <c r="N98" s="617">
        <v>1</v>
      </c>
      <c r="O98" s="617">
        <v>11811</v>
      </c>
      <c r="P98" s="638"/>
      <c r="Q98" s="618">
        <v>11811</v>
      </c>
    </row>
    <row r="99" spans="1:17" ht="14.4" customHeight="1" x14ac:dyDescent="0.3">
      <c r="A99" s="613" t="s">
        <v>509</v>
      </c>
      <c r="B99" s="614" t="s">
        <v>2765</v>
      </c>
      <c r="C99" s="614" t="s">
        <v>2755</v>
      </c>
      <c r="D99" s="614" t="s">
        <v>2942</v>
      </c>
      <c r="E99" s="614" t="s">
        <v>2943</v>
      </c>
      <c r="F99" s="617"/>
      <c r="G99" s="617"/>
      <c r="H99" s="617"/>
      <c r="I99" s="617"/>
      <c r="J99" s="617"/>
      <c r="K99" s="617"/>
      <c r="L99" s="617"/>
      <c r="M99" s="617"/>
      <c r="N99" s="617">
        <v>2</v>
      </c>
      <c r="O99" s="617">
        <v>4690</v>
      </c>
      <c r="P99" s="638"/>
      <c r="Q99" s="618">
        <v>2345</v>
      </c>
    </row>
    <row r="100" spans="1:17" ht="14.4" customHeight="1" x14ac:dyDescent="0.3">
      <c r="A100" s="613" t="s">
        <v>509</v>
      </c>
      <c r="B100" s="614" t="s">
        <v>2765</v>
      </c>
      <c r="C100" s="614" t="s">
        <v>2755</v>
      </c>
      <c r="D100" s="614" t="s">
        <v>2944</v>
      </c>
      <c r="E100" s="614" t="s">
        <v>2945</v>
      </c>
      <c r="F100" s="617">
        <v>1</v>
      </c>
      <c r="G100" s="617">
        <v>6076</v>
      </c>
      <c r="H100" s="617">
        <v>1</v>
      </c>
      <c r="I100" s="617">
        <v>6076</v>
      </c>
      <c r="J100" s="617">
        <v>1</v>
      </c>
      <c r="K100" s="617">
        <v>6105</v>
      </c>
      <c r="L100" s="617">
        <v>1.0047728768926925</v>
      </c>
      <c r="M100" s="617">
        <v>6105</v>
      </c>
      <c r="N100" s="617">
        <v>1</v>
      </c>
      <c r="O100" s="617">
        <v>6105</v>
      </c>
      <c r="P100" s="638">
        <v>1.0047728768926925</v>
      </c>
      <c r="Q100" s="618">
        <v>6105</v>
      </c>
    </row>
    <row r="101" spans="1:17" ht="14.4" customHeight="1" x14ac:dyDescent="0.3">
      <c r="A101" s="613" t="s">
        <v>509</v>
      </c>
      <c r="B101" s="614" t="s">
        <v>2765</v>
      </c>
      <c r="C101" s="614" t="s">
        <v>2755</v>
      </c>
      <c r="D101" s="614" t="s">
        <v>2946</v>
      </c>
      <c r="E101" s="614" t="s">
        <v>2947</v>
      </c>
      <c r="F101" s="617"/>
      <c r="G101" s="617"/>
      <c r="H101" s="617"/>
      <c r="I101" s="617"/>
      <c r="J101" s="617">
        <v>4</v>
      </c>
      <c r="K101" s="617">
        <v>20392</v>
      </c>
      <c r="L101" s="617"/>
      <c r="M101" s="617">
        <v>5098</v>
      </c>
      <c r="N101" s="617">
        <v>1</v>
      </c>
      <c r="O101" s="617">
        <v>5125</v>
      </c>
      <c r="P101" s="638"/>
      <c r="Q101" s="618">
        <v>5125</v>
      </c>
    </row>
    <row r="102" spans="1:17" ht="14.4" customHeight="1" x14ac:dyDescent="0.3">
      <c r="A102" s="613" t="s">
        <v>509</v>
      </c>
      <c r="B102" s="614" t="s">
        <v>2765</v>
      </c>
      <c r="C102" s="614" t="s">
        <v>2755</v>
      </c>
      <c r="D102" s="614" t="s">
        <v>2948</v>
      </c>
      <c r="E102" s="614" t="s">
        <v>2949</v>
      </c>
      <c r="F102" s="617"/>
      <c r="G102" s="617"/>
      <c r="H102" s="617"/>
      <c r="I102" s="617"/>
      <c r="J102" s="617">
        <v>5</v>
      </c>
      <c r="K102" s="617">
        <v>0</v>
      </c>
      <c r="L102" s="617"/>
      <c r="M102" s="617">
        <v>0</v>
      </c>
      <c r="N102" s="617"/>
      <c r="O102" s="617"/>
      <c r="P102" s="638"/>
      <c r="Q102" s="618"/>
    </row>
    <row r="103" spans="1:17" ht="14.4" customHeight="1" x14ac:dyDescent="0.3">
      <c r="A103" s="613" t="s">
        <v>509</v>
      </c>
      <c r="B103" s="614" t="s">
        <v>2765</v>
      </c>
      <c r="C103" s="614" t="s">
        <v>2755</v>
      </c>
      <c r="D103" s="614" t="s">
        <v>2950</v>
      </c>
      <c r="E103" s="614" t="s">
        <v>2951</v>
      </c>
      <c r="F103" s="617">
        <v>2</v>
      </c>
      <c r="G103" s="617">
        <v>21118</v>
      </c>
      <c r="H103" s="617">
        <v>1</v>
      </c>
      <c r="I103" s="617">
        <v>10559</v>
      </c>
      <c r="J103" s="617">
        <v>1</v>
      </c>
      <c r="K103" s="617">
        <v>10597</v>
      </c>
      <c r="L103" s="617">
        <v>0.50179941282318397</v>
      </c>
      <c r="M103" s="617">
        <v>10597</v>
      </c>
      <c r="N103" s="617">
        <v>1</v>
      </c>
      <c r="O103" s="617">
        <v>10597</v>
      </c>
      <c r="P103" s="638">
        <v>0.50179941282318397</v>
      </c>
      <c r="Q103" s="618">
        <v>10597</v>
      </c>
    </row>
    <row r="104" spans="1:17" ht="14.4" customHeight="1" x14ac:dyDescent="0.3">
      <c r="A104" s="613" t="s">
        <v>509</v>
      </c>
      <c r="B104" s="614" t="s">
        <v>2765</v>
      </c>
      <c r="C104" s="614" t="s">
        <v>2755</v>
      </c>
      <c r="D104" s="614" t="s">
        <v>2952</v>
      </c>
      <c r="E104" s="614" t="s">
        <v>2953</v>
      </c>
      <c r="F104" s="617"/>
      <c r="G104" s="617"/>
      <c r="H104" s="617"/>
      <c r="I104" s="617"/>
      <c r="J104" s="617">
        <v>1</v>
      </c>
      <c r="K104" s="617">
        <v>0</v>
      </c>
      <c r="L104" s="617"/>
      <c r="M104" s="617">
        <v>0</v>
      </c>
      <c r="N104" s="617"/>
      <c r="O104" s="617"/>
      <c r="P104" s="638"/>
      <c r="Q104" s="618"/>
    </row>
    <row r="105" spans="1:17" ht="14.4" customHeight="1" x14ac:dyDescent="0.3">
      <c r="A105" s="613" t="s">
        <v>509</v>
      </c>
      <c r="B105" s="614" t="s">
        <v>2765</v>
      </c>
      <c r="C105" s="614" t="s">
        <v>2755</v>
      </c>
      <c r="D105" s="614" t="s">
        <v>2954</v>
      </c>
      <c r="E105" s="614" t="s">
        <v>2955</v>
      </c>
      <c r="F105" s="617"/>
      <c r="G105" s="617"/>
      <c r="H105" s="617"/>
      <c r="I105" s="617"/>
      <c r="J105" s="617">
        <v>1</v>
      </c>
      <c r="K105" s="617">
        <v>0</v>
      </c>
      <c r="L105" s="617"/>
      <c r="M105" s="617">
        <v>0</v>
      </c>
      <c r="N105" s="617"/>
      <c r="O105" s="617"/>
      <c r="P105" s="638"/>
      <c r="Q105" s="618"/>
    </row>
    <row r="106" spans="1:17" ht="14.4" customHeight="1" x14ac:dyDescent="0.3">
      <c r="A106" s="613" t="s">
        <v>509</v>
      </c>
      <c r="B106" s="614" t="s">
        <v>2765</v>
      </c>
      <c r="C106" s="614" t="s">
        <v>2755</v>
      </c>
      <c r="D106" s="614" t="s">
        <v>2956</v>
      </c>
      <c r="E106" s="614" t="s">
        <v>2957</v>
      </c>
      <c r="F106" s="617"/>
      <c r="G106" s="617"/>
      <c r="H106" s="617"/>
      <c r="I106" s="617"/>
      <c r="J106" s="617"/>
      <c r="K106" s="617"/>
      <c r="L106" s="617"/>
      <c r="M106" s="617"/>
      <c r="N106" s="617">
        <v>1</v>
      </c>
      <c r="O106" s="617">
        <v>0</v>
      </c>
      <c r="P106" s="638"/>
      <c r="Q106" s="618">
        <v>0</v>
      </c>
    </row>
    <row r="107" spans="1:17" ht="14.4" customHeight="1" x14ac:dyDescent="0.3">
      <c r="A107" s="613" t="s">
        <v>509</v>
      </c>
      <c r="B107" s="614" t="s">
        <v>2765</v>
      </c>
      <c r="C107" s="614" t="s">
        <v>2755</v>
      </c>
      <c r="D107" s="614" t="s">
        <v>2958</v>
      </c>
      <c r="E107" s="614" t="s">
        <v>2959</v>
      </c>
      <c r="F107" s="617">
        <v>1</v>
      </c>
      <c r="G107" s="617">
        <v>8712</v>
      </c>
      <c r="H107" s="617">
        <v>1</v>
      </c>
      <c r="I107" s="617">
        <v>8712</v>
      </c>
      <c r="J107" s="617"/>
      <c r="K107" s="617"/>
      <c r="L107" s="617"/>
      <c r="M107" s="617"/>
      <c r="N107" s="617"/>
      <c r="O107" s="617"/>
      <c r="P107" s="638"/>
      <c r="Q107" s="618"/>
    </row>
    <row r="108" spans="1:17" ht="14.4" customHeight="1" x14ac:dyDescent="0.3">
      <c r="A108" s="613" t="s">
        <v>509</v>
      </c>
      <c r="B108" s="614" t="s">
        <v>2765</v>
      </c>
      <c r="C108" s="614" t="s">
        <v>2755</v>
      </c>
      <c r="D108" s="614" t="s">
        <v>2960</v>
      </c>
      <c r="E108" s="614" t="s">
        <v>2961</v>
      </c>
      <c r="F108" s="617">
        <v>1</v>
      </c>
      <c r="G108" s="617">
        <v>3963</v>
      </c>
      <c r="H108" s="617">
        <v>1</v>
      </c>
      <c r="I108" s="617">
        <v>3963</v>
      </c>
      <c r="J108" s="617">
        <v>1</v>
      </c>
      <c r="K108" s="617">
        <v>3975</v>
      </c>
      <c r="L108" s="617">
        <v>1.0030280090840273</v>
      </c>
      <c r="M108" s="617">
        <v>3975</v>
      </c>
      <c r="N108" s="617"/>
      <c r="O108" s="617"/>
      <c r="P108" s="638"/>
      <c r="Q108" s="618"/>
    </row>
    <row r="109" spans="1:17" ht="14.4" customHeight="1" x14ac:dyDescent="0.3">
      <c r="A109" s="613" t="s">
        <v>509</v>
      </c>
      <c r="B109" s="614" t="s">
        <v>2765</v>
      </c>
      <c r="C109" s="614" t="s">
        <v>2755</v>
      </c>
      <c r="D109" s="614" t="s">
        <v>2962</v>
      </c>
      <c r="E109" s="614" t="s">
        <v>2963</v>
      </c>
      <c r="F109" s="617"/>
      <c r="G109" s="617"/>
      <c r="H109" s="617"/>
      <c r="I109" s="617"/>
      <c r="J109" s="617"/>
      <c r="K109" s="617"/>
      <c r="L109" s="617"/>
      <c r="M109" s="617"/>
      <c r="N109" s="617">
        <v>1</v>
      </c>
      <c r="O109" s="617">
        <v>0</v>
      </c>
      <c r="P109" s="638"/>
      <c r="Q109" s="618">
        <v>0</v>
      </c>
    </row>
    <row r="110" spans="1:17" ht="14.4" customHeight="1" x14ac:dyDescent="0.3">
      <c r="A110" s="613" t="s">
        <v>509</v>
      </c>
      <c r="B110" s="614" t="s">
        <v>2765</v>
      </c>
      <c r="C110" s="614" t="s">
        <v>2755</v>
      </c>
      <c r="D110" s="614" t="s">
        <v>2964</v>
      </c>
      <c r="E110" s="614" t="s">
        <v>2965</v>
      </c>
      <c r="F110" s="617"/>
      <c r="G110" s="617"/>
      <c r="H110" s="617"/>
      <c r="I110" s="617"/>
      <c r="J110" s="617"/>
      <c r="K110" s="617"/>
      <c r="L110" s="617"/>
      <c r="M110" s="617"/>
      <c r="N110" s="617">
        <v>1</v>
      </c>
      <c r="O110" s="617">
        <v>249</v>
      </c>
      <c r="P110" s="638"/>
      <c r="Q110" s="618">
        <v>249</v>
      </c>
    </row>
    <row r="111" spans="1:17" ht="14.4" customHeight="1" x14ac:dyDescent="0.3">
      <c r="A111" s="613" t="s">
        <v>509</v>
      </c>
      <c r="B111" s="614" t="s">
        <v>2765</v>
      </c>
      <c r="C111" s="614" t="s">
        <v>2755</v>
      </c>
      <c r="D111" s="614" t="s">
        <v>2966</v>
      </c>
      <c r="E111" s="614" t="s">
        <v>2967</v>
      </c>
      <c r="F111" s="617">
        <v>1</v>
      </c>
      <c r="G111" s="617">
        <v>3476</v>
      </c>
      <c r="H111" s="617">
        <v>1</v>
      </c>
      <c r="I111" s="617">
        <v>3476</v>
      </c>
      <c r="J111" s="617"/>
      <c r="K111" s="617"/>
      <c r="L111" s="617"/>
      <c r="M111" s="617"/>
      <c r="N111" s="617"/>
      <c r="O111" s="617"/>
      <c r="P111" s="638"/>
      <c r="Q111" s="618"/>
    </row>
    <row r="112" spans="1:17" ht="14.4" customHeight="1" x14ac:dyDescent="0.3">
      <c r="A112" s="613" t="s">
        <v>509</v>
      </c>
      <c r="B112" s="614" t="s">
        <v>2765</v>
      </c>
      <c r="C112" s="614" t="s">
        <v>2755</v>
      </c>
      <c r="D112" s="614" t="s">
        <v>2968</v>
      </c>
      <c r="E112" s="614" t="s">
        <v>2969</v>
      </c>
      <c r="F112" s="617"/>
      <c r="G112" s="617"/>
      <c r="H112" s="617"/>
      <c r="I112" s="617"/>
      <c r="J112" s="617"/>
      <c r="K112" s="617"/>
      <c r="L112" s="617"/>
      <c r="M112" s="617"/>
      <c r="N112" s="617">
        <v>1</v>
      </c>
      <c r="O112" s="617">
        <v>0</v>
      </c>
      <c r="P112" s="638"/>
      <c r="Q112" s="618">
        <v>0</v>
      </c>
    </row>
    <row r="113" spans="1:17" ht="14.4" customHeight="1" x14ac:dyDescent="0.3">
      <c r="A113" s="613" t="s">
        <v>509</v>
      </c>
      <c r="B113" s="614" t="s">
        <v>2765</v>
      </c>
      <c r="C113" s="614" t="s">
        <v>2755</v>
      </c>
      <c r="D113" s="614" t="s">
        <v>2970</v>
      </c>
      <c r="E113" s="614" t="s">
        <v>2971</v>
      </c>
      <c r="F113" s="617"/>
      <c r="G113" s="617"/>
      <c r="H113" s="617"/>
      <c r="I113" s="617"/>
      <c r="J113" s="617">
        <v>2</v>
      </c>
      <c r="K113" s="617">
        <v>0</v>
      </c>
      <c r="L113" s="617"/>
      <c r="M113" s="617">
        <v>0</v>
      </c>
      <c r="N113" s="617"/>
      <c r="O113" s="617"/>
      <c r="P113" s="638"/>
      <c r="Q113" s="618"/>
    </row>
    <row r="114" spans="1:17" ht="14.4" customHeight="1" x14ac:dyDescent="0.3">
      <c r="A114" s="613" t="s">
        <v>509</v>
      </c>
      <c r="B114" s="614" t="s">
        <v>2765</v>
      </c>
      <c r="C114" s="614" t="s">
        <v>2755</v>
      </c>
      <c r="D114" s="614" t="s">
        <v>2972</v>
      </c>
      <c r="E114" s="614" t="s">
        <v>2973</v>
      </c>
      <c r="F114" s="617">
        <v>2</v>
      </c>
      <c r="G114" s="617">
        <v>3826</v>
      </c>
      <c r="H114" s="617">
        <v>1</v>
      </c>
      <c r="I114" s="617">
        <v>1913</v>
      </c>
      <c r="J114" s="617">
        <v>2</v>
      </c>
      <c r="K114" s="617">
        <v>3840</v>
      </c>
      <c r="L114" s="617">
        <v>1.0036591740721379</v>
      </c>
      <c r="M114" s="617">
        <v>1920</v>
      </c>
      <c r="N114" s="617"/>
      <c r="O114" s="617"/>
      <c r="P114" s="638"/>
      <c r="Q114" s="618"/>
    </row>
    <row r="115" spans="1:17" ht="14.4" customHeight="1" x14ac:dyDescent="0.3">
      <c r="A115" s="613" t="s">
        <v>509</v>
      </c>
      <c r="B115" s="614" t="s">
        <v>2765</v>
      </c>
      <c r="C115" s="614" t="s">
        <v>2755</v>
      </c>
      <c r="D115" s="614" t="s">
        <v>2974</v>
      </c>
      <c r="E115" s="614" t="s">
        <v>2975</v>
      </c>
      <c r="F115" s="617">
        <v>1</v>
      </c>
      <c r="G115" s="617">
        <v>3377</v>
      </c>
      <c r="H115" s="617">
        <v>1</v>
      </c>
      <c r="I115" s="617">
        <v>3377</v>
      </c>
      <c r="J115" s="617"/>
      <c r="K115" s="617"/>
      <c r="L115" s="617"/>
      <c r="M115" s="617"/>
      <c r="N115" s="617"/>
      <c r="O115" s="617"/>
      <c r="P115" s="638"/>
      <c r="Q115" s="618"/>
    </row>
    <row r="116" spans="1:17" ht="14.4" customHeight="1" x14ac:dyDescent="0.3">
      <c r="A116" s="613" t="s">
        <v>509</v>
      </c>
      <c r="B116" s="614" t="s">
        <v>2765</v>
      </c>
      <c r="C116" s="614" t="s">
        <v>2755</v>
      </c>
      <c r="D116" s="614" t="s">
        <v>2976</v>
      </c>
      <c r="E116" s="614" t="s">
        <v>2977</v>
      </c>
      <c r="F116" s="617">
        <v>1</v>
      </c>
      <c r="G116" s="617">
        <v>7990</v>
      </c>
      <c r="H116" s="617">
        <v>1</v>
      </c>
      <c r="I116" s="617">
        <v>7990</v>
      </c>
      <c r="J116" s="617"/>
      <c r="K116" s="617"/>
      <c r="L116" s="617"/>
      <c r="M116" s="617"/>
      <c r="N116" s="617">
        <v>3</v>
      </c>
      <c r="O116" s="617">
        <v>24152</v>
      </c>
      <c r="P116" s="638">
        <v>3.022778473091364</v>
      </c>
      <c r="Q116" s="618">
        <v>8050.666666666667</v>
      </c>
    </row>
    <row r="117" spans="1:17" ht="14.4" customHeight="1" x14ac:dyDescent="0.3">
      <c r="A117" s="613" t="s">
        <v>509</v>
      </c>
      <c r="B117" s="614" t="s">
        <v>2765</v>
      </c>
      <c r="C117" s="614" t="s">
        <v>2755</v>
      </c>
      <c r="D117" s="614" t="s">
        <v>2978</v>
      </c>
      <c r="E117" s="614" t="s">
        <v>2979</v>
      </c>
      <c r="F117" s="617"/>
      <c r="G117" s="617"/>
      <c r="H117" s="617"/>
      <c r="I117" s="617"/>
      <c r="J117" s="617"/>
      <c r="K117" s="617"/>
      <c r="L117" s="617"/>
      <c r="M117" s="617"/>
      <c r="N117" s="617">
        <v>1</v>
      </c>
      <c r="O117" s="617">
        <v>6138</v>
      </c>
      <c r="P117" s="638"/>
      <c r="Q117" s="618">
        <v>6138</v>
      </c>
    </row>
    <row r="118" spans="1:17" ht="14.4" customHeight="1" x14ac:dyDescent="0.3">
      <c r="A118" s="613" t="s">
        <v>509</v>
      </c>
      <c r="B118" s="614" t="s">
        <v>2765</v>
      </c>
      <c r="C118" s="614" t="s">
        <v>2755</v>
      </c>
      <c r="D118" s="614" t="s">
        <v>2980</v>
      </c>
      <c r="E118" s="614" t="s">
        <v>2981</v>
      </c>
      <c r="F118" s="617">
        <v>1</v>
      </c>
      <c r="G118" s="617">
        <v>0</v>
      </c>
      <c r="H118" s="617"/>
      <c r="I118" s="617">
        <v>0</v>
      </c>
      <c r="J118" s="617"/>
      <c r="K118" s="617"/>
      <c r="L118" s="617"/>
      <c r="M118" s="617"/>
      <c r="N118" s="617"/>
      <c r="O118" s="617"/>
      <c r="P118" s="638"/>
      <c r="Q118" s="618"/>
    </row>
    <row r="119" spans="1:17" ht="14.4" customHeight="1" x14ac:dyDescent="0.3">
      <c r="A119" s="613" t="s">
        <v>509</v>
      </c>
      <c r="B119" s="614" t="s">
        <v>2765</v>
      </c>
      <c r="C119" s="614" t="s">
        <v>2755</v>
      </c>
      <c r="D119" s="614" t="s">
        <v>2982</v>
      </c>
      <c r="E119" s="614" t="s">
        <v>2983</v>
      </c>
      <c r="F119" s="617"/>
      <c r="G119" s="617"/>
      <c r="H119" s="617"/>
      <c r="I119" s="617"/>
      <c r="J119" s="617"/>
      <c r="K119" s="617"/>
      <c r="L119" s="617"/>
      <c r="M119" s="617"/>
      <c r="N119" s="617">
        <v>1</v>
      </c>
      <c r="O119" s="617">
        <v>0</v>
      </c>
      <c r="P119" s="638"/>
      <c r="Q119" s="618">
        <v>0</v>
      </c>
    </row>
    <row r="120" spans="1:17" ht="14.4" customHeight="1" x14ac:dyDescent="0.3">
      <c r="A120" s="613" t="s">
        <v>509</v>
      </c>
      <c r="B120" s="614" t="s">
        <v>2765</v>
      </c>
      <c r="C120" s="614" t="s">
        <v>2755</v>
      </c>
      <c r="D120" s="614" t="s">
        <v>2984</v>
      </c>
      <c r="E120" s="614" t="s">
        <v>2985</v>
      </c>
      <c r="F120" s="617"/>
      <c r="G120" s="617"/>
      <c r="H120" s="617"/>
      <c r="I120" s="617"/>
      <c r="J120" s="617">
        <v>1</v>
      </c>
      <c r="K120" s="617">
        <v>0</v>
      </c>
      <c r="L120" s="617"/>
      <c r="M120" s="617">
        <v>0</v>
      </c>
      <c r="N120" s="617"/>
      <c r="O120" s="617"/>
      <c r="P120" s="638"/>
      <c r="Q120" s="618"/>
    </row>
    <row r="121" spans="1:17" ht="14.4" customHeight="1" x14ac:dyDescent="0.3">
      <c r="A121" s="613" t="s">
        <v>509</v>
      </c>
      <c r="B121" s="614" t="s">
        <v>2765</v>
      </c>
      <c r="C121" s="614" t="s">
        <v>2755</v>
      </c>
      <c r="D121" s="614" t="s">
        <v>2986</v>
      </c>
      <c r="E121" s="614" t="s">
        <v>2987</v>
      </c>
      <c r="F121" s="617">
        <v>1</v>
      </c>
      <c r="G121" s="617">
        <v>1703</v>
      </c>
      <c r="H121" s="617">
        <v>1</v>
      </c>
      <c r="I121" s="617">
        <v>1703</v>
      </c>
      <c r="J121" s="617"/>
      <c r="K121" s="617"/>
      <c r="L121" s="617"/>
      <c r="M121" s="617"/>
      <c r="N121" s="617">
        <v>2</v>
      </c>
      <c r="O121" s="617">
        <v>3434</v>
      </c>
      <c r="P121" s="638">
        <v>2.016441573693482</v>
      </c>
      <c r="Q121" s="618">
        <v>1717</v>
      </c>
    </row>
    <row r="122" spans="1:17" ht="14.4" customHeight="1" x14ac:dyDescent="0.3">
      <c r="A122" s="613" t="s">
        <v>509</v>
      </c>
      <c r="B122" s="614" t="s">
        <v>2765</v>
      </c>
      <c r="C122" s="614" t="s">
        <v>2755</v>
      </c>
      <c r="D122" s="614" t="s">
        <v>2988</v>
      </c>
      <c r="E122" s="614" t="s">
        <v>2989</v>
      </c>
      <c r="F122" s="617">
        <v>1</v>
      </c>
      <c r="G122" s="617">
        <v>2675</v>
      </c>
      <c r="H122" s="617">
        <v>1</v>
      </c>
      <c r="I122" s="617">
        <v>2675</v>
      </c>
      <c r="J122" s="617"/>
      <c r="K122" s="617"/>
      <c r="L122" s="617"/>
      <c r="M122" s="617"/>
      <c r="N122" s="617"/>
      <c r="O122" s="617"/>
      <c r="P122" s="638"/>
      <c r="Q122" s="618"/>
    </row>
    <row r="123" spans="1:17" ht="14.4" customHeight="1" x14ac:dyDescent="0.3">
      <c r="A123" s="613" t="s">
        <v>509</v>
      </c>
      <c r="B123" s="614" t="s">
        <v>2765</v>
      </c>
      <c r="C123" s="614" t="s">
        <v>2755</v>
      </c>
      <c r="D123" s="614" t="s">
        <v>2990</v>
      </c>
      <c r="E123" s="614" t="s">
        <v>2991</v>
      </c>
      <c r="F123" s="617"/>
      <c r="G123" s="617"/>
      <c r="H123" s="617"/>
      <c r="I123" s="617"/>
      <c r="J123" s="617">
        <v>1</v>
      </c>
      <c r="K123" s="617">
        <v>0</v>
      </c>
      <c r="L123" s="617"/>
      <c r="M123" s="617">
        <v>0</v>
      </c>
      <c r="N123" s="617"/>
      <c r="O123" s="617"/>
      <c r="P123" s="638"/>
      <c r="Q123" s="618"/>
    </row>
    <row r="124" spans="1:17" ht="14.4" customHeight="1" x14ac:dyDescent="0.3">
      <c r="A124" s="613" t="s">
        <v>509</v>
      </c>
      <c r="B124" s="614" t="s">
        <v>2765</v>
      </c>
      <c r="C124" s="614" t="s">
        <v>2755</v>
      </c>
      <c r="D124" s="614" t="s">
        <v>2992</v>
      </c>
      <c r="E124" s="614" t="s">
        <v>2993</v>
      </c>
      <c r="F124" s="617"/>
      <c r="G124" s="617"/>
      <c r="H124" s="617"/>
      <c r="I124" s="617"/>
      <c r="J124" s="617">
        <v>1</v>
      </c>
      <c r="K124" s="617">
        <v>0</v>
      </c>
      <c r="L124" s="617"/>
      <c r="M124" s="617">
        <v>0</v>
      </c>
      <c r="N124" s="617"/>
      <c r="O124" s="617"/>
      <c r="P124" s="638"/>
      <c r="Q124" s="618"/>
    </row>
    <row r="125" spans="1:17" ht="14.4" customHeight="1" x14ac:dyDescent="0.3">
      <c r="A125" s="613" t="s">
        <v>509</v>
      </c>
      <c r="B125" s="614" t="s">
        <v>2765</v>
      </c>
      <c r="C125" s="614" t="s">
        <v>2755</v>
      </c>
      <c r="D125" s="614" t="s">
        <v>2994</v>
      </c>
      <c r="E125" s="614" t="s">
        <v>2995</v>
      </c>
      <c r="F125" s="617">
        <v>1</v>
      </c>
      <c r="G125" s="617">
        <v>0</v>
      </c>
      <c r="H125" s="617"/>
      <c r="I125" s="617">
        <v>0</v>
      </c>
      <c r="J125" s="617"/>
      <c r="K125" s="617"/>
      <c r="L125" s="617"/>
      <c r="M125" s="617"/>
      <c r="N125" s="617"/>
      <c r="O125" s="617"/>
      <c r="P125" s="638"/>
      <c r="Q125" s="618"/>
    </row>
    <row r="126" spans="1:17" ht="14.4" customHeight="1" x14ac:dyDescent="0.3">
      <c r="A126" s="613" t="s">
        <v>509</v>
      </c>
      <c r="B126" s="614" t="s">
        <v>2765</v>
      </c>
      <c r="C126" s="614" t="s">
        <v>2755</v>
      </c>
      <c r="D126" s="614" t="s">
        <v>2996</v>
      </c>
      <c r="E126" s="614" t="s">
        <v>2997</v>
      </c>
      <c r="F126" s="617"/>
      <c r="G126" s="617"/>
      <c r="H126" s="617"/>
      <c r="I126" s="617"/>
      <c r="J126" s="617"/>
      <c r="K126" s="617"/>
      <c r="L126" s="617"/>
      <c r="M126" s="617"/>
      <c r="N126" s="617">
        <v>1</v>
      </c>
      <c r="O126" s="617">
        <v>0</v>
      </c>
      <c r="P126" s="638"/>
      <c r="Q126" s="618">
        <v>0</v>
      </c>
    </row>
    <row r="127" spans="1:17" ht="14.4" customHeight="1" x14ac:dyDescent="0.3">
      <c r="A127" s="613" t="s">
        <v>509</v>
      </c>
      <c r="B127" s="614" t="s">
        <v>2998</v>
      </c>
      <c r="C127" s="614" t="s">
        <v>2755</v>
      </c>
      <c r="D127" s="614" t="s">
        <v>2785</v>
      </c>
      <c r="E127" s="614" t="s">
        <v>2786</v>
      </c>
      <c r="F127" s="617"/>
      <c r="G127" s="617"/>
      <c r="H127" s="617"/>
      <c r="I127" s="617"/>
      <c r="J127" s="617"/>
      <c r="K127" s="617"/>
      <c r="L127" s="617"/>
      <c r="M127" s="617"/>
      <c r="N127" s="617">
        <v>2</v>
      </c>
      <c r="O127" s="617">
        <v>3234</v>
      </c>
      <c r="P127" s="638"/>
      <c r="Q127" s="618">
        <v>1617</v>
      </c>
    </row>
    <row r="128" spans="1:17" ht="14.4" customHeight="1" x14ac:dyDescent="0.3">
      <c r="A128" s="613" t="s">
        <v>509</v>
      </c>
      <c r="B128" s="614" t="s">
        <v>2998</v>
      </c>
      <c r="C128" s="614" t="s">
        <v>2755</v>
      </c>
      <c r="D128" s="614" t="s">
        <v>2789</v>
      </c>
      <c r="E128" s="614" t="s">
        <v>2790</v>
      </c>
      <c r="F128" s="617"/>
      <c r="G128" s="617"/>
      <c r="H128" s="617"/>
      <c r="I128" s="617"/>
      <c r="J128" s="617">
        <v>1</v>
      </c>
      <c r="K128" s="617">
        <v>2677</v>
      </c>
      <c r="L128" s="617"/>
      <c r="M128" s="617">
        <v>2677</v>
      </c>
      <c r="N128" s="617"/>
      <c r="O128" s="617"/>
      <c r="P128" s="638"/>
      <c r="Q128" s="618"/>
    </row>
    <row r="129" spans="1:17" ht="14.4" customHeight="1" x14ac:dyDescent="0.3">
      <c r="A129" s="613" t="s">
        <v>509</v>
      </c>
      <c r="B129" s="614" t="s">
        <v>2998</v>
      </c>
      <c r="C129" s="614" t="s">
        <v>2755</v>
      </c>
      <c r="D129" s="614" t="s">
        <v>2797</v>
      </c>
      <c r="E129" s="614" t="s">
        <v>2798</v>
      </c>
      <c r="F129" s="617">
        <v>3</v>
      </c>
      <c r="G129" s="617">
        <v>2025</v>
      </c>
      <c r="H129" s="617">
        <v>1</v>
      </c>
      <c r="I129" s="617">
        <v>675</v>
      </c>
      <c r="J129" s="617">
        <v>5</v>
      </c>
      <c r="K129" s="617">
        <v>3405</v>
      </c>
      <c r="L129" s="617">
        <v>1.6814814814814816</v>
      </c>
      <c r="M129" s="617">
        <v>681</v>
      </c>
      <c r="N129" s="617">
        <v>10</v>
      </c>
      <c r="O129" s="617">
        <v>6870</v>
      </c>
      <c r="P129" s="638">
        <v>3.3925925925925924</v>
      </c>
      <c r="Q129" s="618">
        <v>687</v>
      </c>
    </row>
    <row r="130" spans="1:17" ht="14.4" customHeight="1" x14ac:dyDescent="0.3">
      <c r="A130" s="613" t="s">
        <v>509</v>
      </c>
      <c r="B130" s="614" t="s">
        <v>2998</v>
      </c>
      <c r="C130" s="614" t="s">
        <v>2755</v>
      </c>
      <c r="D130" s="614" t="s">
        <v>2999</v>
      </c>
      <c r="E130" s="614" t="s">
        <v>3000</v>
      </c>
      <c r="F130" s="617"/>
      <c r="G130" s="617"/>
      <c r="H130" s="617"/>
      <c r="I130" s="617"/>
      <c r="J130" s="617"/>
      <c r="K130" s="617"/>
      <c r="L130" s="617"/>
      <c r="M130" s="617"/>
      <c r="N130" s="617">
        <v>1</v>
      </c>
      <c r="O130" s="617">
        <v>200</v>
      </c>
      <c r="P130" s="638"/>
      <c r="Q130" s="618">
        <v>200</v>
      </c>
    </row>
    <row r="131" spans="1:17" ht="14.4" customHeight="1" x14ac:dyDescent="0.3">
      <c r="A131" s="613" t="s">
        <v>509</v>
      </c>
      <c r="B131" s="614" t="s">
        <v>2998</v>
      </c>
      <c r="C131" s="614" t="s">
        <v>2755</v>
      </c>
      <c r="D131" s="614" t="s">
        <v>3001</v>
      </c>
      <c r="E131" s="614" t="s">
        <v>3002</v>
      </c>
      <c r="F131" s="617"/>
      <c r="G131" s="617"/>
      <c r="H131" s="617"/>
      <c r="I131" s="617"/>
      <c r="J131" s="617">
        <v>2</v>
      </c>
      <c r="K131" s="617">
        <v>182</v>
      </c>
      <c r="L131" s="617"/>
      <c r="M131" s="617">
        <v>91</v>
      </c>
      <c r="N131" s="617"/>
      <c r="O131" s="617"/>
      <c r="P131" s="638"/>
      <c r="Q131" s="618"/>
    </row>
    <row r="132" spans="1:17" ht="14.4" customHeight="1" x14ac:dyDescent="0.3">
      <c r="A132" s="613" t="s">
        <v>509</v>
      </c>
      <c r="B132" s="614" t="s">
        <v>2998</v>
      </c>
      <c r="C132" s="614" t="s">
        <v>2755</v>
      </c>
      <c r="D132" s="614" t="s">
        <v>3003</v>
      </c>
      <c r="E132" s="614" t="s">
        <v>3004</v>
      </c>
      <c r="F132" s="617">
        <v>1</v>
      </c>
      <c r="G132" s="617">
        <v>221</v>
      </c>
      <c r="H132" s="617">
        <v>1</v>
      </c>
      <c r="I132" s="617">
        <v>221</v>
      </c>
      <c r="J132" s="617"/>
      <c r="K132" s="617"/>
      <c r="L132" s="617"/>
      <c r="M132" s="617"/>
      <c r="N132" s="617"/>
      <c r="O132" s="617"/>
      <c r="P132" s="638"/>
      <c r="Q132" s="618"/>
    </row>
    <row r="133" spans="1:17" ht="14.4" customHeight="1" x14ac:dyDescent="0.3">
      <c r="A133" s="613" t="s">
        <v>509</v>
      </c>
      <c r="B133" s="614" t="s">
        <v>2998</v>
      </c>
      <c r="C133" s="614" t="s">
        <v>2755</v>
      </c>
      <c r="D133" s="614" t="s">
        <v>3005</v>
      </c>
      <c r="E133" s="614" t="s">
        <v>3006</v>
      </c>
      <c r="F133" s="617"/>
      <c r="G133" s="617"/>
      <c r="H133" s="617"/>
      <c r="I133" s="617"/>
      <c r="J133" s="617"/>
      <c r="K133" s="617"/>
      <c r="L133" s="617"/>
      <c r="M133" s="617"/>
      <c r="N133" s="617">
        <v>2</v>
      </c>
      <c r="O133" s="617">
        <v>6932</v>
      </c>
      <c r="P133" s="638"/>
      <c r="Q133" s="618">
        <v>3466</v>
      </c>
    </row>
    <row r="134" spans="1:17" ht="14.4" customHeight="1" x14ac:dyDescent="0.3">
      <c r="A134" s="613" t="s">
        <v>509</v>
      </c>
      <c r="B134" s="614" t="s">
        <v>2998</v>
      </c>
      <c r="C134" s="614" t="s">
        <v>2755</v>
      </c>
      <c r="D134" s="614" t="s">
        <v>3007</v>
      </c>
      <c r="E134" s="614" t="s">
        <v>3008</v>
      </c>
      <c r="F134" s="617"/>
      <c r="G134" s="617"/>
      <c r="H134" s="617"/>
      <c r="I134" s="617"/>
      <c r="J134" s="617">
        <v>1</v>
      </c>
      <c r="K134" s="617">
        <v>4110</v>
      </c>
      <c r="L134" s="617"/>
      <c r="M134" s="617">
        <v>4110</v>
      </c>
      <c r="N134" s="617"/>
      <c r="O134" s="617"/>
      <c r="P134" s="638"/>
      <c r="Q134" s="618"/>
    </row>
    <row r="135" spans="1:17" ht="14.4" customHeight="1" x14ac:dyDescent="0.3">
      <c r="A135" s="613" t="s">
        <v>509</v>
      </c>
      <c r="B135" s="614" t="s">
        <v>2998</v>
      </c>
      <c r="C135" s="614" t="s">
        <v>2755</v>
      </c>
      <c r="D135" s="614" t="s">
        <v>3009</v>
      </c>
      <c r="E135" s="614" t="s">
        <v>3010</v>
      </c>
      <c r="F135" s="617">
        <v>1</v>
      </c>
      <c r="G135" s="617">
        <v>111</v>
      </c>
      <c r="H135" s="617">
        <v>1</v>
      </c>
      <c r="I135" s="617">
        <v>111</v>
      </c>
      <c r="J135" s="617">
        <v>2</v>
      </c>
      <c r="K135" s="617">
        <v>224</v>
      </c>
      <c r="L135" s="617">
        <v>2.0180180180180178</v>
      </c>
      <c r="M135" s="617">
        <v>112</v>
      </c>
      <c r="N135" s="617"/>
      <c r="O135" s="617"/>
      <c r="P135" s="638"/>
      <c r="Q135" s="618"/>
    </row>
    <row r="136" spans="1:17" ht="14.4" customHeight="1" x14ac:dyDescent="0.3">
      <c r="A136" s="613" t="s">
        <v>509</v>
      </c>
      <c r="B136" s="614" t="s">
        <v>2998</v>
      </c>
      <c r="C136" s="614" t="s">
        <v>2755</v>
      </c>
      <c r="D136" s="614" t="s">
        <v>3011</v>
      </c>
      <c r="E136" s="614" t="s">
        <v>3012</v>
      </c>
      <c r="F136" s="617"/>
      <c r="G136" s="617"/>
      <c r="H136" s="617"/>
      <c r="I136" s="617"/>
      <c r="J136" s="617">
        <v>1</v>
      </c>
      <c r="K136" s="617">
        <v>4284</v>
      </c>
      <c r="L136" s="617"/>
      <c r="M136" s="617">
        <v>4284</v>
      </c>
      <c r="N136" s="617"/>
      <c r="O136" s="617"/>
      <c r="P136" s="638"/>
      <c r="Q136" s="618"/>
    </row>
    <row r="137" spans="1:17" ht="14.4" customHeight="1" x14ac:dyDescent="0.3">
      <c r="A137" s="613" t="s">
        <v>509</v>
      </c>
      <c r="B137" s="614" t="s">
        <v>2998</v>
      </c>
      <c r="C137" s="614" t="s">
        <v>2755</v>
      </c>
      <c r="D137" s="614" t="s">
        <v>3013</v>
      </c>
      <c r="E137" s="614" t="s">
        <v>3014</v>
      </c>
      <c r="F137" s="617">
        <v>1</v>
      </c>
      <c r="G137" s="617">
        <v>2315</v>
      </c>
      <c r="H137" s="617">
        <v>1</v>
      </c>
      <c r="I137" s="617">
        <v>2315</v>
      </c>
      <c r="J137" s="617"/>
      <c r="K137" s="617"/>
      <c r="L137" s="617"/>
      <c r="M137" s="617"/>
      <c r="N137" s="617"/>
      <c r="O137" s="617"/>
      <c r="P137" s="638"/>
      <c r="Q137" s="618"/>
    </row>
    <row r="138" spans="1:17" ht="14.4" customHeight="1" x14ac:dyDescent="0.3">
      <c r="A138" s="613" t="s">
        <v>509</v>
      </c>
      <c r="B138" s="614" t="s">
        <v>2998</v>
      </c>
      <c r="C138" s="614" t="s">
        <v>2755</v>
      </c>
      <c r="D138" s="614" t="s">
        <v>3015</v>
      </c>
      <c r="E138" s="614" t="s">
        <v>3016</v>
      </c>
      <c r="F138" s="617"/>
      <c r="G138" s="617"/>
      <c r="H138" s="617"/>
      <c r="I138" s="617"/>
      <c r="J138" s="617">
        <v>1</v>
      </c>
      <c r="K138" s="617">
        <v>5323</v>
      </c>
      <c r="L138" s="617"/>
      <c r="M138" s="617">
        <v>5323</v>
      </c>
      <c r="N138" s="617"/>
      <c r="O138" s="617"/>
      <c r="P138" s="638"/>
      <c r="Q138" s="618"/>
    </row>
    <row r="139" spans="1:17" ht="14.4" customHeight="1" x14ac:dyDescent="0.3">
      <c r="A139" s="613" t="s">
        <v>509</v>
      </c>
      <c r="B139" s="614" t="s">
        <v>2998</v>
      </c>
      <c r="C139" s="614" t="s">
        <v>2755</v>
      </c>
      <c r="D139" s="614" t="s">
        <v>3017</v>
      </c>
      <c r="E139" s="614" t="s">
        <v>3018</v>
      </c>
      <c r="F139" s="617"/>
      <c r="G139" s="617"/>
      <c r="H139" s="617"/>
      <c r="I139" s="617"/>
      <c r="J139" s="617"/>
      <c r="K139" s="617"/>
      <c r="L139" s="617"/>
      <c r="M139" s="617"/>
      <c r="N139" s="617">
        <v>1</v>
      </c>
      <c r="O139" s="617">
        <v>8843</v>
      </c>
      <c r="P139" s="638"/>
      <c r="Q139" s="618">
        <v>8843</v>
      </c>
    </row>
    <row r="140" spans="1:17" ht="14.4" customHeight="1" x14ac:dyDescent="0.3">
      <c r="A140" s="613" t="s">
        <v>509</v>
      </c>
      <c r="B140" s="614" t="s">
        <v>2998</v>
      </c>
      <c r="C140" s="614" t="s">
        <v>2755</v>
      </c>
      <c r="D140" s="614" t="s">
        <v>3019</v>
      </c>
      <c r="E140" s="614" t="s">
        <v>3020</v>
      </c>
      <c r="F140" s="617">
        <v>2</v>
      </c>
      <c r="G140" s="617">
        <v>8026</v>
      </c>
      <c r="H140" s="617">
        <v>1</v>
      </c>
      <c r="I140" s="617">
        <v>4013</v>
      </c>
      <c r="J140" s="617">
        <v>3</v>
      </c>
      <c r="K140" s="617">
        <v>12099</v>
      </c>
      <c r="L140" s="617">
        <v>1.5074757039621232</v>
      </c>
      <c r="M140" s="617">
        <v>4033</v>
      </c>
      <c r="N140" s="617">
        <v>3</v>
      </c>
      <c r="O140" s="617">
        <v>12133</v>
      </c>
      <c r="P140" s="638">
        <v>1.5117119362073261</v>
      </c>
      <c r="Q140" s="618">
        <v>4044.3333333333335</v>
      </c>
    </row>
    <row r="141" spans="1:17" ht="14.4" customHeight="1" x14ac:dyDescent="0.3">
      <c r="A141" s="613" t="s">
        <v>509</v>
      </c>
      <c r="B141" s="614" t="s">
        <v>2998</v>
      </c>
      <c r="C141" s="614" t="s">
        <v>2755</v>
      </c>
      <c r="D141" s="614" t="s">
        <v>3021</v>
      </c>
      <c r="E141" s="614" t="s">
        <v>3022</v>
      </c>
      <c r="F141" s="617"/>
      <c r="G141" s="617"/>
      <c r="H141" s="617"/>
      <c r="I141" s="617"/>
      <c r="J141" s="617"/>
      <c r="K141" s="617"/>
      <c r="L141" s="617"/>
      <c r="M141" s="617"/>
      <c r="N141" s="617">
        <v>1</v>
      </c>
      <c r="O141" s="617">
        <v>942</v>
      </c>
      <c r="P141" s="638"/>
      <c r="Q141" s="618">
        <v>942</v>
      </c>
    </row>
    <row r="142" spans="1:17" ht="14.4" customHeight="1" x14ac:dyDescent="0.3">
      <c r="A142" s="613" t="s">
        <v>509</v>
      </c>
      <c r="B142" s="614" t="s">
        <v>2998</v>
      </c>
      <c r="C142" s="614" t="s">
        <v>2755</v>
      </c>
      <c r="D142" s="614" t="s">
        <v>2813</v>
      </c>
      <c r="E142" s="614" t="s">
        <v>2814</v>
      </c>
      <c r="F142" s="617"/>
      <c r="G142" s="617"/>
      <c r="H142" s="617"/>
      <c r="I142" s="617"/>
      <c r="J142" s="617"/>
      <c r="K142" s="617"/>
      <c r="L142" s="617"/>
      <c r="M142" s="617"/>
      <c r="N142" s="617">
        <v>3</v>
      </c>
      <c r="O142" s="617">
        <v>2427</v>
      </c>
      <c r="P142" s="638"/>
      <c r="Q142" s="618">
        <v>809</v>
      </c>
    </row>
    <row r="143" spans="1:17" ht="14.4" customHeight="1" x14ac:dyDescent="0.3">
      <c r="A143" s="613" t="s">
        <v>509</v>
      </c>
      <c r="B143" s="614" t="s">
        <v>2998</v>
      </c>
      <c r="C143" s="614" t="s">
        <v>2755</v>
      </c>
      <c r="D143" s="614" t="s">
        <v>2861</v>
      </c>
      <c r="E143" s="614" t="s">
        <v>2862</v>
      </c>
      <c r="F143" s="617"/>
      <c r="G143" s="617"/>
      <c r="H143" s="617"/>
      <c r="I143" s="617"/>
      <c r="J143" s="617">
        <v>1</v>
      </c>
      <c r="K143" s="617">
        <v>745</v>
      </c>
      <c r="L143" s="617"/>
      <c r="M143" s="617">
        <v>745</v>
      </c>
      <c r="N143" s="617"/>
      <c r="O143" s="617"/>
      <c r="P143" s="638"/>
      <c r="Q143" s="618"/>
    </row>
    <row r="144" spans="1:17" ht="14.4" customHeight="1" x14ac:dyDescent="0.3">
      <c r="A144" s="613" t="s">
        <v>509</v>
      </c>
      <c r="B144" s="614" t="s">
        <v>2998</v>
      </c>
      <c r="C144" s="614" t="s">
        <v>2755</v>
      </c>
      <c r="D144" s="614" t="s">
        <v>2867</v>
      </c>
      <c r="E144" s="614" t="s">
        <v>2868</v>
      </c>
      <c r="F144" s="617">
        <v>1</v>
      </c>
      <c r="G144" s="617">
        <v>665</v>
      </c>
      <c r="H144" s="617">
        <v>1</v>
      </c>
      <c r="I144" s="617">
        <v>665</v>
      </c>
      <c r="J144" s="617"/>
      <c r="K144" s="617"/>
      <c r="L144" s="617"/>
      <c r="M144" s="617"/>
      <c r="N144" s="617"/>
      <c r="O144" s="617"/>
      <c r="P144" s="638"/>
      <c r="Q144" s="618"/>
    </row>
    <row r="145" spans="1:17" ht="14.4" customHeight="1" x14ac:dyDescent="0.3">
      <c r="A145" s="613" t="s">
        <v>509</v>
      </c>
      <c r="B145" s="614" t="s">
        <v>2998</v>
      </c>
      <c r="C145" s="614" t="s">
        <v>2755</v>
      </c>
      <c r="D145" s="614" t="s">
        <v>3023</v>
      </c>
      <c r="E145" s="614" t="s">
        <v>3024</v>
      </c>
      <c r="F145" s="617">
        <v>2</v>
      </c>
      <c r="G145" s="617">
        <v>5596</v>
      </c>
      <c r="H145" s="617">
        <v>1</v>
      </c>
      <c r="I145" s="617">
        <v>2798</v>
      </c>
      <c r="J145" s="617">
        <v>2</v>
      </c>
      <c r="K145" s="617">
        <v>5628</v>
      </c>
      <c r="L145" s="617">
        <v>1.0057183702644745</v>
      </c>
      <c r="M145" s="617">
        <v>2814</v>
      </c>
      <c r="N145" s="617">
        <v>1</v>
      </c>
      <c r="O145" s="617">
        <v>2841</v>
      </c>
      <c r="P145" s="638">
        <v>0.5076840600428878</v>
      </c>
      <c r="Q145" s="618">
        <v>2841</v>
      </c>
    </row>
    <row r="146" spans="1:17" ht="14.4" customHeight="1" x14ac:dyDescent="0.3">
      <c r="A146" s="613" t="s">
        <v>509</v>
      </c>
      <c r="B146" s="614" t="s">
        <v>2998</v>
      </c>
      <c r="C146" s="614" t="s">
        <v>2755</v>
      </c>
      <c r="D146" s="614" t="s">
        <v>2875</v>
      </c>
      <c r="E146" s="614" t="s">
        <v>2876</v>
      </c>
      <c r="F146" s="617"/>
      <c r="G146" s="617"/>
      <c r="H146" s="617"/>
      <c r="I146" s="617"/>
      <c r="J146" s="617">
        <v>2</v>
      </c>
      <c r="K146" s="617">
        <v>862</v>
      </c>
      <c r="L146" s="617"/>
      <c r="M146" s="617">
        <v>431</v>
      </c>
      <c r="N146" s="617">
        <v>3</v>
      </c>
      <c r="O146" s="617">
        <v>1301</v>
      </c>
      <c r="P146" s="638"/>
      <c r="Q146" s="618">
        <v>433.66666666666669</v>
      </c>
    </row>
    <row r="147" spans="1:17" ht="14.4" customHeight="1" x14ac:dyDescent="0.3">
      <c r="A147" s="613" t="s">
        <v>509</v>
      </c>
      <c r="B147" s="614" t="s">
        <v>2998</v>
      </c>
      <c r="C147" s="614" t="s">
        <v>2755</v>
      </c>
      <c r="D147" s="614" t="s">
        <v>2879</v>
      </c>
      <c r="E147" s="614" t="s">
        <v>2880</v>
      </c>
      <c r="F147" s="617">
        <v>2</v>
      </c>
      <c r="G147" s="617">
        <v>1684</v>
      </c>
      <c r="H147" s="617">
        <v>1</v>
      </c>
      <c r="I147" s="617">
        <v>842</v>
      </c>
      <c r="J147" s="617">
        <v>7</v>
      </c>
      <c r="K147" s="617">
        <v>5915</v>
      </c>
      <c r="L147" s="617">
        <v>3.5124703087885987</v>
      </c>
      <c r="M147" s="617">
        <v>845</v>
      </c>
      <c r="N147" s="617">
        <v>10</v>
      </c>
      <c r="O147" s="617">
        <v>8475</v>
      </c>
      <c r="P147" s="638">
        <v>5.0326603325415675</v>
      </c>
      <c r="Q147" s="618">
        <v>847.5</v>
      </c>
    </row>
    <row r="148" spans="1:17" ht="14.4" customHeight="1" x14ac:dyDescent="0.3">
      <c r="A148" s="613" t="s">
        <v>509</v>
      </c>
      <c r="B148" s="614" t="s">
        <v>2998</v>
      </c>
      <c r="C148" s="614" t="s">
        <v>2755</v>
      </c>
      <c r="D148" s="614" t="s">
        <v>3025</v>
      </c>
      <c r="E148" s="614" t="s">
        <v>3026</v>
      </c>
      <c r="F148" s="617">
        <v>3</v>
      </c>
      <c r="G148" s="617">
        <v>333</v>
      </c>
      <c r="H148" s="617">
        <v>1</v>
      </c>
      <c r="I148" s="617">
        <v>111</v>
      </c>
      <c r="J148" s="617">
        <v>8</v>
      </c>
      <c r="K148" s="617">
        <v>896</v>
      </c>
      <c r="L148" s="617">
        <v>2.6906906906906909</v>
      </c>
      <c r="M148" s="617">
        <v>112</v>
      </c>
      <c r="N148" s="617">
        <v>8</v>
      </c>
      <c r="O148" s="617">
        <v>900</v>
      </c>
      <c r="P148" s="638">
        <v>2.7027027027027026</v>
      </c>
      <c r="Q148" s="618">
        <v>112.5</v>
      </c>
    </row>
    <row r="149" spans="1:17" ht="14.4" customHeight="1" x14ac:dyDescent="0.3">
      <c r="A149" s="613" t="s">
        <v>509</v>
      </c>
      <c r="B149" s="614" t="s">
        <v>2998</v>
      </c>
      <c r="C149" s="614" t="s">
        <v>2755</v>
      </c>
      <c r="D149" s="614" t="s">
        <v>3027</v>
      </c>
      <c r="E149" s="614" t="s">
        <v>3028</v>
      </c>
      <c r="F149" s="617"/>
      <c r="G149" s="617"/>
      <c r="H149" s="617"/>
      <c r="I149" s="617"/>
      <c r="J149" s="617">
        <v>1</v>
      </c>
      <c r="K149" s="617">
        <v>4259</v>
      </c>
      <c r="L149" s="617"/>
      <c r="M149" s="617">
        <v>4259</v>
      </c>
      <c r="N149" s="617"/>
      <c r="O149" s="617"/>
      <c r="P149" s="638"/>
      <c r="Q149" s="618"/>
    </row>
    <row r="150" spans="1:17" ht="14.4" customHeight="1" x14ac:dyDescent="0.3">
      <c r="A150" s="613" t="s">
        <v>509</v>
      </c>
      <c r="B150" s="614" t="s">
        <v>2998</v>
      </c>
      <c r="C150" s="614" t="s">
        <v>2755</v>
      </c>
      <c r="D150" s="614" t="s">
        <v>2885</v>
      </c>
      <c r="E150" s="614" t="s">
        <v>2886</v>
      </c>
      <c r="F150" s="617"/>
      <c r="G150" s="617"/>
      <c r="H150" s="617"/>
      <c r="I150" s="617"/>
      <c r="J150" s="617"/>
      <c r="K150" s="617"/>
      <c r="L150" s="617"/>
      <c r="M150" s="617"/>
      <c r="N150" s="617">
        <v>1</v>
      </c>
      <c r="O150" s="617">
        <v>177</v>
      </c>
      <c r="P150" s="638"/>
      <c r="Q150" s="618">
        <v>177</v>
      </c>
    </row>
    <row r="151" spans="1:17" ht="14.4" customHeight="1" x14ac:dyDescent="0.3">
      <c r="A151" s="613" t="s">
        <v>509</v>
      </c>
      <c r="B151" s="614" t="s">
        <v>2998</v>
      </c>
      <c r="C151" s="614" t="s">
        <v>2755</v>
      </c>
      <c r="D151" s="614" t="s">
        <v>2888</v>
      </c>
      <c r="E151" s="614" t="s">
        <v>2889</v>
      </c>
      <c r="F151" s="617"/>
      <c r="G151" s="617"/>
      <c r="H151" s="617"/>
      <c r="I151" s="617"/>
      <c r="J151" s="617">
        <v>1</v>
      </c>
      <c r="K151" s="617">
        <v>628</v>
      </c>
      <c r="L151" s="617"/>
      <c r="M151" s="617">
        <v>628</v>
      </c>
      <c r="N151" s="617"/>
      <c r="O151" s="617"/>
      <c r="P151" s="638"/>
      <c r="Q151" s="618"/>
    </row>
    <row r="152" spans="1:17" ht="14.4" customHeight="1" x14ac:dyDescent="0.3">
      <c r="A152" s="613" t="s">
        <v>509</v>
      </c>
      <c r="B152" s="614" t="s">
        <v>2998</v>
      </c>
      <c r="C152" s="614" t="s">
        <v>2755</v>
      </c>
      <c r="D152" s="614" t="s">
        <v>3029</v>
      </c>
      <c r="E152" s="614" t="s">
        <v>3030</v>
      </c>
      <c r="F152" s="617">
        <v>5</v>
      </c>
      <c r="G152" s="617">
        <v>800</v>
      </c>
      <c r="H152" s="617">
        <v>1</v>
      </c>
      <c r="I152" s="617">
        <v>160</v>
      </c>
      <c r="J152" s="617">
        <v>3</v>
      </c>
      <c r="K152" s="617">
        <v>483</v>
      </c>
      <c r="L152" s="617">
        <v>0.60375000000000001</v>
      </c>
      <c r="M152" s="617">
        <v>161</v>
      </c>
      <c r="N152" s="617">
        <v>3</v>
      </c>
      <c r="O152" s="617">
        <v>930</v>
      </c>
      <c r="P152" s="638">
        <v>1.1625000000000001</v>
      </c>
      <c r="Q152" s="618">
        <v>310</v>
      </c>
    </row>
    <row r="153" spans="1:17" ht="14.4" customHeight="1" x14ac:dyDescent="0.3">
      <c r="A153" s="613" t="s">
        <v>509</v>
      </c>
      <c r="B153" s="614" t="s">
        <v>2998</v>
      </c>
      <c r="C153" s="614" t="s">
        <v>2755</v>
      </c>
      <c r="D153" s="614" t="s">
        <v>3031</v>
      </c>
      <c r="E153" s="614" t="s">
        <v>3032</v>
      </c>
      <c r="F153" s="617"/>
      <c r="G153" s="617"/>
      <c r="H153" s="617"/>
      <c r="I153" s="617"/>
      <c r="J153" s="617">
        <v>1</v>
      </c>
      <c r="K153" s="617">
        <v>2510</v>
      </c>
      <c r="L153" s="617"/>
      <c r="M153" s="617">
        <v>2510</v>
      </c>
      <c r="N153" s="617">
        <v>1</v>
      </c>
      <c r="O153" s="617">
        <v>2510</v>
      </c>
      <c r="P153" s="638"/>
      <c r="Q153" s="618">
        <v>2510</v>
      </c>
    </row>
    <row r="154" spans="1:17" ht="14.4" customHeight="1" x14ac:dyDescent="0.3">
      <c r="A154" s="613" t="s">
        <v>509</v>
      </c>
      <c r="B154" s="614" t="s">
        <v>2998</v>
      </c>
      <c r="C154" s="614" t="s">
        <v>2755</v>
      </c>
      <c r="D154" s="614" t="s">
        <v>3033</v>
      </c>
      <c r="E154" s="614" t="s">
        <v>3034</v>
      </c>
      <c r="F154" s="617"/>
      <c r="G154" s="617"/>
      <c r="H154" s="617"/>
      <c r="I154" s="617"/>
      <c r="J154" s="617">
        <v>1</v>
      </c>
      <c r="K154" s="617">
        <v>2443</v>
      </c>
      <c r="L154" s="617"/>
      <c r="M154" s="617">
        <v>2443</v>
      </c>
      <c r="N154" s="617"/>
      <c r="O154" s="617"/>
      <c r="P154" s="638"/>
      <c r="Q154" s="618"/>
    </row>
    <row r="155" spans="1:17" ht="14.4" customHeight="1" x14ac:dyDescent="0.3">
      <c r="A155" s="613" t="s">
        <v>509</v>
      </c>
      <c r="B155" s="614" t="s">
        <v>2998</v>
      </c>
      <c r="C155" s="614" t="s">
        <v>2755</v>
      </c>
      <c r="D155" s="614" t="s">
        <v>2912</v>
      </c>
      <c r="E155" s="614" t="s">
        <v>2913</v>
      </c>
      <c r="F155" s="617"/>
      <c r="G155" s="617"/>
      <c r="H155" s="617"/>
      <c r="I155" s="617"/>
      <c r="J155" s="617"/>
      <c r="K155" s="617"/>
      <c r="L155" s="617"/>
      <c r="M155" s="617"/>
      <c r="N155" s="617">
        <v>1</v>
      </c>
      <c r="O155" s="617">
        <v>4374</v>
      </c>
      <c r="P155" s="638"/>
      <c r="Q155" s="618">
        <v>4374</v>
      </c>
    </row>
    <row r="156" spans="1:17" ht="14.4" customHeight="1" x14ac:dyDescent="0.3">
      <c r="A156" s="613" t="s">
        <v>509</v>
      </c>
      <c r="B156" s="614" t="s">
        <v>2998</v>
      </c>
      <c r="C156" s="614" t="s">
        <v>2755</v>
      </c>
      <c r="D156" s="614" t="s">
        <v>3035</v>
      </c>
      <c r="E156" s="614" t="s">
        <v>3036</v>
      </c>
      <c r="F156" s="617"/>
      <c r="G156" s="617"/>
      <c r="H156" s="617"/>
      <c r="I156" s="617"/>
      <c r="J156" s="617">
        <v>5</v>
      </c>
      <c r="K156" s="617">
        <v>4810</v>
      </c>
      <c r="L156" s="617"/>
      <c r="M156" s="617">
        <v>962</v>
      </c>
      <c r="N156" s="617"/>
      <c r="O156" s="617"/>
      <c r="P156" s="638"/>
      <c r="Q156" s="618"/>
    </row>
    <row r="157" spans="1:17" ht="14.4" customHeight="1" x14ac:dyDescent="0.3">
      <c r="A157" s="613" t="s">
        <v>509</v>
      </c>
      <c r="B157" s="614" t="s">
        <v>2998</v>
      </c>
      <c r="C157" s="614" t="s">
        <v>2755</v>
      </c>
      <c r="D157" s="614" t="s">
        <v>745</v>
      </c>
      <c r="E157" s="614" t="s">
        <v>3037</v>
      </c>
      <c r="F157" s="617">
        <v>1</v>
      </c>
      <c r="G157" s="617">
        <v>1183</v>
      </c>
      <c r="H157" s="617">
        <v>1</v>
      </c>
      <c r="I157" s="617">
        <v>1183</v>
      </c>
      <c r="J157" s="617"/>
      <c r="K157" s="617"/>
      <c r="L157" s="617"/>
      <c r="M157" s="617"/>
      <c r="N157" s="617"/>
      <c r="O157" s="617"/>
      <c r="P157" s="638"/>
      <c r="Q157" s="618"/>
    </row>
    <row r="158" spans="1:17" ht="14.4" customHeight="1" x14ac:dyDescent="0.3">
      <c r="A158" s="613" t="s">
        <v>509</v>
      </c>
      <c r="B158" s="614" t="s">
        <v>2998</v>
      </c>
      <c r="C158" s="614" t="s">
        <v>2755</v>
      </c>
      <c r="D158" s="614" t="s">
        <v>3038</v>
      </c>
      <c r="E158" s="614" t="s">
        <v>3039</v>
      </c>
      <c r="F158" s="617"/>
      <c r="G158" s="617"/>
      <c r="H158" s="617"/>
      <c r="I158" s="617"/>
      <c r="J158" s="617">
        <v>1</v>
      </c>
      <c r="K158" s="617">
        <v>80</v>
      </c>
      <c r="L158" s="617"/>
      <c r="M158" s="617">
        <v>80</v>
      </c>
      <c r="N158" s="617"/>
      <c r="O158" s="617"/>
      <c r="P158" s="638"/>
      <c r="Q158" s="618"/>
    </row>
    <row r="159" spans="1:17" ht="14.4" customHeight="1" x14ac:dyDescent="0.3">
      <c r="A159" s="613" t="s">
        <v>509</v>
      </c>
      <c r="B159" s="614" t="s">
        <v>2998</v>
      </c>
      <c r="C159" s="614" t="s">
        <v>2755</v>
      </c>
      <c r="D159" s="614" t="s">
        <v>3040</v>
      </c>
      <c r="E159" s="614" t="s">
        <v>3041</v>
      </c>
      <c r="F159" s="617"/>
      <c r="G159" s="617"/>
      <c r="H159" s="617"/>
      <c r="I159" s="617"/>
      <c r="J159" s="617"/>
      <c r="K159" s="617"/>
      <c r="L159" s="617"/>
      <c r="M159" s="617"/>
      <c r="N159" s="617">
        <v>2</v>
      </c>
      <c r="O159" s="617">
        <v>1372</v>
      </c>
      <c r="P159" s="638"/>
      <c r="Q159" s="618">
        <v>686</v>
      </c>
    </row>
    <row r="160" spans="1:17" ht="14.4" customHeight="1" x14ac:dyDescent="0.3">
      <c r="A160" s="613" t="s">
        <v>509</v>
      </c>
      <c r="B160" s="614" t="s">
        <v>2998</v>
      </c>
      <c r="C160" s="614" t="s">
        <v>2755</v>
      </c>
      <c r="D160" s="614" t="s">
        <v>3042</v>
      </c>
      <c r="E160" s="614" t="s">
        <v>3043</v>
      </c>
      <c r="F160" s="617"/>
      <c r="G160" s="617"/>
      <c r="H160" s="617"/>
      <c r="I160" s="617"/>
      <c r="J160" s="617">
        <v>1</v>
      </c>
      <c r="K160" s="617">
        <v>311</v>
      </c>
      <c r="L160" s="617"/>
      <c r="M160" s="617">
        <v>311</v>
      </c>
      <c r="N160" s="617">
        <v>2</v>
      </c>
      <c r="O160" s="617">
        <v>622</v>
      </c>
      <c r="P160" s="638"/>
      <c r="Q160" s="618">
        <v>311</v>
      </c>
    </row>
    <row r="161" spans="1:17" ht="14.4" customHeight="1" x14ac:dyDescent="0.3">
      <c r="A161" s="613" t="s">
        <v>509</v>
      </c>
      <c r="B161" s="614" t="s">
        <v>2998</v>
      </c>
      <c r="C161" s="614" t="s">
        <v>2755</v>
      </c>
      <c r="D161" s="614" t="s">
        <v>3044</v>
      </c>
      <c r="E161" s="614" t="s">
        <v>3045</v>
      </c>
      <c r="F161" s="617"/>
      <c r="G161" s="617"/>
      <c r="H161" s="617"/>
      <c r="I161" s="617"/>
      <c r="J161" s="617"/>
      <c r="K161" s="617"/>
      <c r="L161" s="617"/>
      <c r="M161" s="617"/>
      <c r="N161" s="617">
        <v>1</v>
      </c>
      <c r="O161" s="617">
        <v>1324</v>
      </c>
      <c r="P161" s="638"/>
      <c r="Q161" s="618">
        <v>1324</v>
      </c>
    </row>
    <row r="162" spans="1:17" ht="14.4" customHeight="1" x14ac:dyDescent="0.3">
      <c r="A162" s="613" t="s">
        <v>509</v>
      </c>
      <c r="B162" s="614" t="s">
        <v>2998</v>
      </c>
      <c r="C162" s="614" t="s">
        <v>2755</v>
      </c>
      <c r="D162" s="614" t="s">
        <v>3046</v>
      </c>
      <c r="E162" s="614" t="s">
        <v>3047</v>
      </c>
      <c r="F162" s="617"/>
      <c r="G162" s="617"/>
      <c r="H162" s="617"/>
      <c r="I162" s="617"/>
      <c r="J162" s="617"/>
      <c r="K162" s="617"/>
      <c r="L162" s="617"/>
      <c r="M162" s="617"/>
      <c r="N162" s="617">
        <v>1</v>
      </c>
      <c r="O162" s="617">
        <v>1796</v>
      </c>
      <c r="P162" s="638"/>
      <c r="Q162" s="618">
        <v>1796</v>
      </c>
    </row>
    <row r="163" spans="1:17" ht="14.4" customHeight="1" x14ac:dyDescent="0.3">
      <c r="A163" s="613" t="s">
        <v>509</v>
      </c>
      <c r="B163" s="614" t="s">
        <v>2998</v>
      </c>
      <c r="C163" s="614" t="s">
        <v>2755</v>
      </c>
      <c r="D163" s="614" t="s">
        <v>3048</v>
      </c>
      <c r="E163" s="614" t="s">
        <v>3049</v>
      </c>
      <c r="F163" s="617">
        <v>1</v>
      </c>
      <c r="G163" s="617">
        <v>111</v>
      </c>
      <c r="H163" s="617">
        <v>1</v>
      </c>
      <c r="I163" s="617">
        <v>111</v>
      </c>
      <c r="J163" s="617"/>
      <c r="K163" s="617"/>
      <c r="L163" s="617"/>
      <c r="M163" s="617"/>
      <c r="N163" s="617"/>
      <c r="O163" s="617"/>
      <c r="P163" s="638"/>
      <c r="Q163" s="618"/>
    </row>
    <row r="164" spans="1:17" ht="14.4" customHeight="1" x14ac:dyDescent="0.3">
      <c r="A164" s="613" t="s">
        <v>509</v>
      </c>
      <c r="B164" s="614" t="s">
        <v>2998</v>
      </c>
      <c r="C164" s="614" t="s">
        <v>2755</v>
      </c>
      <c r="D164" s="614" t="s">
        <v>2972</v>
      </c>
      <c r="E164" s="614" t="s">
        <v>2973</v>
      </c>
      <c r="F164" s="617"/>
      <c r="G164" s="617"/>
      <c r="H164" s="617"/>
      <c r="I164" s="617"/>
      <c r="J164" s="617"/>
      <c r="K164" s="617"/>
      <c r="L164" s="617"/>
      <c r="M164" s="617"/>
      <c r="N164" s="617">
        <v>1</v>
      </c>
      <c r="O164" s="617">
        <v>1934</v>
      </c>
      <c r="P164" s="638"/>
      <c r="Q164" s="618">
        <v>1934</v>
      </c>
    </row>
    <row r="165" spans="1:17" ht="14.4" customHeight="1" x14ac:dyDescent="0.3">
      <c r="A165" s="613" t="s">
        <v>509</v>
      </c>
      <c r="B165" s="614" t="s">
        <v>2998</v>
      </c>
      <c r="C165" s="614" t="s">
        <v>2755</v>
      </c>
      <c r="D165" s="614" t="s">
        <v>3050</v>
      </c>
      <c r="E165" s="614" t="s">
        <v>3051</v>
      </c>
      <c r="F165" s="617"/>
      <c r="G165" s="617"/>
      <c r="H165" s="617"/>
      <c r="I165" s="617"/>
      <c r="J165" s="617">
        <v>1</v>
      </c>
      <c r="K165" s="617">
        <v>3993</v>
      </c>
      <c r="L165" s="617"/>
      <c r="M165" s="617">
        <v>3993</v>
      </c>
      <c r="N165" s="617"/>
      <c r="O165" s="617"/>
      <c r="P165" s="638"/>
      <c r="Q165" s="618"/>
    </row>
    <row r="166" spans="1:17" ht="14.4" customHeight="1" x14ac:dyDescent="0.3">
      <c r="A166" s="613" t="s">
        <v>509</v>
      </c>
      <c r="B166" s="614" t="s">
        <v>3052</v>
      </c>
      <c r="C166" s="614" t="s">
        <v>2755</v>
      </c>
      <c r="D166" s="614" t="s">
        <v>2817</v>
      </c>
      <c r="E166" s="614" t="s">
        <v>2818</v>
      </c>
      <c r="F166" s="617"/>
      <c r="G166" s="617"/>
      <c r="H166" s="617"/>
      <c r="I166" s="617"/>
      <c r="J166" s="617">
        <v>1</v>
      </c>
      <c r="K166" s="617">
        <v>0</v>
      </c>
      <c r="L166" s="617"/>
      <c r="M166" s="617">
        <v>0</v>
      </c>
      <c r="N166" s="617"/>
      <c r="O166" s="617"/>
      <c r="P166" s="638"/>
      <c r="Q166" s="618"/>
    </row>
    <row r="167" spans="1:17" ht="14.4" customHeight="1" x14ac:dyDescent="0.3">
      <c r="A167" s="613" t="s">
        <v>509</v>
      </c>
      <c r="B167" s="614" t="s">
        <v>3052</v>
      </c>
      <c r="C167" s="614" t="s">
        <v>2755</v>
      </c>
      <c r="D167" s="614" t="s">
        <v>3053</v>
      </c>
      <c r="E167" s="614" t="s">
        <v>3054</v>
      </c>
      <c r="F167" s="617"/>
      <c r="G167" s="617"/>
      <c r="H167" s="617"/>
      <c r="I167" s="617"/>
      <c r="J167" s="617">
        <v>1</v>
      </c>
      <c r="K167" s="617">
        <v>0</v>
      </c>
      <c r="L167" s="617"/>
      <c r="M167" s="617">
        <v>0</v>
      </c>
      <c r="N167" s="617"/>
      <c r="O167" s="617"/>
      <c r="P167" s="638"/>
      <c r="Q167" s="618"/>
    </row>
    <row r="168" spans="1:17" ht="14.4" customHeight="1" x14ac:dyDescent="0.3">
      <c r="A168" s="613" t="s">
        <v>509</v>
      </c>
      <c r="B168" s="614" t="s">
        <v>3052</v>
      </c>
      <c r="C168" s="614" t="s">
        <v>2755</v>
      </c>
      <c r="D168" s="614" t="s">
        <v>2879</v>
      </c>
      <c r="E168" s="614" t="s">
        <v>2880</v>
      </c>
      <c r="F168" s="617">
        <v>1</v>
      </c>
      <c r="G168" s="617">
        <v>842</v>
      </c>
      <c r="H168" s="617">
        <v>1</v>
      </c>
      <c r="I168" s="617">
        <v>842</v>
      </c>
      <c r="J168" s="617">
        <v>1</v>
      </c>
      <c r="K168" s="617">
        <v>845</v>
      </c>
      <c r="L168" s="617">
        <v>1.0035629453681709</v>
      </c>
      <c r="M168" s="617">
        <v>845</v>
      </c>
      <c r="N168" s="617"/>
      <c r="O168" s="617"/>
      <c r="P168" s="638"/>
      <c r="Q168" s="618"/>
    </row>
    <row r="169" spans="1:17" ht="14.4" customHeight="1" x14ac:dyDescent="0.3">
      <c r="A169" s="613" t="s">
        <v>509</v>
      </c>
      <c r="B169" s="614" t="s">
        <v>3052</v>
      </c>
      <c r="C169" s="614" t="s">
        <v>2755</v>
      </c>
      <c r="D169" s="614" t="s">
        <v>2898</v>
      </c>
      <c r="E169" s="614" t="s">
        <v>2899</v>
      </c>
      <c r="F169" s="617"/>
      <c r="G169" s="617"/>
      <c r="H169" s="617"/>
      <c r="I169" s="617"/>
      <c r="J169" s="617">
        <v>1</v>
      </c>
      <c r="K169" s="617">
        <v>0</v>
      </c>
      <c r="L169" s="617"/>
      <c r="M169" s="617">
        <v>0</v>
      </c>
      <c r="N169" s="617"/>
      <c r="O169" s="617"/>
      <c r="P169" s="638"/>
      <c r="Q169" s="618"/>
    </row>
    <row r="170" spans="1:17" ht="14.4" customHeight="1" x14ac:dyDescent="0.3">
      <c r="A170" s="613" t="s">
        <v>509</v>
      </c>
      <c r="B170" s="614" t="s">
        <v>3052</v>
      </c>
      <c r="C170" s="614" t="s">
        <v>2755</v>
      </c>
      <c r="D170" s="614" t="s">
        <v>2906</v>
      </c>
      <c r="E170" s="614" t="s">
        <v>2907</v>
      </c>
      <c r="F170" s="617"/>
      <c r="G170" s="617"/>
      <c r="H170" s="617"/>
      <c r="I170" s="617"/>
      <c r="J170" s="617">
        <v>1</v>
      </c>
      <c r="K170" s="617">
        <v>0</v>
      </c>
      <c r="L170" s="617"/>
      <c r="M170" s="617">
        <v>0</v>
      </c>
      <c r="N170" s="617"/>
      <c r="O170" s="617"/>
      <c r="P170" s="638"/>
      <c r="Q170" s="618"/>
    </row>
    <row r="171" spans="1:17" ht="14.4" customHeight="1" x14ac:dyDescent="0.3">
      <c r="A171" s="613" t="s">
        <v>509</v>
      </c>
      <c r="B171" s="614" t="s">
        <v>3052</v>
      </c>
      <c r="C171" s="614" t="s">
        <v>2755</v>
      </c>
      <c r="D171" s="614" t="s">
        <v>3055</v>
      </c>
      <c r="E171" s="614" t="s">
        <v>3056</v>
      </c>
      <c r="F171" s="617"/>
      <c r="G171" s="617"/>
      <c r="H171" s="617"/>
      <c r="I171" s="617"/>
      <c r="J171" s="617">
        <v>1</v>
      </c>
      <c r="K171" s="617">
        <v>0</v>
      </c>
      <c r="L171" s="617"/>
      <c r="M171" s="617">
        <v>0</v>
      </c>
      <c r="N171" s="617"/>
      <c r="O171" s="617"/>
      <c r="P171" s="638"/>
      <c r="Q171" s="618"/>
    </row>
    <row r="172" spans="1:17" ht="14.4" customHeight="1" x14ac:dyDescent="0.3">
      <c r="A172" s="613" t="s">
        <v>509</v>
      </c>
      <c r="B172" s="614" t="s">
        <v>3057</v>
      </c>
      <c r="C172" s="614" t="s">
        <v>2755</v>
      </c>
      <c r="D172" s="614" t="s">
        <v>3058</v>
      </c>
      <c r="E172" s="614" t="s">
        <v>3059</v>
      </c>
      <c r="F172" s="617">
        <v>1</v>
      </c>
      <c r="G172" s="617">
        <v>5359</v>
      </c>
      <c r="H172" s="617">
        <v>1</v>
      </c>
      <c r="I172" s="617">
        <v>5359</v>
      </c>
      <c r="J172" s="617"/>
      <c r="K172" s="617"/>
      <c r="L172" s="617"/>
      <c r="M172" s="617"/>
      <c r="N172" s="617"/>
      <c r="O172" s="617"/>
      <c r="P172" s="638"/>
      <c r="Q172" s="618"/>
    </row>
    <row r="173" spans="1:17" ht="14.4" customHeight="1" x14ac:dyDescent="0.3">
      <c r="A173" s="613" t="s">
        <v>509</v>
      </c>
      <c r="B173" s="614" t="s">
        <v>3057</v>
      </c>
      <c r="C173" s="614" t="s">
        <v>2755</v>
      </c>
      <c r="D173" s="614" t="s">
        <v>3060</v>
      </c>
      <c r="E173" s="614" t="s">
        <v>3061</v>
      </c>
      <c r="F173" s="617">
        <v>2</v>
      </c>
      <c r="G173" s="617">
        <v>342</v>
      </c>
      <c r="H173" s="617">
        <v>1</v>
      </c>
      <c r="I173" s="617">
        <v>171</v>
      </c>
      <c r="J173" s="617">
        <v>8</v>
      </c>
      <c r="K173" s="617">
        <v>1376</v>
      </c>
      <c r="L173" s="617">
        <v>4.0233918128654969</v>
      </c>
      <c r="M173" s="617">
        <v>172</v>
      </c>
      <c r="N173" s="617"/>
      <c r="O173" s="617"/>
      <c r="P173" s="638"/>
      <c r="Q173" s="618"/>
    </row>
    <row r="174" spans="1:17" ht="14.4" customHeight="1" x14ac:dyDescent="0.3">
      <c r="A174" s="613" t="s">
        <v>509</v>
      </c>
      <c r="B174" s="614" t="s">
        <v>3057</v>
      </c>
      <c r="C174" s="614" t="s">
        <v>2755</v>
      </c>
      <c r="D174" s="614" t="s">
        <v>3062</v>
      </c>
      <c r="E174" s="614" t="s">
        <v>3063</v>
      </c>
      <c r="F174" s="617">
        <v>2</v>
      </c>
      <c r="G174" s="617">
        <v>10384</v>
      </c>
      <c r="H174" s="617">
        <v>1</v>
      </c>
      <c r="I174" s="617">
        <v>5192</v>
      </c>
      <c r="J174" s="617">
        <v>1</v>
      </c>
      <c r="K174" s="617">
        <v>5226</v>
      </c>
      <c r="L174" s="617">
        <v>0.5032742681047766</v>
      </c>
      <c r="M174" s="617">
        <v>5226</v>
      </c>
      <c r="N174" s="617"/>
      <c r="O174" s="617"/>
      <c r="P174" s="638"/>
      <c r="Q174" s="618"/>
    </row>
    <row r="175" spans="1:17" ht="14.4" customHeight="1" x14ac:dyDescent="0.3">
      <c r="A175" s="613" t="s">
        <v>509</v>
      </c>
      <c r="B175" s="614" t="s">
        <v>3057</v>
      </c>
      <c r="C175" s="614" t="s">
        <v>2755</v>
      </c>
      <c r="D175" s="614" t="s">
        <v>3064</v>
      </c>
      <c r="E175" s="614" t="s">
        <v>3065</v>
      </c>
      <c r="F175" s="617">
        <v>2</v>
      </c>
      <c r="G175" s="617">
        <v>7824</v>
      </c>
      <c r="H175" s="617">
        <v>1</v>
      </c>
      <c r="I175" s="617">
        <v>3912</v>
      </c>
      <c r="J175" s="617"/>
      <c r="K175" s="617"/>
      <c r="L175" s="617"/>
      <c r="M175" s="617"/>
      <c r="N175" s="617"/>
      <c r="O175" s="617"/>
      <c r="P175" s="638"/>
      <c r="Q175" s="618"/>
    </row>
    <row r="176" spans="1:17" ht="14.4" customHeight="1" x14ac:dyDescent="0.3">
      <c r="A176" s="613" t="s">
        <v>509</v>
      </c>
      <c r="B176" s="614" t="s">
        <v>3057</v>
      </c>
      <c r="C176" s="614" t="s">
        <v>2755</v>
      </c>
      <c r="D176" s="614" t="s">
        <v>3066</v>
      </c>
      <c r="E176" s="614" t="s">
        <v>3067</v>
      </c>
      <c r="F176" s="617">
        <v>1</v>
      </c>
      <c r="G176" s="617">
        <v>1762</v>
      </c>
      <c r="H176" s="617">
        <v>1</v>
      </c>
      <c r="I176" s="617">
        <v>1762</v>
      </c>
      <c r="J176" s="617"/>
      <c r="K176" s="617"/>
      <c r="L176" s="617"/>
      <c r="M176" s="617"/>
      <c r="N176" s="617"/>
      <c r="O176" s="617"/>
      <c r="P176" s="638"/>
      <c r="Q176" s="618"/>
    </row>
    <row r="177" spans="1:17" ht="14.4" customHeight="1" x14ac:dyDescent="0.3">
      <c r="A177" s="613" t="s">
        <v>509</v>
      </c>
      <c r="B177" s="614" t="s">
        <v>3057</v>
      </c>
      <c r="C177" s="614" t="s">
        <v>2755</v>
      </c>
      <c r="D177" s="614" t="s">
        <v>3068</v>
      </c>
      <c r="E177" s="614" t="s">
        <v>3069</v>
      </c>
      <c r="F177" s="617">
        <v>1</v>
      </c>
      <c r="G177" s="617">
        <v>4183</v>
      </c>
      <c r="H177" s="617">
        <v>1</v>
      </c>
      <c r="I177" s="617">
        <v>4183</v>
      </c>
      <c r="J177" s="617">
        <v>1</v>
      </c>
      <c r="K177" s="617">
        <v>4206</v>
      </c>
      <c r="L177" s="617">
        <v>1.0054984460913221</v>
      </c>
      <c r="M177" s="617">
        <v>4206</v>
      </c>
      <c r="N177" s="617"/>
      <c r="O177" s="617"/>
      <c r="P177" s="638"/>
      <c r="Q177" s="618"/>
    </row>
    <row r="178" spans="1:17" ht="14.4" customHeight="1" x14ac:dyDescent="0.3">
      <c r="A178" s="613" t="s">
        <v>509</v>
      </c>
      <c r="B178" s="614" t="s">
        <v>3057</v>
      </c>
      <c r="C178" s="614" t="s">
        <v>2755</v>
      </c>
      <c r="D178" s="614" t="s">
        <v>3070</v>
      </c>
      <c r="E178" s="614" t="s">
        <v>3071</v>
      </c>
      <c r="F178" s="617"/>
      <c r="G178" s="617"/>
      <c r="H178" s="617"/>
      <c r="I178" s="617"/>
      <c r="J178" s="617">
        <v>1</v>
      </c>
      <c r="K178" s="617">
        <v>12393</v>
      </c>
      <c r="L178" s="617"/>
      <c r="M178" s="617">
        <v>12393</v>
      </c>
      <c r="N178" s="617"/>
      <c r="O178" s="617"/>
      <c r="P178" s="638"/>
      <c r="Q178" s="618"/>
    </row>
    <row r="179" spans="1:17" ht="14.4" customHeight="1" x14ac:dyDescent="0.3">
      <c r="A179" s="613" t="s">
        <v>509</v>
      </c>
      <c r="B179" s="614" t="s">
        <v>3057</v>
      </c>
      <c r="C179" s="614" t="s">
        <v>2755</v>
      </c>
      <c r="D179" s="614" t="s">
        <v>3072</v>
      </c>
      <c r="E179" s="614" t="s">
        <v>3073</v>
      </c>
      <c r="F179" s="617">
        <v>1</v>
      </c>
      <c r="G179" s="617">
        <v>4340</v>
      </c>
      <c r="H179" s="617">
        <v>1</v>
      </c>
      <c r="I179" s="617">
        <v>4340</v>
      </c>
      <c r="J179" s="617">
        <v>1</v>
      </c>
      <c r="K179" s="617">
        <v>4366</v>
      </c>
      <c r="L179" s="617">
        <v>1.0059907834101383</v>
      </c>
      <c r="M179" s="617">
        <v>4366</v>
      </c>
      <c r="N179" s="617"/>
      <c r="O179" s="617"/>
      <c r="P179" s="638"/>
      <c r="Q179" s="618"/>
    </row>
    <row r="180" spans="1:17" ht="14.4" customHeight="1" x14ac:dyDescent="0.3">
      <c r="A180" s="613" t="s">
        <v>509</v>
      </c>
      <c r="B180" s="614" t="s">
        <v>3057</v>
      </c>
      <c r="C180" s="614" t="s">
        <v>2755</v>
      </c>
      <c r="D180" s="614" t="s">
        <v>3074</v>
      </c>
      <c r="E180" s="614" t="s">
        <v>3075</v>
      </c>
      <c r="F180" s="617">
        <v>1</v>
      </c>
      <c r="G180" s="617">
        <v>6661</v>
      </c>
      <c r="H180" s="617">
        <v>1</v>
      </c>
      <c r="I180" s="617">
        <v>6661</v>
      </c>
      <c r="J180" s="617"/>
      <c r="K180" s="617"/>
      <c r="L180" s="617"/>
      <c r="M180" s="617"/>
      <c r="N180" s="617"/>
      <c r="O180" s="617"/>
      <c r="P180" s="638"/>
      <c r="Q180" s="618"/>
    </row>
    <row r="181" spans="1:17" ht="14.4" customHeight="1" x14ac:dyDescent="0.3">
      <c r="A181" s="613" t="s">
        <v>509</v>
      </c>
      <c r="B181" s="614" t="s">
        <v>3076</v>
      </c>
      <c r="C181" s="614" t="s">
        <v>3077</v>
      </c>
      <c r="D181" s="614" t="s">
        <v>3078</v>
      </c>
      <c r="E181" s="614" t="s">
        <v>3079</v>
      </c>
      <c r="F181" s="617"/>
      <c r="G181" s="617"/>
      <c r="H181" s="617"/>
      <c r="I181" s="617"/>
      <c r="J181" s="617"/>
      <c r="K181" s="617"/>
      <c r="L181" s="617"/>
      <c r="M181" s="617"/>
      <c r="N181" s="617">
        <v>0.9</v>
      </c>
      <c r="O181" s="617">
        <v>10925.4</v>
      </c>
      <c r="P181" s="638"/>
      <c r="Q181" s="618">
        <v>12139.333333333332</v>
      </c>
    </row>
    <row r="182" spans="1:17" ht="14.4" customHeight="1" x14ac:dyDescent="0.3">
      <c r="A182" s="613" t="s">
        <v>509</v>
      </c>
      <c r="B182" s="614" t="s">
        <v>3076</v>
      </c>
      <c r="C182" s="614" t="s">
        <v>3077</v>
      </c>
      <c r="D182" s="614" t="s">
        <v>3080</v>
      </c>
      <c r="E182" s="614" t="s">
        <v>3081</v>
      </c>
      <c r="F182" s="617"/>
      <c r="G182" s="617"/>
      <c r="H182" s="617"/>
      <c r="I182" s="617"/>
      <c r="J182" s="617"/>
      <c r="K182" s="617"/>
      <c r="L182" s="617"/>
      <c r="M182" s="617"/>
      <c r="N182" s="617">
        <v>4</v>
      </c>
      <c r="O182" s="617">
        <v>333.2</v>
      </c>
      <c r="P182" s="638"/>
      <c r="Q182" s="618">
        <v>83.3</v>
      </c>
    </row>
    <row r="183" spans="1:17" ht="14.4" customHeight="1" x14ac:dyDescent="0.3">
      <c r="A183" s="613" t="s">
        <v>509</v>
      </c>
      <c r="B183" s="614" t="s">
        <v>3076</v>
      </c>
      <c r="C183" s="614" t="s">
        <v>3077</v>
      </c>
      <c r="D183" s="614" t="s">
        <v>3082</v>
      </c>
      <c r="E183" s="614" t="s">
        <v>1879</v>
      </c>
      <c r="F183" s="617"/>
      <c r="G183" s="617"/>
      <c r="H183" s="617"/>
      <c r="I183" s="617"/>
      <c r="J183" s="617"/>
      <c r="K183" s="617"/>
      <c r="L183" s="617"/>
      <c r="M183" s="617"/>
      <c r="N183" s="617">
        <v>9</v>
      </c>
      <c r="O183" s="617">
        <v>746.28</v>
      </c>
      <c r="P183" s="638"/>
      <c r="Q183" s="618">
        <v>82.92</v>
      </c>
    </row>
    <row r="184" spans="1:17" ht="14.4" customHeight="1" x14ac:dyDescent="0.3">
      <c r="A184" s="613" t="s">
        <v>509</v>
      </c>
      <c r="B184" s="614" t="s">
        <v>3076</v>
      </c>
      <c r="C184" s="614" t="s">
        <v>3077</v>
      </c>
      <c r="D184" s="614" t="s">
        <v>3083</v>
      </c>
      <c r="E184" s="614" t="s">
        <v>2093</v>
      </c>
      <c r="F184" s="617"/>
      <c r="G184" s="617"/>
      <c r="H184" s="617"/>
      <c r="I184" s="617"/>
      <c r="J184" s="617"/>
      <c r="K184" s="617"/>
      <c r="L184" s="617"/>
      <c r="M184" s="617"/>
      <c r="N184" s="617">
        <v>2</v>
      </c>
      <c r="O184" s="617">
        <v>2128.64</v>
      </c>
      <c r="P184" s="638"/>
      <c r="Q184" s="618">
        <v>1064.32</v>
      </c>
    </row>
    <row r="185" spans="1:17" ht="14.4" customHeight="1" x14ac:dyDescent="0.3">
      <c r="A185" s="613" t="s">
        <v>509</v>
      </c>
      <c r="B185" s="614" t="s">
        <v>3076</v>
      </c>
      <c r="C185" s="614" t="s">
        <v>3077</v>
      </c>
      <c r="D185" s="614" t="s">
        <v>3084</v>
      </c>
      <c r="E185" s="614" t="s">
        <v>3085</v>
      </c>
      <c r="F185" s="617"/>
      <c r="G185" s="617"/>
      <c r="H185" s="617"/>
      <c r="I185" s="617"/>
      <c r="J185" s="617"/>
      <c r="K185" s="617"/>
      <c r="L185" s="617"/>
      <c r="M185" s="617"/>
      <c r="N185" s="617">
        <v>14</v>
      </c>
      <c r="O185" s="617">
        <v>73007.48</v>
      </c>
      <c r="P185" s="638"/>
      <c r="Q185" s="618">
        <v>5214.82</v>
      </c>
    </row>
    <row r="186" spans="1:17" ht="14.4" customHeight="1" x14ac:dyDescent="0.3">
      <c r="A186" s="613" t="s">
        <v>509</v>
      </c>
      <c r="B186" s="614" t="s">
        <v>3076</v>
      </c>
      <c r="C186" s="614" t="s">
        <v>3077</v>
      </c>
      <c r="D186" s="614" t="s">
        <v>3086</v>
      </c>
      <c r="E186" s="614" t="s">
        <v>1879</v>
      </c>
      <c r="F186" s="617"/>
      <c r="G186" s="617"/>
      <c r="H186" s="617"/>
      <c r="I186" s="617"/>
      <c r="J186" s="617"/>
      <c r="K186" s="617"/>
      <c r="L186" s="617"/>
      <c r="M186" s="617"/>
      <c r="N186" s="617">
        <v>155</v>
      </c>
      <c r="O186" s="617">
        <v>18283.8</v>
      </c>
      <c r="P186" s="638"/>
      <c r="Q186" s="618">
        <v>117.96</v>
      </c>
    </row>
    <row r="187" spans="1:17" ht="14.4" customHeight="1" x14ac:dyDescent="0.3">
      <c r="A187" s="613" t="s">
        <v>509</v>
      </c>
      <c r="B187" s="614" t="s">
        <v>3076</v>
      </c>
      <c r="C187" s="614" t="s">
        <v>3077</v>
      </c>
      <c r="D187" s="614" t="s">
        <v>3087</v>
      </c>
      <c r="E187" s="614" t="s">
        <v>1879</v>
      </c>
      <c r="F187" s="617"/>
      <c r="G187" s="617"/>
      <c r="H187" s="617"/>
      <c r="I187" s="617"/>
      <c r="J187" s="617"/>
      <c r="K187" s="617"/>
      <c r="L187" s="617"/>
      <c r="M187" s="617"/>
      <c r="N187" s="617">
        <v>25</v>
      </c>
      <c r="O187" s="617">
        <v>1989.75</v>
      </c>
      <c r="P187" s="638"/>
      <c r="Q187" s="618">
        <v>79.59</v>
      </c>
    </row>
    <row r="188" spans="1:17" ht="14.4" customHeight="1" x14ac:dyDescent="0.3">
      <c r="A188" s="613" t="s">
        <v>509</v>
      </c>
      <c r="B188" s="614" t="s">
        <v>3076</v>
      </c>
      <c r="C188" s="614" t="s">
        <v>3077</v>
      </c>
      <c r="D188" s="614" t="s">
        <v>3088</v>
      </c>
      <c r="E188" s="614" t="s">
        <v>3089</v>
      </c>
      <c r="F188" s="617"/>
      <c r="G188" s="617"/>
      <c r="H188" s="617"/>
      <c r="I188" s="617"/>
      <c r="J188" s="617"/>
      <c r="K188" s="617"/>
      <c r="L188" s="617"/>
      <c r="M188" s="617"/>
      <c r="N188" s="617">
        <v>75.150000000000006</v>
      </c>
      <c r="O188" s="617">
        <v>47199.569999999992</v>
      </c>
      <c r="P188" s="638"/>
      <c r="Q188" s="618">
        <v>628.07145708582823</v>
      </c>
    </row>
    <row r="189" spans="1:17" ht="14.4" customHeight="1" x14ac:dyDescent="0.3">
      <c r="A189" s="613" t="s">
        <v>509</v>
      </c>
      <c r="B189" s="614" t="s">
        <v>3076</v>
      </c>
      <c r="C189" s="614" t="s">
        <v>3077</v>
      </c>
      <c r="D189" s="614" t="s">
        <v>3090</v>
      </c>
      <c r="E189" s="614" t="s">
        <v>3091</v>
      </c>
      <c r="F189" s="617"/>
      <c r="G189" s="617"/>
      <c r="H189" s="617"/>
      <c r="I189" s="617"/>
      <c r="J189" s="617"/>
      <c r="K189" s="617"/>
      <c r="L189" s="617"/>
      <c r="M189" s="617"/>
      <c r="N189" s="617">
        <v>78.5</v>
      </c>
      <c r="O189" s="617">
        <v>6600.2800000000007</v>
      </c>
      <c r="P189" s="638"/>
      <c r="Q189" s="618">
        <v>84.080000000000013</v>
      </c>
    </row>
    <row r="190" spans="1:17" ht="14.4" customHeight="1" x14ac:dyDescent="0.3">
      <c r="A190" s="613" t="s">
        <v>509</v>
      </c>
      <c r="B190" s="614" t="s">
        <v>3076</v>
      </c>
      <c r="C190" s="614" t="s">
        <v>3077</v>
      </c>
      <c r="D190" s="614" t="s">
        <v>3092</v>
      </c>
      <c r="E190" s="614" t="s">
        <v>1850</v>
      </c>
      <c r="F190" s="617"/>
      <c r="G190" s="617"/>
      <c r="H190" s="617"/>
      <c r="I190" s="617"/>
      <c r="J190" s="617"/>
      <c r="K190" s="617"/>
      <c r="L190" s="617"/>
      <c r="M190" s="617"/>
      <c r="N190" s="617">
        <v>492</v>
      </c>
      <c r="O190" s="617">
        <v>30036.6</v>
      </c>
      <c r="P190" s="638"/>
      <c r="Q190" s="618">
        <v>61.05</v>
      </c>
    </row>
    <row r="191" spans="1:17" ht="14.4" customHeight="1" x14ac:dyDescent="0.3">
      <c r="A191" s="613" t="s">
        <v>509</v>
      </c>
      <c r="B191" s="614" t="s">
        <v>3076</v>
      </c>
      <c r="C191" s="614" t="s">
        <v>3077</v>
      </c>
      <c r="D191" s="614" t="s">
        <v>3093</v>
      </c>
      <c r="E191" s="614" t="s">
        <v>1869</v>
      </c>
      <c r="F191" s="617"/>
      <c r="G191" s="617"/>
      <c r="H191" s="617"/>
      <c r="I191" s="617"/>
      <c r="J191" s="617"/>
      <c r="K191" s="617"/>
      <c r="L191" s="617"/>
      <c r="M191" s="617"/>
      <c r="N191" s="617">
        <v>6</v>
      </c>
      <c r="O191" s="617">
        <v>664.62</v>
      </c>
      <c r="P191" s="638"/>
      <c r="Q191" s="618">
        <v>110.77</v>
      </c>
    </row>
    <row r="192" spans="1:17" ht="14.4" customHeight="1" x14ac:dyDescent="0.3">
      <c r="A192" s="613" t="s">
        <v>509</v>
      </c>
      <c r="B192" s="614" t="s">
        <v>3076</v>
      </c>
      <c r="C192" s="614" t="s">
        <v>3077</v>
      </c>
      <c r="D192" s="614" t="s">
        <v>3094</v>
      </c>
      <c r="E192" s="614" t="s">
        <v>1743</v>
      </c>
      <c r="F192" s="617"/>
      <c r="G192" s="617"/>
      <c r="H192" s="617"/>
      <c r="I192" s="617"/>
      <c r="J192" s="617"/>
      <c r="K192" s="617"/>
      <c r="L192" s="617"/>
      <c r="M192" s="617"/>
      <c r="N192" s="617">
        <v>35.47</v>
      </c>
      <c r="O192" s="617">
        <v>25671.26</v>
      </c>
      <c r="P192" s="638"/>
      <c r="Q192" s="618">
        <v>723.74570059204962</v>
      </c>
    </row>
    <row r="193" spans="1:17" ht="14.4" customHeight="1" x14ac:dyDescent="0.3">
      <c r="A193" s="613" t="s">
        <v>509</v>
      </c>
      <c r="B193" s="614" t="s">
        <v>3076</v>
      </c>
      <c r="C193" s="614" t="s">
        <v>3077</v>
      </c>
      <c r="D193" s="614" t="s">
        <v>3095</v>
      </c>
      <c r="E193" s="614" t="s">
        <v>1805</v>
      </c>
      <c r="F193" s="617"/>
      <c r="G193" s="617"/>
      <c r="H193" s="617"/>
      <c r="I193" s="617"/>
      <c r="J193" s="617"/>
      <c r="K193" s="617"/>
      <c r="L193" s="617"/>
      <c r="M193" s="617"/>
      <c r="N193" s="617">
        <v>3</v>
      </c>
      <c r="O193" s="617">
        <v>3471.33</v>
      </c>
      <c r="P193" s="638"/>
      <c r="Q193" s="618">
        <v>1157.1099999999999</v>
      </c>
    </row>
    <row r="194" spans="1:17" ht="14.4" customHeight="1" x14ac:dyDescent="0.3">
      <c r="A194" s="613" t="s">
        <v>509</v>
      </c>
      <c r="B194" s="614" t="s">
        <v>3076</v>
      </c>
      <c r="C194" s="614" t="s">
        <v>3077</v>
      </c>
      <c r="D194" s="614" t="s">
        <v>3096</v>
      </c>
      <c r="E194" s="614" t="s">
        <v>1883</v>
      </c>
      <c r="F194" s="617"/>
      <c r="G194" s="617"/>
      <c r="H194" s="617"/>
      <c r="I194" s="617"/>
      <c r="J194" s="617"/>
      <c r="K194" s="617"/>
      <c r="L194" s="617"/>
      <c r="M194" s="617"/>
      <c r="N194" s="617">
        <v>12.55</v>
      </c>
      <c r="O194" s="617">
        <v>170664.94</v>
      </c>
      <c r="P194" s="638"/>
      <c r="Q194" s="618">
        <v>13598.8</v>
      </c>
    </row>
    <row r="195" spans="1:17" ht="14.4" customHeight="1" x14ac:dyDescent="0.3">
      <c r="A195" s="613" t="s">
        <v>509</v>
      </c>
      <c r="B195" s="614" t="s">
        <v>3076</v>
      </c>
      <c r="C195" s="614" t="s">
        <v>3077</v>
      </c>
      <c r="D195" s="614" t="s">
        <v>3097</v>
      </c>
      <c r="E195" s="614" t="s">
        <v>1928</v>
      </c>
      <c r="F195" s="617"/>
      <c r="G195" s="617"/>
      <c r="H195" s="617"/>
      <c r="I195" s="617"/>
      <c r="J195" s="617"/>
      <c r="K195" s="617"/>
      <c r="L195" s="617"/>
      <c r="M195" s="617"/>
      <c r="N195" s="617">
        <v>67</v>
      </c>
      <c r="O195" s="617">
        <v>234661.47</v>
      </c>
      <c r="P195" s="638"/>
      <c r="Q195" s="618">
        <v>3502.41</v>
      </c>
    </row>
    <row r="196" spans="1:17" ht="14.4" customHeight="1" x14ac:dyDescent="0.3">
      <c r="A196" s="613" t="s">
        <v>509</v>
      </c>
      <c r="B196" s="614" t="s">
        <v>3076</v>
      </c>
      <c r="C196" s="614" t="s">
        <v>3077</v>
      </c>
      <c r="D196" s="614" t="s">
        <v>3098</v>
      </c>
      <c r="E196" s="614" t="s">
        <v>2088</v>
      </c>
      <c r="F196" s="617"/>
      <c r="G196" s="617"/>
      <c r="H196" s="617"/>
      <c r="I196" s="617"/>
      <c r="J196" s="617"/>
      <c r="K196" s="617"/>
      <c r="L196" s="617"/>
      <c r="M196" s="617"/>
      <c r="N196" s="617">
        <v>339</v>
      </c>
      <c r="O196" s="617">
        <v>13682.04</v>
      </c>
      <c r="P196" s="638"/>
      <c r="Q196" s="618">
        <v>40.36</v>
      </c>
    </row>
    <row r="197" spans="1:17" ht="14.4" customHeight="1" x14ac:dyDescent="0.3">
      <c r="A197" s="613" t="s">
        <v>509</v>
      </c>
      <c r="B197" s="614" t="s">
        <v>3076</v>
      </c>
      <c r="C197" s="614" t="s">
        <v>3077</v>
      </c>
      <c r="D197" s="614" t="s">
        <v>3099</v>
      </c>
      <c r="E197" s="614" t="s">
        <v>1862</v>
      </c>
      <c r="F197" s="617"/>
      <c r="G197" s="617"/>
      <c r="H197" s="617"/>
      <c r="I197" s="617"/>
      <c r="J197" s="617"/>
      <c r="K197" s="617"/>
      <c r="L197" s="617"/>
      <c r="M197" s="617"/>
      <c r="N197" s="617">
        <v>23.6</v>
      </c>
      <c r="O197" s="617">
        <v>9539.1200000000008</v>
      </c>
      <c r="P197" s="638"/>
      <c r="Q197" s="618">
        <v>404.2</v>
      </c>
    </row>
    <row r="198" spans="1:17" ht="14.4" customHeight="1" x14ac:dyDescent="0.3">
      <c r="A198" s="613" t="s">
        <v>509</v>
      </c>
      <c r="B198" s="614" t="s">
        <v>3076</v>
      </c>
      <c r="C198" s="614" t="s">
        <v>3077</v>
      </c>
      <c r="D198" s="614" t="s">
        <v>3100</v>
      </c>
      <c r="E198" s="614" t="s">
        <v>3101</v>
      </c>
      <c r="F198" s="617"/>
      <c r="G198" s="617"/>
      <c r="H198" s="617"/>
      <c r="I198" s="617"/>
      <c r="J198" s="617"/>
      <c r="K198" s="617"/>
      <c r="L198" s="617"/>
      <c r="M198" s="617"/>
      <c r="N198" s="617">
        <v>4</v>
      </c>
      <c r="O198" s="617">
        <v>161.44</v>
      </c>
      <c r="P198" s="638"/>
      <c r="Q198" s="618">
        <v>40.36</v>
      </c>
    </row>
    <row r="199" spans="1:17" ht="14.4" customHeight="1" x14ac:dyDescent="0.3">
      <c r="A199" s="613" t="s">
        <v>509</v>
      </c>
      <c r="B199" s="614" t="s">
        <v>3076</v>
      </c>
      <c r="C199" s="614" t="s">
        <v>3077</v>
      </c>
      <c r="D199" s="614" t="s">
        <v>1944</v>
      </c>
      <c r="E199" s="614" t="s">
        <v>3102</v>
      </c>
      <c r="F199" s="617"/>
      <c r="G199" s="617"/>
      <c r="H199" s="617"/>
      <c r="I199" s="617"/>
      <c r="J199" s="617"/>
      <c r="K199" s="617"/>
      <c r="L199" s="617"/>
      <c r="M199" s="617"/>
      <c r="N199" s="617">
        <v>6</v>
      </c>
      <c r="O199" s="617">
        <v>52863.96</v>
      </c>
      <c r="P199" s="638"/>
      <c r="Q199" s="618">
        <v>8810.66</v>
      </c>
    </row>
    <row r="200" spans="1:17" ht="14.4" customHeight="1" x14ac:dyDescent="0.3">
      <c r="A200" s="613" t="s">
        <v>509</v>
      </c>
      <c r="B200" s="614" t="s">
        <v>3076</v>
      </c>
      <c r="C200" s="614" t="s">
        <v>3077</v>
      </c>
      <c r="D200" s="614" t="s">
        <v>3103</v>
      </c>
      <c r="E200" s="614" t="s">
        <v>2096</v>
      </c>
      <c r="F200" s="617"/>
      <c r="G200" s="617"/>
      <c r="H200" s="617"/>
      <c r="I200" s="617"/>
      <c r="J200" s="617"/>
      <c r="K200" s="617"/>
      <c r="L200" s="617"/>
      <c r="M200" s="617"/>
      <c r="N200" s="617">
        <v>614</v>
      </c>
      <c r="O200" s="617">
        <v>29165</v>
      </c>
      <c r="P200" s="638"/>
      <c r="Q200" s="618">
        <v>47.5</v>
      </c>
    </row>
    <row r="201" spans="1:17" ht="14.4" customHeight="1" x14ac:dyDescent="0.3">
      <c r="A201" s="613" t="s">
        <v>509</v>
      </c>
      <c r="B201" s="614" t="s">
        <v>3076</v>
      </c>
      <c r="C201" s="614" t="s">
        <v>3077</v>
      </c>
      <c r="D201" s="614" t="s">
        <v>3104</v>
      </c>
      <c r="E201" s="614" t="s">
        <v>1873</v>
      </c>
      <c r="F201" s="617"/>
      <c r="G201" s="617"/>
      <c r="H201" s="617"/>
      <c r="I201" s="617"/>
      <c r="J201" s="617"/>
      <c r="K201" s="617"/>
      <c r="L201" s="617"/>
      <c r="M201" s="617"/>
      <c r="N201" s="617">
        <v>12</v>
      </c>
      <c r="O201" s="617">
        <v>968.76</v>
      </c>
      <c r="P201" s="638"/>
      <c r="Q201" s="618">
        <v>80.73</v>
      </c>
    </row>
    <row r="202" spans="1:17" ht="14.4" customHeight="1" x14ac:dyDescent="0.3">
      <c r="A202" s="613" t="s">
        <v>509</v>
      </c>
      <c r="B202" s="614" t="s">
        <v>3076</v>
      </c>
      <c r="C202" s="614" t="s">
        <v>3077</v>
      </c>
      <c r="D202" s="614" t="s">
        <v>3105</v>
      </c>
      <c r="E202" s="614" t="s">
        <v>2068</v>
      </c>
      <c r="F202" s="617"/>
      <c r="G202" s="617"/>
      <c r="H202" s="617"/>
      <c r="I202" s="617"/>
      <c r="J202" s="617"/>
      <c r="K202" s="617"/>
      <c r="L202" s="617"/>
      <c r="M202" s="617"/>
      <c r="N202" s="617">
        <v>270.59999999999997</v>
      </c>
      <c r="O202" s="617">
        <v>102760.34999999999</v>
      </c>
      <c r="P202" s="638"/>
      <c r="Q202" s="618">
        <v>379.75</v>
      </c>
    </row>
    <row r="203" spans="1:17" ht="14.4" customHeight="1" x14ac:dyDescent="0.3">
      <c r="A203" s="613" t="s">
        <v>509</v>
      </c>
      <c r="B203" s="614" t="s">
        <v>3076</v>
      </c>
      <c r="C203" s="614" t="s">
        <v>3077</v>
      </c>
      <c r="D203" s="614" t="s">
        <v>3106</v>
      </c>
      <c r="E203" s="614" t="s">
        <v>3107</v>
      </c>
      <c r="F203" s="617"/>
      <c r="G203" s="617"/>
      <c r="H203" s="617"/>
      <c r="I203" s="617"/>
      <c r="J203" s="617"/>
      <c r="K203" s="617"/>
      <c r="L203" s="617"/>
      <c r="M203" s="617"/>
      <c r="N203" s="617">
        <v>4</v>
      </c>
      <c r="O203" s="617">
        <v>549.84</v>
      </c>
      <c r="P203" s="638"/>
      <c r="Q203" s="618">
        <v>137.46</v>
      </c>
    </row>
    <row r="204" spans="1:17" ht="14.4" customHeight="1" x14ac:dyDescent="0.3">
      <c r="A204" s="613" t="s">
        <v>509</v>
      </c>
      <c r="B204" s="614" t="s">
        <v>3076</v>
      </c>
      <c r="C204" s="614" t="s">
        <v>3077</v>
      </c>
      <c r="D204" s="614" t="s">
        <v>3108</v>
      </c>
      <c r="E204" s="614" t="s">
        <v>2074</v>
      </c>
      <c r="F204" s="617"/>
      <c r="G204" s="617"/>
      <c r="H204" s="617"/>
      <c r="I204" s="617"/>
      <c r="J204" s="617"/>
      <c r="K204" s="617"/>
      <c r="L204" s="617"/>
      <c r="M204" s="617"/>
      <c r="N204" s="617">
        <v>100.3</v>
      </c>
      <c r="O204" s="617">
        <v>5236.3499999999995</v>
      </c>
      <c r="P204" s="638"/>
      <c r="Q204" s="618">
        <v>52.206879361914254</v>
      </c>
    </row>
    <row r="205" spans="1:17" ht="14.4" customHeight="1" x14ac:dyDescent="0.3">
      <c r="A205" s="613" t="s">
        <v>509</v>
      </c>
      <c r="B205" s="614" t="s">
        <v>3076</v>
      </c>
      <c r="C205" s="614" t="s">
        <v>3077</v>
      </c>
      <c r="D205" s="614" t="s">
        <v>3109</v>
      </c>
      <c r="E205" s="614" t="s">
        <v>2075</v>
      </c>
      <c r="F205" s="617"/>
      <c r="G205" s="617"/>
      <c r="H205" s="617"/>
      <c r="I205" s="617"/>
      <c r="J205" s="617"/>
      <c r="K205" s="617"/>
      <c r="L205" s="617"/>
      <c r="M205" s="617"/>
      <c r="N205" s="617">
        <v>12</v>
      </c>
      <c r="O205" s="617">
        <v>427.32</v>
      </c>
      <c r="P205" s="638"/>
      <c r="Q205" s="618">
        <v>35.61</v>
      </c>
    </row>
    <row r="206" spans="1:17" ht="14.4" customHeight="1" x14ac:dyDescent="0.3">
      <c r="A206" s="613" t="s">
        <v>509</v>
      </c>
      <c r="B206" s="614" t="s">
        <v>3076</v>
      </c>
      <c r="C206" s="614" t="s">
        <v>3077</v>
      </c>
      <c r="D206" s="614" t="s">
        <v>3110</v>
      </c>
      <c r="E206" s="614" t="s">
        <v>1709</v>
      </c>
      <c r="F206" s="617"/>
      <c r="G206" s="617"/>
      <c r="H206" s="617"/>
      <c r="I206" s="617"/>
      <c r="J206" s="617"/>
      <c r="K206" s="617"/>
      <c r="L206" s="617"/>
      <c r="M206" s="617"/>
      <c r="N206" s="617">
        <v>48</v>
      </c>
      <c r="O206" s="617">
        <v>3299.52</v>
      </c>
      <c r="P206" s="638"/>
      <c r="Q206" s="618">
        <v>68.739999999999995</v>
      </c>
    </row>
    <row r="207" spans="1:17" ht="14.4" customHeight="1" x14ac:dyDescent="0.3">
      <c r="A207" s="613" t="s">
        <v>509</v>
      </c>
      <c r="B207" s="614" t="s">
        <v>3076</v>
      </c>
      <c r="C207" s="614" t="s">
        <v>3077</v>
      </c>
      <c r="D207" s="614" t="s">
        <v>3111</v>
      </c>
      <c r="E207" s="614" t="s">
        <v>3112</v>
      </c>
      <c r="F207" s="617"/>
      <c r="G207" s="617"/>
      <c r="H207" s="617"/>
      <c r="I207" s="617"/>
      <c r="J207" s="617"/>
      <c r="K207" s="617"/>
      <c r="L207" s="617"/>
      <c r="M207" s="617"/>
      <c r="N207" s="617">
        <v>49.1</v>
      </c>
      <c r="O207" s="617">
        <v>192762.14</v>
      </c>
      <c r="P207" s="638"/>
      <c r="Q207" s="618">
        <v>3925.9091649694501</v>
      </c>
    </row>
    <row r="208" spans="1:17" ht="14.4" customHeight="1" x14ac:dyDescent="0.3">
      <c r="A208" s="613" t="s">
        <v>509</v>
      </c>
      <c r="B208" s="614" t="s">
        <v>3076</v>
      </c>
      <c r="C208" s="614" t="s">
        <v>3077</v>
      </c>
      <c r="D208" s="614" t="s">
        <v>3113</v>
      </c>
      <c r="E208" s="614" t="s">
        <v>3114</v>
      </c>
      <c r="F208" s="617"/>
      <c r="G208" s="617"/>
      <c r="H208" s="617"/>
      <c r="I208" s="617"/>
      <c r="J208" s="617"/>
      <c r="K208" s="617"/>
      <c r="L208" s="617"/>
      <c r="M208" s="617"/>
      <c r="N208" s="617">
        <v>0.6</v>
      </c>
      <c r="O208" s="617">
        <v>1321.86</v>
      </c>
      <c r="P208" s="638"/>
      <c r="Q208" s="618">
        <v>2203.1</v>
      </c>
    </row>
    <row r="209" spans="1:17" ht="14.4" customHeight="1" x14ac:dyDescent="0.3">
      <c r="A209" s="613" t="s">
        <v>509</v>
      </c>
      <c r="B209" s="614" t="s">
        <v>3076</v>
      </c>
      <c r="C209" s="614" t="s">
        <v>3077</v>
      </c>
      <c r="D209" s="614" t="s">
        <v>3115</v>
      </c>
      <c r="E209" s="614" t="s">
        <v>3116</v>
      </c>
      <c r="F209" s="617"/>
      <c r="G209" s="617"/>
      <c r="H209" s="617"/>
      <c r="I209" s="617"/>
      <c r="J209" s="617"/>
      <c r="K209" s="617"/>
      <c r="L209" s="617"/>
      <c r="M209" s="617"/>
      <c r="N209" s="617">
        <v>2</v>
      </c>
      <c r="O209" s="617">
        <v>14243.44</v>
      </c>
      <c r="P209" s="638"/>
      <c r="Q209" s="618">
        <v>7121.72</v>
      </c>
    </row>
    <row r="210" spans="1:17" ht="14.4" customHeight="1" x14ac:dyDescent="0.3">
      <c r="A210" s="613" t="s">
        <v>509</v>
      </c>
      <c r="B210" s="614" t="s">
        <v>3076</v>
      </c>
      <c r="C210" s="614" t="s">
        <v>3077</v>
      </c>
      <c r="D210" s="614" t="s">
        <v>3117</v>
      </c>
      <c r="E210" s="614" t="s">
        <v>2090</v>
      </c>
      <c r="F210" s="617"/>
      <c r="G210" s="617"/>
      <c r="H210" s="617"/>
      <c r="I210" s="617"/>
      <c r="J210" s="617"/>
      <c r="K210" s="617"/>
      <c r="L210" s="617"/>
      <c r="M210" s="617"/>
      <c r="N210" s="617">
        <v>51</v>
      </c>
      <c r="O210" s="617">
        <v>5843.58</v>
      </c>
      <c r="P210" s="638"/>
      <c r="Q210" s="618">
        <v>114.58</v>
      </c>
    </row>
    <row r="211" spans="1:17" ht="14.4" customHeight="1" x14ac:dyDescent="0.3">
      <c r="A211" s="613" t="s">
        <v>509</v>
      </c>
      <c r="B211" s="614" t="s">
        <v>3076</v>
      </c>
      <c r="C211" s="614" t="s">
        <v>3077</v>
      </c>
      <c r="D211" s="614" t="s">
        <v>3118</v>
      </c>
      <c r="E211" s="614" t="s">
        <v>2091</v>
      </c>
      <c r="F211" s="617"/>
      <c r="G211" s="617"/>
      <c r="H211" s="617"/>
      <c r="I211" s="617"/>
      <c r="J211" s="617"/>
      <c r="K211" s="617"/>
      <c r="L211" s="617"/>
      <c r="M211" s="617"/>
      <c r="N211" s="617">
        <v>100</v>
      </c>
      <c r="O211" s="617">
        <v>22916</v>
      </c>
      <c r="P211" s="638"/>
      <c r="Q211" s="618">
        <v>229.16</v>
      </c>
    </row>
    <row r="212" spans="1:17" ht="14.4" customHeight="1" x14ac:dyDescent="0.3">
      <c r="A212" s="613" t="s">
        <v>509</v>
      </c>
      <c r="B212" s="614" t="s">
        <v>3076</v>
      </c>
      <c r="C212" s="614" t="s">
        <v>3077</v>
      </c>
      <c r="D212" s="614" t="s">
        <v>3119</v>
      </c>
      <c r="E212" s="614" t="s">
        <v>3120</v>
      </c>
      <c r="F212" s="617"/>
      <c r="G212" s="617"/>
      <c r="H212" s="617"/>
      <c r="I212" s="617"/>
      <c r="J212" s="617"/>
      <c r="K212" s="617"/>
      <c r="L212" s="617"/>
      <c r="M212" s="617"/>
      <c r="N212" s="617">
        <v>3.0000000000000004</v>
      </c>
      <c r="O212" s="617">
        <v>651</v>
      </c>
      <c r="P212" s="638"/>
      <c r="Q212" s="618">
        <v>216.99999999999997</v>
      </c>
    </row>
    <row r="213" spans="1:17" ht="14.4" customHeight="1" x14ac:dyDescent="0.3">
      <c r="A213" s="613" t="s">
        <v>509</v>
      </c>
      <c r="B213" s="614" t="s">
        <v>3076</v>
      </c>
      <c r="C213" s="614" t="s">
        <v>3077</v>
      </c>
      <c r="D213" s="614" t="s">
        <v>3121</v>
      </c>
      <c r="E213" s="614" t="s">
        <v>3122</v>
      </c>
      <c r="F213" s="617"/>
      <c r="G213" s="617"/>
      <c r="H213" s="617"/>
      <c r="I213" s="617"/>
      <c r="J213" s="617"/>
      <c r="K213" s="617"/>
      <c r="L213" s="617"/>
      <c r="M213" s="617"/>
      <c r="N213" s="617">
        <v>8</v>
      </c>
      <c r="O213" s="617">
        <v>549.91999999999996</v>
      </c>
      <c r="P213" s="638"/>
      <c r="Q213" s="618">
        <v>68.739999999999995</v>
      </c>
    </row>
    <row r="214" spans="1:17" ht="14.4" customHeight="1" x14ac:dyDescent="0.3">
      <c r="A214" s="613" t="s">
        <v>509</v>
      </c>
      <c r="B214" s="614" t="s">
        <v>3076</v>
      </c>
      <c r="C214" s="614" t="s">
        <v>3077</v>
      </c>
      <c r="D214" s="614" t="s">
        <v>3123</v>
      </c>
      <c r="E214" s="614" t="s">
        <v>1712</v>
      </c>
      <c r="F214" s="617"/>
      <c r="G214" s="617"/>
      <c r="H214" s="617"/>
      <c r="I214" s="617"/>
      <c r="J214" s="617"/>
      <c r="K214" s="617"/>
      <c r="L214" s="617"/>
      <c r="M214" s="617"/>
      <c r="N214" s="617">
        <v>16.5</v>
      </c>
      <c r="O214" s="617">
        <v>1599.6599999999999</v>
      </c>
      <c r="P214" s="638"/>
      <c r="Q214" s="618">
        <v>96.949090909090899</v>
      </c>
    </row>
    <row r="215" spans="1:17" ht="14.4" customHeight="1" x14ac:dyDescent="0.3">
      <c r="A215" s="613" t="s">
        <v>509</v>
      </c>
      <c r="B215" s="614" t="s">
        <v>3076</v>
      </c>
      <c r="C215" s="614" t="s">
        <v>3077</v>
      </c>
      <c r="D215" s="614" t="s">
        <v>3124</v>
      </c>
      <c r="E215" s="614" t="s">
        <v>3125</v>
      </c>
      <c r="F215" s="617"/>
      <c r="G215" s="617"/>
      <c r="H215" s="617"/>
      <c r="I215" s="617"/>
      <c r="J215" s="617"/>
      <c r="K215" s="617"/>
      <c r="L215" s="617"/>
      <c r="M215" s="617"/>
      <c r="N215" s="617">
        <v>67</v>
      </c>
      <c r="O215" s="617">
        <v>90173.959999999992</v>
      </c>
      <c r="P215" s="638"/>
      <c r="Q215" s="618">
        <v>1345.8799999999999</v>
      </c>
    </row>
    <row r="216" spans="1:17" ht="14.4" customHeight="1" x14ac:dyDescent="0.3">
      <c r="A216" s="613" t="s">
        <v>509</v>
      </c>
      <c r="B216" s="614" t="s">
        <v>3076</v>
      </c>
      <c r="C216" s="614" t="s">
        <v>3077</v>
      </c>
      <c r="D216" s="614" t="s">
        <v>3126</v>
      </c>
      <c r="E216" s="614" t="s">
        <v>3127</v>
      </c>
      <c r="F216" s="617"/>
      <c r="G216" s="617"/>
      <c r="H216" s="617"/>
      <c r="I216" s="617"/>
      <c r="J216" s="617"/>
      <c r="K216" s="617"/>
      <c r="L216" s="617"/>
      <c r="M216" s="617"/>
      <c r="N216" s="617">
        <v>11.459999999999999</v>
      </c>
      <c r="O216" s="617">
        <v>9168</v>
      </c>
      <c r="P216" s="638"/>
      <c r="Q216" s="618">
        <v>800.00000000000011</v>
      </c>
    </row>
    <row r="217" spans="1:17" ht="14.4" customHeight="1" x14ac:dyDescent="0.3">
      <c r="A217" s="613" t="s">
        <v>509</v>
      </c>
      <c r="B217" s="614" t="s">
        <v>3076</v>
      </c>
      <c r="C217" s="614" t="s">
        <v>3077</v>
      </c>
      <c r="D217" s="614" t="s">
        <v>3128</v>
      </c>
      <c r="E217" s="614" t="s">
        <v>1796</v>
      </c>
      <c r="F217" s="617"/>
      <c r="G217" s="617"/>
      <c r="H217" s="617"/>
      <c r="I217" s="617"/>
      <c r="J217" s="617"/>
      <c r="K217" s="617"/>
      <c r="L217" s="617"/>
      <c r="M217" s="617"/>
      <c r="N217" s="617">
        <v>14.8</v>
      </c>
      <c r="O217" s="617">
        <v>31947.510000000002</v>
      </c>
      <c r="P217" s="638"/>
      <c r="Q217" s="618">
        <v>2158.6155405405407</v>
      </c>
    </row>
    <row r="218" spans="1:17" ht="14.4" customHeight="1" x14ac:dyDescent="0.3">
      <c r="A218" s="613" t="s">
        <v>509</v>
      </c>
      <c r="B218" s="614" t="s">
        <v>3076</v>
      </c>
      <c r="C218" s="614" t="s">
        <v>3077</v>
      </c>
      <c r="D218" s="614" t="s">
        <v>3129</v>
      </c>
      <c r="E218" s="614" t="s">
        <v>1746</v>
      </c>
      <c r="F218" s="617"/>
      <c r="G218" s="617"/>
      <c r="H218" s="617"/>
      <c r="I218" s="617"/>
      <c r="J218" s="617"/>
      <c r="K218" s="617"/>
      <c r="L218" s="617"/>
      <c r="M218" s="617"/>
      <c r="N218" s="617">
        <v>3.2</v>
      </c>
      <c r="O218" s="617">
        <v>2006.72</v>
      </c>
      <c r="P218" s="638"/>
      <c r="Q218" s="618">
        <v>627.1</v>
      </c>
    </row>
    <row r="219" spans="1:17" ht="14.4" customHeight="1" x14ac:dyDescent="0.3">
      <c r="A219" s="613" t="s">
        <v>509</v>
      </c>
      <c r="B219" s="614" t="s">
        <v>3076</v>
      </c>
      <c r="C219" s="614" t="s">
        <v>3077</v>
      </c>
      <c r="D219" s="614" t="s">
        <v>3130</v>
      </c>
      <c r="E219" s="614" t="s">
        <v>1789</v>
      </c>
      <c r="F219" s="617"/>
      <c r="G219" s="617"/>
      <c r="H219" s="617"/>
      <c r="I219" s="617"/>
      <c r="J219" s="617"/>
      <c r="K219" s="617"/>
      <c r="L219" s="617"/>
      <c r="M219" s="617"/>
      <c r="N219" s="617">
        <v>10.1</v>
      </c>
      <c r="O219" s="617">
        <v>8157.4699999999993</v>
      </c>
      <c r="P219" s="638"/>
      <c r="Q219" s="618">
        <v>807.67029702970297</v>
      </c>
    </row>
    <row r="220" spans="1:17" ht="14.4" customHeight="1" x14ac:dyDescent="0.3">
      <c r="A220" s="613" t="s">
        <v>509</v>
      </c>
      <c r="B220" s="614" t="s">
        <v>3076</v>
      </c>
      <c r="C220" s="614" t="s">
        <v>3077</v>
      </c>
      <c r="D220" s="614" t="s">
        <v>3131</v>
      </c>
      <c r="E220" s="614" t="s">
        <v>3132</v>
      </c>
      <c r="F220" s="617"/>
      <c r="G220" s="617"/>
      <c r="H220" s="617"/>
      <c r="I220" s="617"/>
      <c r="J220" s="617"/>
      <c r="K220" s="617"/>
      <c r="L220" s="617"/>
      <c r="M220" s="617"/>
      <c r="N220" s="617">
        <v>1</v>
      </c>
      <c r="O220" s="617">
        <v>2454.84</v>
      </c>
      <c r="P220" s="638"/>
      <c r="Q220" s="618">
        <v>2454.84</v>
      </c>
    </row>
    <row r="221" spans="1:17" ht="14.4" customHeight="1" x14ac:dyDescent="0.3">
      <c r="A221" s="613" t="s">
        <v>509</v>
      </c>
      <c r="B221" s="614" t="s">
        <v>3076</v>
      </c>
      <c r="C221" s="614" t="s">
        <v>3077</v>
      </c>
      <c r="D221" s="614" t="s">
        <v>3133</v>
      </c>
      <c r="E221" s="614" t="s">
        <v>1786</v>
      </c>
      <c r="F221" s="617"/>
      <c r="G221" s="617"/>
      <c r="H221" s="617"/>
      <c r="I221" s="617"/>
      <c r="J221" s="617"/>
      <c r="K221" s="617"/>
      <c r="L221" s="617"/>
      <c r="M221" s="617"/>
      <c r="N221" s="617">
        <v>0.9</v>
      </c>
      <c r="O221" s="617">
        <v>726.51</v>
      </c>
      <c r="P221" s="638"/>
      <c r="Q221" s="618">
        <v>807.23333333333335</v>
      </c>
    </row>
    <row r="222" spans="1:17" ht="14.4" customHeight="1" x14ac:dyDescent="0.3">
      <c r="A222" s="613" t="s">
        <v>509</v>
      </c>
      <c r="B222" s="614" t="s">
        <v>3076</v>
      </c>
      <c r="C222" s="614" t="s">
        <v>3077</v>
      </c>
      <c r="D222" s="614" t="s">
        <v>3134</v>
      </c>
      <c r="E222" s="614" t="s">
        <v>3135</v>
      </c>
      <c r="F222" s="617"/>
      <c r="G222" s="617"/>
      <c r="H222" s="617"/>
      <c r="I222" s="617"/>
      <c r="J222" s="617"/>
      <c r="K222" s="617"/>
      <c r="L222" s="617"/>
      <c r="M222" s="617"/>
      <c r="N222" s="617">
        <v>4</v>
      </c>
      <c r="O222" s="617">
        <v>3609.6</v>
      </c>
      <c r="P222" s="638"/>
      <c r="Q222" s="618">
        <v>902.4</v>
      </c>
    </row>
    <row r="223" spans="1:17" ht="14.4" customHeight="1" x14ac:dyDescent="0.3">
      <c r="A223" s="613" t="s">
        <v>509</v>
      </c>
      <c r="B223" s="614" t="s">
        <v>3076</v>
      </c>
      <c r="C223" s="614" t="s">
        <v>3077</v>
      </c>
      <c r="D223" s="614" t="s">
        <v>3136</v>
      </c>
      <c r="E223" s="614" t="s">
        <v>3137</v>
      </c>
      <c r="F223" s="617"/>
      <c r="G223" s="617"/>
      <c r="H223" s="617"/>
      <c r="I223" s="617"/>
      <c r="J223" s="617"/>
      <c r="K223" s="617"/>
      <c r="L223" s="617"/>
      <c r="M223" s="617"/>
      <c r="N223" s="617">
        <v>73.25</v>
      </c>
      <c r="O223" s="617">
        <v>265700.89</v>
      </c>
      <c r="P223" s="638"/>
      <c r="Q223" s="618">
        <v>3627.3159044368604</v>
      </c>
    </row>
    <row r="224" spans="1:17" ht="14.4" customHeight="1" x14ac:dyDescent="0.3">
      <c r="A224" s="613" t="s">
        <v>509</v>
      </c>
      <c r="B224" s="614" t="s">
        <v>3076</v>
      </c>
      <c r="C224" s="614" t="s">
        <v>3077</v>
      </c>
      <c r="D224" s="614" t="s">
        <v>3138</v>
      </c>
      <c r="E224" s="614" t="s">
        <v>1918</v>
      </c>
      <c r="F224" s="617"/>
      <c r="G224" s="617"/>
      <c r="H224" s="617"/>
      <c r="I224" s="617"/>
      <c r="J224" s="617"/>
      <c r="K224" s="617"/>
      <c r="L224" s="617"/>
      <c r="M224" s="617"/>
      <c r="N224" s="617">
        <v>28</v>
      </c>
      <c r="O224" s="617">
        <v>302372.28000000003</v>
      </c>
      <c r="P224" s="638"/>
      <c r="Q224" s="618">
        <v>10799.01</v>
      </c>
    </row>
    <row r="225" spans="1:17" ht="14.4" customHeight="1" x14ac:dyDescent="0.3">
      <c r="A225" s="613" t="s">
        <v>509</v>
      </c>
      <c r="B225" s="614" t="s">
        <v>3076</v>
      </c>
      <c r="C225" s="614" t="s">
        <v>3077</v>
      </c>
      <c r="D225" s="614" t="s">
        <v>1942</v>
      </c>
      <c r="E225" s="614" t="s">
        <v>1947</v>
      </c>
      <c r="F225" s="617"/>
      <c r="G225" s="617"/>
      <c r="H225" s="617"/>
      <c r="I225" s="617"/>
      <c r="J225" s="617"/>
      <c r="K225" s="617"/>
      <c r="L225" s="617"/>
      <c r="M225" s="617"/>
      <c r="N225" s="617">
        <v>6</v>
      </c>
      <c r="O225" s="617">
        <v>21020.34</v>
      </c>
      <c r="P225" s="638"/>
      <c r="Q225" s="618">
        <v>3503.39</v>
      </c>
    </row>
    <row r="226" spans="1:17" ht="14.4" customHeight="1" x14ac:dyDescent="0.3">
      <c r="A226" s="613" t="s">
        <v>509</v>
      </c>
      <c r="B226" s="614" t="s">
        <v>3076</v>
      </c>
      <c r="C226" s="614" t="s">
        <v>3077</v>
      </c>
      <c r="D226" s="614" t="s">
        <v>1946</v>
      </c>
      <c r="E226" s="614" t="s">
        <v>1947</v>
      </c>
      <c r="F226" s="617"/>
      <c r="G226" s="617"/>
      <c r="H226" s="617"/>
      <c r="I226" s="617"/>
      <c r="J226" s="617"/>
      <c r="K226" s="617"/>
      <c r="L226" s="617"/>
      <c r="M226" s="617"/>
      <c r="N226" s="617">
        <v>1</v>
      </c>
      <c r="O226" s="617">
        <v>7006.78</v>
      </c>
      <c r="P226" s="638"/>
      <c r="Q226" s="618">
        <v>7006.78</v>
      </c>
    </row>
    <row r="227" spans="1:17" ht="14.4" customHeight="1" x14ac:dyDescent="0.3">
      <c r="A227" s="613" t="s">
        <v>509</v>
      </c>
      <c r="B227" s="614" t="s">
        <v>3076</v>
      </c>
      <c r="C227" s="614" t="s">
        <v>3077</v>
      </c>
      <c r="D227" s="614" t="s">
        <v>3139</v>
      </c>
      <c r="E227" s="614" t="s">
        <v>1822</v>
      </c>
      <c r="F227" s="617"/>
      <c r="G227" s="617"/>
      <c r="H227" s="617"/>
      <c r="I227" s="617"/>
      <c r="J227" s="617"/>
      <c r="K227" s="617"/>
      <c r="L227" s="617"/>
      <c r="M227" s="617"/>
      <c r="N227" s="617">
        <v>11.999999999999998</v>
      </c>
      <c r="O227" s="617">
        <v>35247.599999999999</v>
      </c>
      <c r="P227" s="638"/>
      <c r="Q227" s="618">
        <v>2937.3</v>
      </c>
    </row>
    <row r="228" spans="1:17" ht="14.4" customHeight="1" x14ac:dyDescent="0.3">
      <c r="A228" s="613" t="s">
        <v>509</v>
      </c>
      <c r="B228" s="614" t="s">
        <v>3076</v>
      </c>
      <c r="C228" s="614" t="s">
        <v>3077</v>
      </c>
      <c r="D228" s="614" t="s">
        <v>3140</v>
      </c>
      <c r="E228" s="614" t="s">
        <v>1921</v>
      </c>
      <c r="F228" s="617"/>
      <c r="G228" s="617"/>
      <c r="H228" s="617"/>
      <c r="I228" s="617"/>
      <c r="J228" s="617"/>
      <c r="K228" s="617"/>
      <c r="L228" s="617"/>
      <c r="M228" s="617"/>
      <c r="N228" s="617">
        <v>12</v>
      </c>
      <c r="O228" s="617">
        <v>182108.04</v>
      </c>
      <c r="P228" s="638"/>
      <c r="Q228" s="618">
        <v>15175.67</v>
      </c>
    </row>
    <row r="229" spans="1:17" ht="14.4" customHeight="1" x14ac:dyDescent="0.3">
      <c r="A229" s="613" t="s">
        <v>509</v>
      </c>
      <c r="B229" s="614" t="s">
        <v>3076</v>
      </c>
      <c r="C229" s="614" t="s">
        <v>3077</v>
      </c>
      <c r="D229" s="614" t="s">
        <v>3141</v>
      </c>
      <c r="E229" s="614" t="s">
        <v>1842</v>
      </c>
      <c r="F229" s="617"/>
      <c r="G229" s="617"/>
      <c r="H229" s="617"/>
      <c r="I229" s="617"/>
      <c r="J229" s="617"/>
      <c r="K229" s="617"/>
      <c r="L229" s="617"/>
      <c r="M229" s="617"/>
      <c r="N229" s="617">
        <v>26.099999999999998</v>
      </c>
      <c r="O229" s="617">
        <v>12135.02</v>
      </c>
      <c r="P229" s="638"/>
      <c r="Q229" s="618">
        <v>464.94329501915712</v>
      </c>
    </row>
    <row r="230" spans="1:17" ht="14.4" customHeight="1" x14ac:dyDescent="0.3">
      <c r="A230" s="613" t="s">
        <v>509</v>
      </c>
      <c r="B230" s="614" t="s">
        <v>3076</v>
      </c>
      <c r="C230" s="614" t="s">
        <v>3077</v>
      </c>
      <c r="D230" s="614" t="s">
        <v>3142</v>
      </c>
      <c r="E230" s="614" t="s">
        <v>1832</v>
      </c>
      <c r="F230" s="617"/>
      <c r="G230" s="617"/>
      <c r="H230" s="617"/>
      <c r="I230" s="617"/>
      <c r="J230" s="617"/>
      <c r="K230" s="617"/>
      <c r="L230" s="617"/>
      <c r="M230" s="617"/>
      <c r="N230" s="617">
        <v>1.6</v>
      </c>
      <c r="O230" s="617">
        <v>4667.68</v>
      </c>
      <c r="P230" s="638"/>
      <c r="Q230" s="618">
        <v>2917.3</v>
      </c>
    </row>
    <row r="231" spans="1:17" ht="14.4" customHeight="1" x14ac:dyDescent="0.3">
      <c r="A231" s="613" t="s">
        <v>509</v>
      </c>
      <c r="B231" s="614" t="s">
        <v>3076</v>
      </c>
      <c r="C231" s="614" t="s">
        <v>3077</v>
      </c>
      <c r="D231" s="614" t="s">
        <v>3143</v>
      </c>
      <c r="E231" s="614" t="s">
        <v>1932</v>
      </c>
      <c r="F231" s="617"/>
      <c r="G231" s="617"/>
      <c r="H231" s="617"/>
      <c r="I231" s="617"/>
      <c r="J231" s="617"/>
      <c r="K231" s="617"/>
      <c r="L231" s="617"/>
      <c r="M231" s="617"/>
      <c r="N231" s="617">
        <v>0.4</v>
      </c>
      <c r="O231" s="617">
        <v>4345.88</v>
      </c>
      <c r="P231" s="638"/>
      <c r="Q231" s="618">
        <v>10864.699999999999</v>
      </c>
    </row>
    <row r="232" spans="1:17" ht="14.4" customHeight="1" x14ac:dyDescent="0.3">
      <c r="A232" s="613" t="s">
        <v>509</v>
      </c>
      <c r="B232" s="614" t="s">
        <v>3076</v>
      </c>
      <c r="C232" s="614" t="s">
        <v>3144</v>
      </c>
      <c r="D232" s="614" t="s">
        <v>3145</v>
      </c>
      <c r="E232" s="614" t="s">
        <v>3146</v>
      </c>
      <c r="F232" s="617"/>
      <c r="G232" s="617"/>
      <c r="H232" s="617"/>
      <c r="I232" s="617"/>
      <c r="J232" s="617"/>
      <c r="K232" s="617"/>
      <c r="L232" s="617"/>
      <c r="M232" s="617"/>
      <c r="N232" s="617">
        <v>7</v>
      </c>
      <c r="O232" s="617">
        <v>8510.9500000000007</v>
      </c>
      <c r="P232" s="638"/>
      <c r="Q232" s="618">
        <v>1215.8500000000001</v>
      </c>
    </row>
    <row r="233" spans="1:17" ht="14.4" customHeight="1" x14ac:dyDescent="0.3">
      <c r="A233" s="613" t="s">
        <v>509</v>
      </c>
      <c r="B233" s="614" t="s">
        <v>3076</v>
      </c>
      <c r="C233" s="614" t="s">
        <v>3144</v>
      </c>
      <c r="D233" s="614" t="s">
        <v>3147</v>
      </c>
      <c r="E233" s="614" t="s">
        <v>3146</v>
      </c>
      <c r="F233" s="617"/>
      <c r="G233" s="617"/>
      <c r="H233" s="617"/>
      <c r="I233" s="617"/>
      <c r="J233" s="617"/>
      <c r="K233" s="617"/>
      <c r="L233" s="617"/>
      <c r="M233" s="617"/>
      <c r="N233" s="617">
        <v>681</v>
      </c>
      <c r="O233" s="617">
        <v>1270459.98</v>
      </c>
      <c r="P233" s="638"/>
      <c r="Q233" s="618">
        <v>1865.58</v>
      </c>
    </row>
    <row r="234" spans="1:17" ht="14.4" customHeight="1" x14ac:dyDescent="0.3">
      <c r="A234" s="613" t="s">
        <v>509</v>
      </c>
      <c r="B234" s="614" t="s">
        <v>3076</v>
      </c>
      <c r="C234" s="614" t="s">
        <v>3144</v>
      </c>
      <c r="D234" s="614" t="s">
        <v>3148</v>
      </c>
      <c r="E234" s="614" t="s">
        <v>3146</v>
      </c>
      <c r="F234" s="617"/>
      <c r="G234" s="617"/>
      <c r="H234" s="617"/>
      <c r="I234" s="617"/>
      <c r="J234" s="617"/>
      <c r="K234" s="617"/>
      <c r="L234" s="617"/>
      <c r="M234" s="617"/>
      <c r="N234" s="617">
        <v>16</v>
      </c>
      <c r="O234" s="617">
        <v>43659.360000000001</v>
      </c>
      <c r="P234" s="638"/>
      <c r="Q234" s="618">
        <v>2728.71</v>
      </c>
    </row>
    <row r="235" spans="1:17" ht="14.4" customHeight="1" x14ac:dyDescent="0.3">
      <c r="A235" s="613" t="s">
        <v>509</v>
      </c>
      <c r="B235" s="614" t="s">
        <v>3076</v>
      </c>
      <c r="C235" s="614" t="s">
        <v>3144</v>
      </c>
      <c r="D235" s="614" t="s">
        <v>3149</v>
      </c>
      <c r="E235" s="614" t="s">
        <v>3146</v>
      </c>
      <c r="F235" s="617"/>
      <c r="G235" s="617"/>
      <c r="H235" s="617"/>
      <c r="I235" s="617"/>
      <c r="J235" s="617"/>
      <c r="K235" s="617"/>
      <c r="L235" s="617"/>
      <c r="M235" s="617"/>
      <c r="N235" s="617">
        <v>10</v>
      </c>
      <c r="O235" s="617">
        <v>18655.8</v>
      </c>
      <c r="P235" s="638"/>
      <c r="Q235" s="618">
        <v>1865.58</v>
      </c>
    </row>
    <row r="236" spans="1:17" ht="14.4" customHeight="1" x14ac:dyDescent="0.3">
      <c r="A236" s="613" t="s">
        <v>509</v>
      </c>
      <c r="B236" s="614" t="s">
        <v>3076</v>
      </c>
      <c r="C236" s="614" t="s">
        <v>3144</v>
      </c>
      <c r="D236" s="614" t="s">
        <v>3150</v>
      </c>
      <c r="E236" s="614" t="s">
        <v>3146</v>
      </c>
      <c r="F236" s="617"/>
      <c r="G236" s="617"/>
      <c r="H236" s="617"/>
      <c r="I236" s="617"/>
      <c r="J236" s="617"/>
      <c r="K236" s="617"/>
      <c r="L236" s="617"/>
      <c r="M236" s="617"/>
      <c r="N236" s="617">
        <v>1</v>
      </c>
      <c r="O236" s="617">
        <v>8191.63</v>
      </c>
      <c r="P236" s="638"/>
      <c r="Q236" s="618">
        <v>8191.63</v>
      </c>
    </row>
    <row r="237" spans="1:17" ht="14.4" customHeight="1" x14ac:dyDescent="0.3">
      <c r="A237" s="613" t="s">
        <v>509</v>
      </c>
      <c r="B237" s="614" t="s">
        <v>3076</v>
      </c>
      <c r="C237" s="614" t="s">
        <v>3144</v>
      </c>
      <c r="D237" s="614" t="s">
        <v>3151</v>
      </c>
      <c r="E237" s="614" t="s">
        <v>3146</v>
      </c>
      <c r="F237" s="617"/>
      <c r="G237" s="617"/>
      <c r="H237" s="617"/>
      <c r="I237" s="617"/>
      <c r="J237" s="617"/>
      <c r="K237" s="617"/>
      <c r="L237" s="617"/>
      <c r="M237" s="617"/>
      <c r="N237" s="617">
        <v>7</v>
      </c>
      <c r="O237" s="617">
        <v>56520.520000000004</v>
      </c>
      <c r="P237" s="638"/>
      <c r="Q237" s="618">
        <v>8074.3600000000006</v>
      </c>
    </row>
    <row r="238" spans="1:17" ht="14.4" customHeight="1" x14ac:dyDescent="0.3">
      <c r="A238" s="613" t="s">
        <v>509</v>
      </c>
      <c r="B238" s="614" t="s">
        <v>3076</v>
      </c>
      <c r="C238" s="614" t="s">
        <v>3144</v>
      </c>
      <c r="D238" s="614" t="s">
        <v>3152</v>
      </c>
      <c r="E238" s="614" t="s">
        <v>3146</v>
      </c>
      <c r="F238" s="617"/>
      <c r="G238" s="617"/>
      <c r="H238" s="617"/>
      <c r="I238" s="617"/>
      <c r="J238" s="617"/>
      <c r="K238" s="617"/>
      <c r="L238" s="617"/>
      <c r="M238" s="617"/>
      <c r="N238" s="617">
        <v>35</v>
      </c>
      <c r="O238" s="617">
        <v>339013.5</v>
      </c>
      <c r="P238" s="638"/>
      <c r="Q238" s="618">
        <v>9686.1</v>
      </c>
    </row>
    <row r="239" spans="1:17" ht="14.4" customHeight="1" x14ac:dyDescent="0.3">
      <c r="A239" s="613" t="s">
        <v>509</v>
      </c>
      <c r="B239" s="614" t="s">
        <v>3076</v>
      </c>
      <c r="C239" s="614" t="s">
        <v>3144</v>
      </c>
      <c r="D239" s="614" t="s">
        <v>3153</v>
      </c>
      <c r="E239" s="614" t="s">
        <v>3146</v>
      </c>
      <c r="F239" s="617"/>
      <c r="G239" s="617"/>
      <c r="H239" s="617"/>
      <c r="I239" s="617"/>
      <c r="J239" s="617"/>
      <c r="K239" s="617"/>
      <c r="L239" s="617"/>
      <c r="M239" s="617"/>
      <c r="N239" s="617">
        <v>332</v>
      </c>
      <c r="O239" s="617">
        <v>307289.24</v>
      </c>
      <c r="P239" s="638"/>
      <c r="Q239" s="618">
        <v>925.56999999999994</v>
      </c>
    </row>
    <row r="240" spans="1:17" ht="14.4" customHeight="1" x14ac:dyDescent="0.3">
      <c r="A240" s="613" t="s">
        <v>509</v>
      </c>
      <c r="B240" s="614" t="s">
        <v>3076</v>
      </c>
      <c r="C240" s="614" t="s">
        <v>3144</v>
      </c>
      <c r="D240" s="614" t="s">
        <v>3154</v>
      </c>
      <c r="E240" s="614" t="s">
        <v>3146</v>
      </c>
      <c r="F240" s="617"/>
      <c r="G240" s="617"/>
      <c r="H240" s="617"/>
      <c r="I240" s="617"/>
      <c r="J240" s="617"/>
      <c r="K240" s="617"/>
      <c r="L240" s="617"/>
      <c r="M240" s="617"/>
      <c r="N240" s="617">
        <v>9</v>
      </c>
      <c r="O240" s="617">
        <v>2148.12</v>
      </c>
      <c r="P240" s="638"/>
      <c r="Q240" s="618">
        <v>238.67999999999998</v>
      </c>
    </row>
    <row r="241" spans="1:17" ht="14.4" customHeight="1" x14ac:dyDescent="0.3">
      <c r="A241" s="613" t="s">
        <v>509</v>
      </c>
      <c r="B241" s="614" t="s">
        <v>3076</v>
      </c>
      <c r="C241" s="614" t="s">
        <v>3155</v>
      </c>
      <c r="D241" s="614" t="s">
        <v>3156</v>
      </c>
      <c r="E241" s="614" t="s">
        <v>3157</v>
      </c>
      <c r="F241" s="617"/>
      <c r="G241" s="617"/>
      <c r="H241" s="617"/>
      <c r="I241" s="617"/>
      <c r="J241" s="617"/>
      <c r="K241" s="617"/>
      <c r="L241" s="617"/>
      <c r="M241" s="617"/>
      <c r="N241" s="617">
        <v>2</v>
      </c>
      <c r="O241" s="617">
        <v>659.96</v>
      </c>
      <c r="P241" s="638"/>
      <c r="Q241" s="618">
        <v>329.98</v>
      </c>
    </row>
    <row r="242" spans="1:17" ht="14.4" customHeight="1" x14ac:dyDescent="0.3">
      <c r="A242" s="613" t="s">
        <v>509</v>
      </c>
      <c r="B242" s="614" t="s">
        <v>3076</v>
      </c>
      <c r="C242" s="614" t="s">
        <v>3155</v>
      </c>
      <c r="D242" s="614" t="s">
        <v>3158</v>
      </c>
      <c r="E242" s="614" t="s">
        <v>3157</v>
      </c>
      <c r="F242" s="617"/>
      <c r="G242" s="617"/>
      <c r="H242" s="617"/>
      <c r="I242" s="617"/>
      <c r="J242" s="617"/>
      <c r="K242" s="617"/>
      <c r="L242" s="617"/>
      <c r="M242" s="617"/>
      <c r="N242" s="617">
        <v>6</v>
      </c>
      <c r="O242" s="617">
        <v>2600.46</v>
      </c>
      <c r="P242" s="638"/>
      <c r="Q242" s="618">
        <v>433.41</v>
      </c>
    </row>
    <row r="243" spans="1:17" ht="14.4" customHeight="1" x14ac:dyDescent="0.3">
      <c r="A243" s="613" t="s">
        <v>509</v>
      </c>
      <c r="B243" s="614" t="s">
        <v>3076</v>
      </c>
      <c r="C243" s="614" t="s">
        <v>3155</v>
      </c>
      <c r="D243" s="614" t="s">
        <v>3159</v>
      </c>
      <c r="E243" s="614" t="s">
        <v>3160</v>
      </c>
      <c r="F243" s="617"/>
      <c r="G243" s="617"/>
      <c r="H243" s="617"/>
      <c r="I243" s="617"/>
      <c r="J243" s="617"/>
      <c r="K243" s="617"/>
      <c r="L243" s="617"/>
      <c r="M243" s="617"/>
      <c r="N243" s="617">
        <v>0.3</v>
      </c>
      <c r="O243" s="617">
        <v>288.82</v>
      </c>
      <c r="P243" s="638"/>
      <c r="Q243" s="618">
        <v>962.73333333333335</v>
      </c>
    </row>
    <row r="244" spans="1:17" ht="14.4" customHeight="1" x14ac:dyDescent="0.3">
      <c r="A244" s="613" t="s">
        <v>509</v>
      </c>
      <c r="B244" s="614" t="s">
        <v>3076</v>
      </c>
      <c r="C244" s="614" t="s">
        <v>3155</v>
      </c>
      <c r="D244" s="614" t="s">
        <v>3161</v>
      </c>
      <c r="E244" s="614" t="s">
        <v>3160</v>
      </c>
      <c r="F244" s="617"/>
      <c r="G244" s="617"/>
      <c r="H244" s="617"/>
      <c r="I244" s="617"/>
      <c r="J244" s="617"/>
      <c r="K244" s="617"/>
      <c r="L244" s="617"/>
      <c r="M244" s="617"/>
      <c r="N244" s="617">
        <v>0.4</v>
      </c>
      <c r="O244" s="617">
        <v>45.84</v>
      </c>
      <c r="P244" s="638"/>
      <c r="Q244" s="618">
        <v>114.60000000000001</v>
      </c>
    </row>
    <row r="245" spans="1:17" ht="14.4" customHeight="1" x14ac:dyDescent="0.3">
      <c r="A245" s="613" t="s">
        <v>509</v>
      </c>
      <c r="B245" s="614" t="s">
        <v>3076</v>
      </c>
      <c r="C245" s="614" t="s">
        <v>3155</v>
      </c>
      <c r="D245" s="614" t="s">
        <v>3162</v>
      </c>
      <c r="E245" s="614" t="s">
        <v>3160</v>
      </c>
      <c r="F245" s="617"/>
      <c r="G245" s="617"/>
      <c r="H245" s="617"/>
      <c r="I245" s="617"/>
      <c r="J245" s="617"/>
      <c r="K245" s="617"/>
      <c r="L245" s="617"/>
      <c r="M245" s="617"/>
      <c r="N245" s="617">
        <v>2.1</v>
      </c>
      <c r="O245" s="617">
        <v>1322.12</v>
      </c>
      <c r="P245" s="638"/>
      <c r="Q245" s="618">
        <v>629.58095238095234</v>
      </c>
    </row>
    <row r="246" spans="1:17" ht="14.4" customHeight="1" x14ac:dyDescent="0.3">
      <c r="A246" s="613" t="s">
        <v>509</v>
      </c>
      <c r="B246" s="614" t="s">
        <v>3076</v>
      </c>
      <c r="C246" s="614" t="s">
        <v>3155</v>
      </c>
      <c r="D246" s="614" t="s">
        <v>3163</v>
      </c>
      <c r="E246" s="614" t="s">
        <v>3164</v>
      </c>
      <c r="F246" s="617"/>
      <c r="G246" s="617"/>
      <c r="H246" s="617"/>
      <c r="I246" s="617"/>
      <c r="J246" s="617"/>
      <c r="K246" s="617"/>
      <c r="L246" s="617"/>
      <c r="M246" s="617"/>
      <c r="N246" s="617">
        <v>6</v>
      </c>
      <c r="O246" s="617">
        <v>15387</v>
      </c>
      <c r="P246" s="638"/>
      <c r="Q246" s="618">
        <v>2564.5</v>
      </c>
    </row>
    <row r="247" spans="1:17" ht="14.4" customHeight="1" x14ac:dyDescent="0.3">
      <c r="A247" s="613" t="s">
        <v>509</v>
      </c>
      <c r="B247" s="614" t="s">
        <v>3076</v>
      </c>
      <c r="C247" s="614" t="s">
        <v>3155</v>
      </c>
      <c r="D247" s="614" t="s">
        <v>3165</v>
      </c>
      <c r="E247" s="614" t="s">
        <v>3166</v>
      </c>
      <c r="F247" s="617"/>
      <c r="G247" s="617"/>
      <c r="H247" s="617"/>
      <c r="I247" s="617"/>
      <c r="J247" s="617"/>
      <c r="K247" s="617"/>
      <c r="L247" s="617"/>
      <c r="M247" s="617"/>
      <c r="N247" s="617">
        <v>2</v>
      </c>
      <c r="O247" s="617">
        <v>3887.8</v>
      </c>
      <c r="P247" s="638"/>
      <c r="Q247" s="618">
        <v>1943.9</v>
      </c>
    </row>
    <row r="248" spans="1:17" ht="14.4" customHeight="1" x14ac:dyDescent="0.3">
      <c r="A248" s="613" t="s">
        <v>509</v>
      </c>
      <c r="B248" s="614" t="s">
        <v>3076</v>
      </c>
      <c r="C248" s="614" t="s">
        <v>3155</v>
      </c>
      <c r="D248" s="614" t="s">
        <v>3167</v>
      </c>
      <c r="E248" s="614" t="s">
        <v>3168</v>
      </c>
      <c r="F248" s="617"/>
      <c r="G248" s="617"/>
      <c r="H248" s="617"/>
      <c r="I248" s="617"/>
      <c r="J248" s="617"/>
      <c r="K248" s="617"/>
      <c r="L248" s="617"/>
      <c r="M248" s="617"/>
      <c r="N248" s="617">
        <v>2</v>
      </c>
      <c r="O248" s="617">
        <v>3887.8</v>
      </c>
      <c r="P248" s="638"/>
      <c r="Q248" s="618">
        <v>1943.9</v>
      </c>
    </row>
    <row r="249" spans="1:17" ht="14.4" customHeight="1" x14ac:dyDescent="0.3">
      <c r="A249" s="613" t="s">
        <v>509</v>
      </c>
      <c r="B249" s="614" t="s">
        <v>3076</v>
      </c>
      <c r="C249" s="614" t="s">
        <v>3155</v>
      </c>
      <c r="D249" s="614" t="s">
        <v>3169</v>
      </c>
      <c r="E249" s="614" t="s">
        <v>3170</v>
      </c>
      <c r="F249" s="617"/>
      <c r="G249" s="617"/>
      <c r="H249" s="617"/>
      <c r="I249" s="617"/>
      <c r="J249" s="617"/>
      <c r="K249" s="617"/>
      <c r="L249" s="617"/>
      <c r="M249" s="617"/>
      <c r="N249" s="617">
        <v>6</v>
      </c>
      <c r="O249" s="617">
        <v>414.12</v>
      </c>
      <c r="P249" s="638"/>
      <c r="Q249" s="618">
        <v>69.02</v>
      </c>
    </row>
    <row r="250" spans="1:17" ht="14.4" customHeight="1" x14ac:dyDescent="0.3">
      <c r="A250" s="613" t="s">
        <v>509</v>
      </c>
      <c r="B250" s="614" t="s">
        <v>3076</v>
      </c>
      <c r="C250" s="614" t="s">
        <v>3155</v>
      </c>
      <c r="D250" s="614" t="s">
        <v>3171</v>
      </c>
      <c r="E250" s="614" t="s">
        <v>3172</v>
      </c>
      <c r="F250" s="617"/>
      <c r="G250" s="617"/>
      <c r="H250" s="617"/>
      <c r="I250" s="617"/>
      <c r="J250" s="617"/>
      <c r="K250" s="617"/>
      <c r="L250" s="617"/>
      <c r="M250" s="617"/>
      <c r="N250" s="617">
        <v>1</v>
      </c>
      <c r="O250" s="617">
        <v>5440.91</v>
      </c>
      <c r="P250" s="638"/>
      <c r="Q250" s="618">
        <v>5440.91</v>
      </c>
    </row>
    <row r="251" spans="1:17" ht="14.4" customHeight="1" x14ac:dyDescent="0.3">
      <c r="A251" s="613" t="s">
        <v>509</v>
      </c>
      <c r="B251" s="614" t="s">
        <v>3076</v>
      </c>
      <c r="C251" s="614" t="s">
        <v>3155</v>
      </c>
      <c r="D251" s="614" t="s">
        <v>3173</v>
      </c>
      <c r="E251" s="614" t="s">
        <v>3174</v>
      </c>
      <c r="F251" s="617"/>
      <c r="G251" s="617"/>
      <c r="H251" s="617"/>
      <c r="I251" s="617"/>
      <c r="J251" s="617"/>
      <c r="K251" s="617"/>
      <c r="L251" s="617"/>
      <c r="M251" s="617"/>
      <c r="N251" s="617">
        <v>3</v>
      </c>
      <c r="O251" s="617">
        <v>20498.25</v>
      </c>
      <c r="P251" s="638"/>
      <c r="Q251" s="618">
        <v>6832.75</v>
      </c>
    </row>
    <row r="252" spans="1:17" ht="14.4" customHeight="1" x14ac:dyDescent="0.3">
      <c r="A252" s="613" t="s">
        <v>509</v>
      </c>
      <c r="B252" s="614" t="s">
        <v>3076</v>
      </c>
      <c r="C252" s="614" t="s">
        <v>3155</v>
      </c>
      <c r="D252" s="614" t="s">
        <v>3175</v>
      </c>
      <c r="E252" s="614" t="s">
        <v>3176</v>
      </c>
      <c r="F252" s="617"/>
      <c r="G252" s="617"/>
      <c r="H252" s="617"/>
      <c r="I252" s="617"/>
      <c r="J252" s="617"/>
      <c r="K252" s="617"/>
      <c r="L252" s="617"/>
      <c r="M252" s="617"/>
      <c r="N252" s="617">
        <v>4</v>
      </c>
      <c r="O252" s="617">
        <v>20333.439999999999</v>
      </c>
      <c r="P252" s="638"/>
      <c r="Q252" s="618">
        <v>5083.3599999999997</v>
      </c>
    </row>
    <row r="253" spans="1:17" ht="14.4" customHeight="1" x14ac:dyDescent="0.3">
      <c r="A253" s="613" t="s">
        <v>509</v>
      </c>
      <c r="B253" s="614" t="s">
        <v>3076</v>
      </c>
      <c r="C253" s="614" t="s">
        <v>3155</v>
      </c>
      <c r="D253" s="614" t="s">
        <v>3177</v>
      </c>
      <c r="E253" s="614" t="s">
        <v>3178</v>
      </c>
      <c r="F253" s="617"/>
      <c r="G253" s="617"/>
      <c r="H253" s="617"/>
      <c r="I253" s="617"/>
      <c r="J253" s="617"/>
      <c r="K253" s="617"/>
      <c r="L253" s="617"/>
      <c r="M253" s="617"/>
      <c r="N253" s="617">
        <v>4</v>
      </c>
      <c r="O253" s="617">
        <v>26282.2</v>
      </c>
      <c r="P253" s="638"/>
      <c r="Q253" s="618">
        <v>6570.55</v>
      </c>
    </row>
    <row r="254" spans="1:17" ht="14.4" customHeight="1" x14ac:dyDescent="0.3">
      <c r="A254" s="613" t="s">
        <v>509</v>
      </c>
      <c r="B254" s="614" t="s">
        <v>3076</v>
      </c>
      <c r="C254" s="614" t="s">
        <v>3155</v>
      </c>
      <c r="D254" s="614" t="s">
        <v>3179</v>
      </c>
      <c r="E254" s="614" t="s">
        <v>3180</v>
      </c>
      <c r="F254" s="617"/>
      <c r="G254" s="617"/>
      <c r="H254" s="617"/>
      <c r="I254" s="617"/>
      <c r="J254" s="617"/>
      <c r="K254" s="617"/>
      <c r="L254" s="617"/>
      <c r="M254" s="617"/>
      <c r="N254" s="617">
        <v>1</v>
      </c>
      <c r="O254" s="617">
        <v>265.31</v>
      </c>
      <c r="P254" s="638"/>
      <c r="Q254" s="618">
        <v>265.31</v>
      </c>
    </row>
    <row r="255" spans="1:17" ht="14.4" customHeight="1" x14ac:dyDescent="0.3">
      <c r="A255" s="613" t="s">
        <v>509</v>
      </c>
      <c r="B255" s="614" t="s">
        <v>3076</v>
      </c>
      <c r="C255" s="614" t="s">
        <v>3155</v>
      </c>
      <c r="D255" s="614" t="s">
        <v>3181</v>
      </c>
      <c r="E255" s="614" t="s">
        <v>3170</v>
      </c>
      <c r="F255" s="617"/>
      <c r="G255" s="617"/>
      <c r="H255" s="617"/>
      <c r="I255" s="617"/>
      <c r="J255" s="617"/>
      <c r="K255" s="617"/>
      <c r="L255" s="617"/>
      <c r="M255" s="617"/>
      <c r="N255" s="617">
        <v>3</v>
      </c>
      <c r="O255" s="617">
        <v>363.75</v>
      </c>
      <c r="P255" s="638"/>
      <c r="Q255" s="618">
        <v>121.25</v>
      </c>
    </row>
    <row r="256" spans="1:17" ht="14.4" customHeight="1" x14ac:dyDescent="0.3">
      <c r="A256" s="613" t="s">
        <v>509</v>
      </c>
      <c r="B256" s="614" t="s">
        <v>3076</v>
      </c>
      <c r="C256" s="614" t="s">
        <v>3155</v>
      </c>
      <c r="D256" s="614" t="s">
        <v>3182</v>
      </c>
      <c r="E256" s="614" t="s">
        <v>3183</v>
      </c>
      <c r="F256" s="617"/>
      <c r="G256" s="617"/>
      <c r="H256" s="617"/>
      <c r="I256" s="617"/>
      <c r="J256" s="617"/>
      <c r="K256" s="617"/>
      <c r="L256" s="617"/>
      <c r="M256" s="617"/>
      <c r="N256" s="617">
        <v>1</v>
      </c>
      <c r="O256" s="617">
        <v>5082.22</v>
      </c>
      <c r="P256" s="638"/>
      <c r="Q256" s="618">
        <v>5082.22</v>
      </c>
    </row>
    <row r="257" spans="1:17" ht="14.4" customHeight="1" x14ac:dyDescent="0.3">
      <c r="A257" s="613" t="s">
        <v>509</v>
      </c>
      <c r="B257" s="614" t="s">
        <v>3076</v>
      </c>
      <c r="C257" s="614" t="s">
        <v>3155</v>
      </c>
      <c r="D257" s="614" t="s">
        <v>3184</v>
      </c>
      <c r="E257" s="614" t="s">
        <v>3185</v>
      </c>
      <c r="F257" s="617"/>
      <c r="G257" s="617"/>
      <c r="H257" s="617"/>
      <c r="I257" s="617"/>
      <c r="J257" s="617"/>
      <c r="K257" s="617"/>
      <c r="L257" s="617"/>
      <c r="M257" s="617"/>
      <c r="N257" s="617">
        <v>4</v>
      </c>
      <c r="O257" s="617">
        <v>3157.16</v>
      </c>
      <c r="P257" s="638"/>
      <c r="Q257" s="618">
        <v>789.29</v>
      </c>
    </row>
    <row r="258" spans="1:17" ht="14.4" customHeight="1" x14ac:dyDescent="0.3">
      <c r="A258" s="613" t="s">
        <v>509</v>
      </c>
      <c r="B258" s="614" t="s">
        <v>3076</v>
      </c>
      <c r="C258" s="614" t="s">
        <v>3155</v>
      </c>
      <c r="D258" s="614" t="s">
        <v>3186</v>
      </c>
      <c r="E258" s="614" t="s">
        <v>3187</v>
      </c>
      <c r="F258" s="617"/>
      <c r="G258" s="617"/>
      <c r="H258" s="617"/>
      <c r="I258" s="617"/>
      <c r="J258" s="617"/>
      <c r="K258" s="617"/>
      <c r="L258" s="617"/>
      <c r="M258" s="617"/>
      <c r="N258" s="617">
        <v>1</v>
      </c>
      <c r="O258" s="617">
        <v>2603.5500000000002</v>
      </c>
      <c r="P258" s="638"/>
      <c r="Q258" s="618">
        <v>2603.5500000000002</v>
      </c>
    </row>
    <row r="259" spans="1:17" ht="14.4" customHeight="1" x14ac:dyDescent="0.3">
      <c r="A259" s="613" t="s">
        <v>509</v>
      </c>
      <c r="B259" s="614" t="s">
        <v>3076</v>
      </c>
      <c r="C259" s="614" t="s">
        <v>3155</v>
      </c>
      <c r="D259" s="614" t="s">
        <v>3188</v>
      </c>
      <c r="E259" s="614" t="s">
        <v>3189</v>
      </c>
      <c r="F259" s="617"/>
      <c r="G259" s="617"/>
      <c r="H259" s="617"/>
      <c r="I259" s="617"/>
      <c r="J259" s="617"/>
      <c r="K259" s="617"/>
      <c r="L259" s="617"/>
      <c r="M259" s="617"/>
      <c r="N259" s="617">
        <v>1</v>
      </c>
      <c r="O259" s="617">
        <v>68578</v>
      </c>
      <c r="P259" s="638"/>
      <c r="Q259" s="618">
        <v>68578</v>
      </c>
    </row>
    <row r="260" spans="1:17" ht="14.4" customHeight="1" x14ac:dyDescent="0.3">
      <c r="A260" s="613" t="s">
        <v>509</v>
      </c>
      <c r="B260" s="614" t="s">
        <v>3076</v>
      </c>
      <c r="C260" s="614" t="s">
        <v>3155</v>
      </c>
      <c r="D260" s="614" t="s">
        <v>3190</v>
      </c>
      <c r="E260" s="614" t="s">
        <v>3191</v>
      </c>
      <c r="F260" s="617"/>
      <c r="G260" s="617"/>
      <c r="H260" s="617"/>
      <c r="I260" s="617"/>
      <c r="J260" s="617"/>
      <c r="K260" s="617"/>
      <c r="L260" s="617"/>
      <c r="M260" s="617"/>
      <c r="N260" s="617">
        <v>1</v>
      </c>
      <c r="O260" s="617">
        <v>15998.9</v>
      </c>
      <c r="P260" s="638"/>
      <c r="Q260" s="618">
        <v>15998.9</v>
      </c>
    </row>
    <row r="261" spans="1:17" ht="14.4" customHeight="1" x14ac:dyDescent="0.3">
      <c r="A261" s="613" t="s">
        <v>509</v>
      </c>
      <c r="B261" s="614" t="s">
        <v>3076</v>
      </c>
      <c r="C261" s="614" t="s">
        <v>3155</v>
      </c>
      <c r="D261" s="614" t="s">
        <v>3192</v>
      </c>
      <c r="E261" s="614" t="s">
        <v>3193</v>
      </c>
      <c r="F261" s="617"/>
      <c r="G261" s="617"/>
      <c r="H261" s="617"/>
      <c r="I261" s="617"/>
      <c r="J261" s="617"/>
      <c r="K261" s="617"/>
      <c r="L261" s="617"/>
      <c r="M261" s="617"/>
      <c r="N261" s="617">
        <v>3</v>
      </c>
      <c r="O261" s="617">
        <v>11142.66</v>
      </c>
      <c r="P261" s="638"/>
      <c r="Q261" s="618">
        <v>3714.22</v>
      </c>
    </row>
    <row r="262" spans="1:17" ht="14.4" customHeight="1" x14ac:dyDescent="0.3">
      <c r="A262" s="613" t="s">
        <v>509</v>
      </c>
      <c r="B262" s="614" t="s">
        <v>3076</v>
      </c>
      <c r="C262" s="614" t="s">
        <v>3155</v>
      </c>
      <c r="D262" s="614" t="s">
        <v>3194</v>
      </c>
      <c r="E262" s="614" t="s">
        <v>3195</v>
      </c>
      <c r="F262" s="617"/>
      <c r="G262" s="617"/>
      <c r="H262" s="617"/>
      <c r="I262" s="617"/>
      <c r="J262" s="617"/>
      <c r="K262" s="617"/>
      <c r="L262" s="617"/>
      <c r="M262" s="617"/>
      <c r="N262" s="617">
        <v>2</v>
      </c>
      <c r="O262" s="617">
        <v>20248.48</v>
      </c>
      <c r="P262" s="638"/>
      <c r="Q262" s="618">
        <v>10124.24</v>
      </c>
    </row>
    <row r="263" spans="1:17" ht="14.4" customHeight="1" x14ac:dyDescent="0.3">
      <c r="A263" s="613" t="s">
        <v>509</v>
      </c>
      <c r="B263" s="614" t="s">
        <v>3076</v>
      </c>
      <c r="C263" s="614" t="s">
        <v>3155</v>
      </c>
      <c r="D263" s="614" t="s">
        <v>3196</v>
      </c>
      <c r="E263" s="614" t="s">
        <v>3197</v>
      </c>
      <c r="F263" s="617"/>
      <c r="G263" s="617"/>
      <c r="H263" s="617"/>
      <c r="I263" s="617"/>
      <c r="J263" s="617"/>
      <c r="K263" s="617"/>
      <c r="L263" s="617"/>
      <c r="M263" s="617"/>
      <c r="N263" s="617">
        <v>1</v>
      </c>
      <c r="O263" s="617">
        <v>1796</v>
      </c>
      <c r="P263" s="638"/>
      <c r="Q263" s="618">
        <v>1796</v>
      </c>
    </row>
    <row r="264" spans="1:17" ht="14.4" customHeight="1" x14ac:dyDescent="0.3">
      <c r="A264" s="613" t="s">
        <v>509</v>
      </c>
      <c r="B264" s="614" t="s">
        <v>3076</v>
      </c>
      <c r="C264" s="614" t="s">
        <v>3155</v>
      </c>
      <c r="D264" s="614" t="s">
        <v>3198</v>
      </c>
      <c r="E264" s="614" t="s">
        <v>3199</v>
      </c>
      <c r="F264" s="617"/>
      <c r="G264" s="617"/>
      <c r="H264" s="617"/>
      <c r="I264" s="617"/>
      <c r="J264" s="617"/>
      <c r="K264" s="617"/>
      <c r="L264" s="617"/>
      <c r="M264" s="617"/>
      <c r="N264" s="617">
        <v>1</v>
      </c>
      <c r="O264" s="617">
        <v>1796</v>
      </c>
      <c r="P264" s="638"/>
      <c r="Q264" s="618">
        <v>1796</v>
      </c>
    </row>
    <row r="265" spans="1:17" ht="14.4" customHeight="1" x14ac:dyDescent="0.3">
      <c r="A265" s="613" t="s">
        <v>509</v>
      </c>
      <c r="B265" s="614" t="s">
        <v>3076</v>
      </c>
      <c r="C265" s="614" t="s">
        <v>3155</v>
      </c>
      <c r="D265" s="614" t="s">
        <v>3200</v>
      </c>
      <c r="E265" s="614" t="s">
        <v>3201</v>
      </c>
      <c r="F265" s="617"/>
      <c r="G265" s="617"/>
      <c r="H265" s="617"/>
      <c r="I265" s="617"/>
      <c r="J265" s="617"/>
      <c r="K265" s="617"/>
      <c r="L265" s="617"/>
      <c r="M265" s="617"/>
      <c r="N265" s="617">
        <v>1</v>
      </c>
      <c r="O265" s="617">
        <v>1796</v>
      </c>
      <c r="P265" s="638"/>
      <c r="Q265" s="618">
        <v>1796</v>
      </c>
    </row>
    <row r="266" spans="1:17" ht="14.4" customHeight="1" x14ac:dyDescent="0.3">
      <c r="A266" s="613" t="s">
        <v>509</v>
      </c>
      <c r="B266" s="614" t="s">
        <v>3076</v>
      </c>
      <c r="C266" s="614" t="s">
        <v>3155</v>
      </c>
      <c r="D266" s="614" t="s">
        <v>3202</v>
      </c>
      <c r="E266" s="614" t="s">
        <v>3203</v>
      </c>
      <c r="F266" s="617"/>
      <c r="G266" s="617"/>
      <c r="H266" s="617"/>
      <c r="I266" s="617"/>
      <c r="J266" s="617"/>
      <c r="K266" s="617"/>
      <c r="L266" s="617"/>
      <c r="M266" s="617"/>
      <c r="N266" s="617">
        <v>1</v>
      </c>
      <c r="O266" s="617">
        <v>1796</v>
      </c>
      <c r="P266" s="638"/>
      <c r="Q266" s="618">
        <v>1796</v>
      </c>
    </row>
    <row r="267" spans="1:17" ht="14.4" customHeight="1" x14ac:dyDescent="0.3">
      <c r="A267" s="613" t="s">
        <v>509</v>
      </c>
      <c r="B267" s="614" t="s">
        <v>3076</v>
      </c>
      <c r="C267" s="614" t="s">
        <v>3155</v>
      </c>
      <c r="D267" s="614" t="s">
        <v>3204</v>
      </c>
      <c r="E267" s="614" t="s">
        <v>3205</v>
      </c>
      <c r="F267" s="617"/>
      <c r="G267" s="617"/>
      <c r="H267" s="617"/>
      <c r="I267" s="617"/>
      <c r="J267" s="617"/>
      <c r="K267" s="617"/>
      <c r="L267" s="617"/>
      <c r="M267" s="617"/>
      <c r="N267" s="617">
        <v>1</v>
      </c>
      <c r="O267" s="617">
        <v>14706</v>
      </c>
      <c r="P267" s="638"/>
      <c r="Q267" s="618">
        <v>14706</v>
      </c>
    </row>
    <row r="268" spans="1:17" ht="14.4" customHeight="1" x14ac:dyDescent="0.3">
      <c r="A268" s="613" t="s">
        <v>509</v>
      </c>
      <c r="B268" s="614" t="s">
        <v>3076</v>
      </c>
      <c r="C268" s="614" t="s">
        <v>3155</v>
      </c>
      <c r="D268" s="614" t="s">
        <v>3206</v>
      </c>
      <c r="E268" s="614" t="s">
        <v>3207</v>
      </c>
      <c r="F268" s="617"/>
      <c r="G268" s="617"/>
      <c r="H268" s="617"/>
      <c r="I268" s="617"/>
      <c r="J268" s="617"/>
      <c r="K268" s="617"/>
      <c r="L268" s="617"/>
      <c r="M268" s="617"/>
      <c r="N268" s="617">
        <v>21</v>
      </c>
      <c r="O268" s="617">
        <v>11686.5</v>
      </c>
      <c r="P268" s="638"/>
      <c r="Q268" s="618">
        <v>556.5</v>
      </c>
    </row>
    <row r="269" spans="1:17" ht="14.4" customHeight="1" x14ac:dyDescent="0.3">
      <c r="A269" s="613" t="s">
        <v>509</v>
      </c>
      <c r="B269" s="614" t="s">
        <v>3076</v>
      </c>
      <c r="C269" s="614" t="s">
        <v>3155</v>
      </c>
      <c r="D269" s="614" t="s">
        <v>3208</v>
      </c>
      <c r="E269" s="614" t="s">
        <v>3160</v>
      </c>
      <c r="F269" s="617"/>
      <c r="G269" s="617"/>
      <c r="H269" s="617"/>
      <c r="I269" s="617"/>
      <c r="J269" s="617"/>
      <c r="K269" s="617"/>
      <c r="L269" s="617"/>
      <c r="M269" s="617"/>
      <c r="N269" s="617">
        <v>0.6</v>
      </c>
      <c r="O269" s="617">
        <v>151.21</v>
      </c>
      <c r="P269" s="638"/>
      <c r="Q269" s="618">
        <v>252.01666666666668</v>
      </c>
    </row>
    <row r="270" spans="1:17" ht="14.4" customHeight="1" x14ac:dyDescent="0.3">
      <c r="A270" s="613" t="s">
        <v>509</v>
      </c>
      <c r="B270" s="614" t="s">
        <v>3076</v>
      </c>
      <c r="C270" s="614" t="s">
        <v>3155</v>
      </c>
      <c r="D270" s="614" t="s">
        <v>3209</v>
      </c>
      <c r="E270" s="614" t="s">
        <v>3160</v>
      </c>
      <c r="F270" s="617"/>
      <c r="G270" s="617"/>
      <c r="H270" s="617"/>
      <c r="I270" s="617"/>
      <c r="J270" s="617"/>
      <c r="K270" s="617"/>
      <c r="L270" s="617"/>
      <c r="M270" s="617"/>
      <c r="N270" s="617">
        <v>13</v>
      </c>
      <c r="O270" s="617">
        <v>24035.31</v>
      </c>
      <c r="P270" s="638"/>
      <c r="Q270" s="618">
        <v>1848.8700000000001</v>
      </c>
    </row>
    <row r="271" spans="1:17" ht="14.4" customHeight="1" x14ac:dyDescent="0.3">
      <c r="A271" s="613" t="s">
        <v>509</v>
      </c>
      <c r="B271" s="614" t="s">
        <v>3076</v>
      </c>
      <c r="C271" s="614" t="s">
        <v>3155</v>
      </c>
      <c r="D271" s="614" t="s">
        <v>3210</v>
      </c>
      <c r="E271" s="614" t="s">
        <v>3211</v>
      </c>
      <c r="F271" s="617"/>
      <c r="G271" s="617"/>
      <c r="H271" s="617"/>
      <c r="I271" s="617"/>
      <c r="J271" s="617"/>
      <c r="K271" s="617"/>
      <c r="L271" s="617"/>
      <c r="M271" s="617"/>
      <c r="N271" s="617">
        <v>25</v>
      </c>
      <c r="O271" s="617">
        <v>32800</v>
      </c>
      <c r="P271" s="638"/>
      <c r="Q271" s="618">
        <v>1312</v>
      </c>
    </row>
    <row r="272" spans="1:17" ht="14.4" customHeight="1" x14ac:dyDescent="0.3">
      <c r="A272" s="613" t="s">
        <v>509</v>
      </c>
      <c r="B272" s="614" t="s">
        <v>3076</v>
      </c>
      <c r="C272" s="614" t="s">
        <v>3155</v>
      </c>
      <c r="D272" s="614" t="s">
        <v>3212</v>
      </c>
      <c r="E272" s="614" t="s">
        <v>3213</v>
      </c>
      <c r="F272" s="617"/>
      <c r="G272" s="617"/>
      <c r="H272" s="617"/>
      <c r="I272" s="617"/>
      <c r="J272" s="617"/>
      <c r="K272" s="617"/>
      <c r="L272" s="617"/>
      <c r="M272" s="617"/>
      <c r="N272" s="617">
        <v>12</v>
      </c>
      <c r="O272" s="617">
        <v>18720</v>
      </c>
      <c r="P272" s="638"/>
      <c r="Q272" s="618">
        <v>1560</v>
      </c>
    </row>
    <row r="273" spans="1:17" ht="14.4" customHeight="1" x14ac:dyDescent="0.3">
      <c r="A273" s="613" t="s">
        <v>509</v>
      </c>
      <c r="B273" s="614" t="s">
        <v>3076</v>
      </c>
      <c r="C273" s="614" t="s">
        <v>3155</v>
      </c>
      <c r="D273" s="614" t="s">
        <v>3214</v>
      </c>
      <c r="E273" s="614" t="s">
        <v>3215</v>
      </c>
      <c r="F273" s="617"/>
      <c r="G273" s="617"/>
      <c r="H273" s="617"/>
      <c r="I273" s="617"/>
      <c r="J273" s="617"/>
      <c r="K273" s="617"/>
      <c r="L273" s="617"/>
      <c r="M273" s="617"/>
      <c r="N273" s="617">
        <v>1</v>
      </c>
      <c r="O273" s="617">
        <v>6968.51</v>
      </c>
      <c r="P273" s="638"/>
      <c r="Q273" s="618">
        <v>6968.51</v>
      </c>
    </row>
    <row r="274" spans="1:17" ht="14.4" customHeight="1" x14ac:dyDescent="0.3">
      <c r="A274" s="613" t="s">
        <v>509</v>
      </c>
      <c r="B274" s="614" t="s">
        <v>3076</v>
      </c>
      <c r="C274" s="614" t="s">
        <v>3155</v>
      </c>
      <c r="D274" s="614" t="s">
        <v>3216</v>
      </c>
      <c r="E274" s="614" t="s">
        <v>3217</v>
      </c>
      <c r="F274" s="617"/>
      <c r="G274" s="617"/>
      <c r="H274" s="617"/>
      <c r="I274" s="617"/>
      <c r="J274" s="617"/>
      <c r="K274" s="617"/>
      <c r="L274" s="617"/>
      <c r="M274" s="617"/>
      <c r="N274" s="617">
        <v>1</v>
      </c>
      <c r="O274" s="617">
        <v>3960</v>
      </c>
      <c r="P274" s="638"/>
      <c r="Q274" s="618">
        <v>3960</v>
      </c>
    </row>
    <row r="275" spans="1:17" ht="14.4" customHeight="1" x14ac:dyDescent="0.3">
      <c r="A275" s="613" t="s">
        <v>509</v>
      </c>
      <c r="B275" s="614" t="s">
        <v>3076</v>
      </c>
      <c r="C275" s="614" t="s">
        <v>3155</v>
      </c>
      <c r="D275" s="614" t="s">
        <v>3218</v>
      </c>
      <c r="E275" s="614" t="s">
        <v>3217</v>
      </c>
      <c r="F275" s="617"/>
      <c r="G275" s="617"/>
      <c r="H275" s="617"/>
      <c r="I275" s="617"/>
      <c r="J275" s="617"/>
      <c r="K275" s="617"/>
      <c r="L275" s="617"/>
      <c r="M275" s="617"/>
      <c r="N275" s="617">
        <v>2</v>
      </c>
      <c r="O275" s="617">
        <v>10800</v>
      </c>
      <c r="P275" s="638"/>
      <c r="Q275" s="618">
        <v>5400</v>
      </c>
    </row>
    <row r="276" spans="1:17" ht="14.4" customHeight="1" x14ac:dyDescent="0.3">
      <c r="A276" s="613" t="s">
        <v>509</v>
      </c>
      <c r="B276" s="614" t="s">
        <v>3076</v>
      </c>
      <c r="C276" s="614" t="s">
        <v>3155</v>
      </c>
      <c r="D276" s="614" t="s">
        <v>3219</v>
      </c>
      <c r="E276" s="614" t="s">
        <v>3220</v>
      </c>
      <c r="F276" s="617"/>
      <c r="G276" s="617"/>
      <c r="H276" s="617"/>
      <c r="I276" s="617"/>
      <c r="J276" s="617"/>
      <c r="K276" s="617"/>
      <c r="L276" s="617"/>
      <c r="M276" s="617"/>
      <c r="N276" s="617">
        <v>20</v>
      </c>
      <c r="O276" s="617">
        <v>11006</v>
      </c>
      <c r="P276" s="638"/>
      <c r="Q276" s="618">
        <v>550.29999999999995</v>
      </c>
    </row>
    <row r="277" spans="1:17" ht="14.4" customHeight="1" x14ac:dyDescent="0.3">
      <c r="A277" s="613" t="s">
        <v>509</v>
      </c>
      <c r="B277" s="614" t="s">
        <v>3076</v>
      </c>
      <c r="C277" s="614" t="s">
        <v>3155</v>
      </c>
      <c r="D277" s="614" t="s">
        <v>3221</v>
      </c>
      <c r="E277" s="614" t="s">
        <v>3222</v>
      </c>
      <c r="F277" s="617"/>
      <c r="G277" s="617"/>
      <c r="H277" s="617"/>
      <c r="I277" s="617"/>
      <c r="J277" s="617"/>
      <c r="K277" s="617"/>
      <c r="L277" s="617"/>
      <c r="M277" s="617"/>
      <c r="N277" s="617">
        <v>9</v>
      </c>
      <c r="O277" s="617">
        <v>5436</v>
      </c>
      <c r="P277" s="638"/>
      <c r="Q277" s="618">
        <v>604</v>
      </c>
    </row>
    <row r="278" spans="1:17" ht="14.4" customHeight="1" x14ac:dyDescent="0.3">
      <c r="A278" s="613" t="s">
        <v>509</v>
      </c>
      <c r="B278" s="614" t="s">
        <v>3076</v>
      </c>
      <c r="C278" s="614" t="s">
        <v>3155</v>
      </c>
      <c r="D278" s="614" t="s">
        <v>3223</v>
      </c>
      <c r="E278" s="614" t="s">
        <v>3224</v>
      </c>
      <c r="F278" s="617"/>
      <c r="G278" s="617"/>
      <c r="H278" s="617"/>
      <c r="I278" s="617"/>
      <c r="J278" s="617"/>
      <c r="K278" s="617"/>
      <c r="L278" s="617"/>
      <c r="M278" s="617"/>
      <c r="N278" s="617">
        <v>2</v>
      </c>
      <c r="O278" s="617">
        <v>6810.98</v>
      </c>
      <c r="P278" s="638"/>
      <c r="Q278" s="618">
        <v>3405.49</v>
      </c>
    </row>
    <row r="279" spans="1:17" ht="14.4" customHeight="1" x14ac:dyDescent="0.3">
      <c r="A279" s="613" t="s">
        <v>509</v>
      </c>
      <c r="B279" s="614" t="s">
        <v>3076</v>
      </c>
      <c r="C279" s="614" t="s">
        <v>3155</v>
      </c>
      <c r="D279" s="614" t="s">
        <v>3225</v>
      </c>
      <c r="E279" s="614" t="s">
        <v>3226</v>
      </c>
      <c r="F279" s="617"/>
      <c r="G279" s="617"/>
      <c r="H279" s="617"/>
      <c r="I279" s="617"/>
      <c r="J279" s="617"/>
      <c r="K279" s="617"/>
      <c r="L279" s="617"/>
      <c r="M279" s="617"/>
      <c r="N279" s="617">
        <v>1</v>
      </c>
      <c r="O279" s="617">
        <v>19433.599999999999</v>
      </c>
      <c r="P279" s="638"/>
      <c r="Q279" s="618">
        <v>19433.599999999999</v>
      </c>
    </row>
    <row r="280" spans="1:17" ht="14.4" customHeight="1" x14ac:dyDescent="0.3">
      <c r="A280" s="613" t="s">
        <v>509</v>
      </c>
      <c r="B280" s="614" t="s">
        <v>3076</v>
      </c>
      <c r="C280" s="614" t="s">
        <v>3155</v>
      </c>
      <c r="D280" s="614" t="s">
        <v>3227</v>
      </c>
      <c r="E280" s="614" t="s">
        <v>3228</v>
      </c>
      <c r="F280" s="617"/>
      <c r="G280" s="617"/>
      <c r="H280" s="617"/>
      <c r="I280" s="617"/>
      <c r="J280" s="617"/>
      <c r="K280" s="617"/>
      <c r="L280" s="617"/>
      <c r="M280" s="617"/>
      <c r="N280" s="617">
        <v>9</v>
      </c>
      <c r="O280" s="617">
        <v>1408.41</v>
      </c>
      <c r="P280" s="638"/>
      <c r="Q280" s="618">
        <v>156.49</v>
      </c>
    </row>
    <row r="281" spans="1:17" ht="14.4" customHeight="1" x14ac:dyDescent="0.3">
      <c r="A281" s="613" t="s">
        <v>509</v>
      </c>
      <c r="B281" s="614" t="s">
        <v>3076</v>
      </c>
      <c r="C281" s="614" t="s">
        <v>3155</v>
      </c>
      <c r="D281" s="614" t="s">
        <v>3229</v>
      </c>
      <c r="E281" s="614" t="s">
        <v>3228</v>
      </c>
      <c r="F281" s="617"/>
      <c r="G281" s="617"/>
      <c r="H281" s="617"/>
      <c r="I281" s="617"/>
      <c r="J281" s="617"/>
      <c r="K281" s="617"/>
      <c r="L281" s="617"/>
      <c r="M281" s="617"/>
      <c r="N281" s="617">
        <v>8</v>
      </c>
      <c r="O281" s="617">
        <v>1376.32</v>
      </c>
      <c r="P281" s="638"/>
      <c r="Q281" s="618">
        <v>172.04</v>
      </c>
    </row>
    <row r="282" spans="1:17" ht="14.4" customHeight="1" x14ac:dyDescent="0.3">
      <c r="A282" s="613" t="s">
        <v>509</v>
      </c>
      <c r="B282" s="614" t="s">
        <v>3076</v>
      </c>
      <c r="C282" s="614" t="s">
        <v>3155</v>
      </c>
      <c r="D282" s="614" t="s">
        <v>3230</v>
      </c>
      <c r="E282" s="614" t="s">
        <v>3228</v>
      </c>
      <c r="F282" s="617"/>
      <c r="G282" s="617"/>
      <c r="H282" s="617"/>
      <c r="I282" s="617"/>
      <c r="J282" s="617"/>
      <c r="K282" s="617"/>
      <c r="L282" s="617"/>
      <c r="M282" s="617"/>
      <c r="N282" s="617">
        <v>1</v>
      </c>
      <c r="O282" s="617">
        <v>312.98</v>
      </c>
      <c r="P282" s="638"/>
      <c r="Q282" s="618">
        <v>312.98</v>
      </c>
    </row>
    <row r="283" spans="1:17" ht="14.4" customHeight="1" x14ac:dyDescent="0.3">
      <c r="A283" s="613" t="s">
        <v>509</v>
      </c>
      <c r="B283" s="614" t="s">
        <v>3076</v>
      </c>
      <c r="C283" s="614" t="s">
        <v>3155</v>
      </c>
      <c r="D283" s="614" t="s">
        <v>3231</v>
      </c>
      <c r="E283" s="614" t="s">
        <v>3228</v>
      </c>
      <c r="F283" s="617"/>
      <c r="G283" s="617"/>
      <c r="H283" s="617"/>
      <c r="I283" s="617"/>
      <c r="J283" s="617"/>
      <c r="K283" s="617"/>
      <c r="L283" s="617"/>
      <c r="M283" s="617"/>
      <c r="N283" s="617">
        <v>2</v>
      </c>
      <c r="O283" s="617">
        <v>750.32</v>
      </c>
      <c r="P283" s="638"/>
      <c r="Q283" s="618">
        <v>375.16</v>
      </c>
    </row>
    <row r="284" spans="1:17" ht="14.4" customHeight="1" x14ac:dyDescent="0.3">
      <c r="A284" s="613" t="s">
        <v>509</v>
      </c>
      <c r="B284" s="614" t="s">
        <v>3076</v>
      </c>
      <c r="C284" s="614" t="s">
        <v>3155</v>
      </c>
      <c r="D284" s="614" t="s">
        <v>3232</v>
      </c>
      <c r="E284" s="614" t="s">
        <v>3228</v>
      </c>
      <c r="F284" s="617"/>
      <c r="G284" s="617"/>
      <c r="H284" s="617"/>
      <c r="I284" s="617"/>
      <c r="J284" s="617"/>
      <c r="K284" s="617"/>
      <c r="L284" s="617"/>
      <c r="M284" s="617"/>
      <c r="N284" s="617">
        <v>2</v>
      </c>
      <c r="O284" s="617">
        <v>837.38</v>
      </c>
      <c r="P284" s="638"/>
      <c r="Q284" s="618">
        <v>418.69</v>
      </c>
    </row>
    <row r="285" spans="1:17" ht="14.4" customHeight="1" x14ac:dyDescent="0.3">
      <c r="A285" s="613" t="s">
        <v>509</v>
      </c>
      <c r="B285" s="614" t="s">
        <v>3076</v>
      </c>
      <c r="C285" s="614" t="s">
        <v>3155</v>
      </c>
      <c r="D285" s="614" t="s">
        <v>3233</v>
      </c>
      <c r="E285" s="614" t="s">
        <v>3234</v>
      </c>
      <c r="F285" s="617"/>
      <c r="G285" s="617"/>
      <c r="H285" s="617"/>
      <c r="I285" s="617"/>
      <c r="J285" s="617"/>
      <c r="K285" s="617"/>
      <c r="L285" s="617"/>
      <c r="M285" s="617"/>
      <c r="N285" s="617">
        <v>0.1</v>
      </c>
      <c r="O285" s="617">
        <v>633.25</v>
      </c>
      <c r="P285" s="638"/>
      <c r="Q285" s="618">
        <v>6332.5</v>
      </c>
    </row>
    <row r="286" spans="1:17" ht="14.4" customHeight="1" x14ac:dyDescent="0.3">
      <c r="A286" s="613" t="s">
        <v>509</v>
      </c>
      <c r="B286" s="614" t="s">
        <v>3076</v>
      </c>
      <c r="C286" s="614" t="s">
        <v>3155</v>
      </c>
      <c r="D286" s="614" t="s">
        <v>3235</v>
      </c>
      <c r="E286" s="614" t="s">
        <v>3236</v>
      </c>
      <c r="F286" s="617"/>
      <c r="G286" s="617"/>
      <c r="H286" s="617"/>
      <c r="I286" s="617"/>
      <c r="J286" s="617"/>
      <c r="K286" s="617"/>
      <c r="L286" s="617"/>
      <c r="M286" s="617"/>
      <c r="N286" s="617">
        <v>1</v>
      </c>
      <c r="O286" s="617">
        <v>3360</v>
      </c>
      <c r="P286" s="638"/>
      <c r="Q286" s="618">
        <v>3360</v>
      </c>
    </row>
    <row r="287" spans="1:17" ht="14.4" customHeight="1" x14ac:dyDescent="0.3">
      <c r="A287" s="613" t="s">
        <v>509</v>
      </c>
      <c r="B287" s="614" t="s">
        <v>3076</v>
      </c>
      <c r="C287" s="614" t="s">
        <v>2755</v>
      </c>
      <c r="D287" s="614" t="s">
        <v>3237</v>
      </c>
      <c r="E287" s="614" t="s">
        <v>3238</v>
      </c>
      <c r="F287" s="617"/>
      <c r="G287" s="617"/>
      <c r="H287" s="617"/>
      <c r="I287" s="617"/>
      <c r="J287" s="617"/>
      <c r="K287" s="617"/>
      <c r="L287" s="617"/>
      <c r="M287" s="617"/>
      <c r="N287" s="617">
        <v>5</v>
      </c>
      <c r="O287" s="617">
        <v>159830</v>
      </c>
      <c r="P287" s="638"/>
      <c r="Q287" s="618">
        <v>31966</v>
      </c>
    </row>
    <row r="288" spans="1:17" ht="14.4" customHeight="1" x14ac:dyDescent="0.3">
      <c r="A288" s="613" t="s">
        <v>509</v>
      </c>
      <c r="B288" s="614" t="s">
        <v>3076</v>
      </c>
      <c r="C288" s="614" t="s">
        <v>2755</v>
      </c>
      <c r="D288" s="614" t="s">
        <v>3239</v>
      </c>
      <c r="E288" s="614" t="s">
        <v>3240</v>
      </c>
      <c r="F288" s="617"/>
      <c r="G288" s="617"/>
      <c r="H288" s="617"/>
      <c r="I288" s="617"/>
      <c r="J288" s="617"/>
      <c r="K288" s="617"/>
      <c r="L288" s="617"/>
      <c r="M288" s="617"/>
      <c r="N288" s="617">
        <v>1800</v>
      </c>
      <c r="O288" s="617">
        <v>21414600</v>
      </c>
      <c r="P288" s="638"/>
      <c r="Q288" s="618">
        <v>11897</v>
      </c>
    </row>
    <row r="289" spans="1:17" ht="14.4" customHeight="1" x14ac:dyDescent="0.3">
      <c r="A289" s="613" t="s">
        <v>509</v>
      </c>
      <c r="B289" s="614" t="s">
        <v>3076</v>
      </c>
      <c r="C289" s="614" t="s">
        <v>2755</v>
      </c>
      <c r="D289" s="614" t="s">
        <v>3241</v>
      </c>
      <c r="E289" s="614" t="s">
        <v>3242</v>
      </c>
      <c r="F289" s="617"/>
      <c r="G289" s="617"/>
      <c r="H289" s="617"/>
      <c r="I289" s="617"/>
      <c r="J289" s="617"/>
      <c r="K289" s="617"/>
      <c r="L289" s="617"/>
      <c r="M289" s="617"/>
      <c r="N289" s="617">
        <v>1</v>
      </c>
      <c r="O289" s="617">
        <v>188</v>
      </c>
      <c r="P289" s="638"/>
      <c r="Q289" s="618">
        <v>188</v>
      </c>
    </row>
    <row r="290" spans="1:17" ht="14.4" customHeight="1" x14ac:dyDescent="0.3">
      <c r="A290" s="613" t="s">
        <v>509</v>
      </c>
      <c r="B290" s="614" t="s">
        <v>3076</v>
      </c>
      <c r="C290" s="614" t="s">
        <v>2755</v>
      </c>
      <c r="D290" s="614" t="s">
        <v>3243</v>
      </c>
      <c r="E290" s="614" t="s">
        <v>3244</v>
      </c>
      <c r="F290" s="617"/>
      <c r="G290" s="617"/>
      <c r="H290" s="617"/>
      <c r="I290" s="617"/>
      <c r="J290" s="617"/>
      <c r="K290" s="617"/>
      <c r="L290" s="617"/>
      <c r="M290" s="617"/>
      <c r="N290" s="617">
        <v>13</v>
      </c>
      <c r="O290" s="617">
        <v>5551</v>
      </c>
      <c r="P290" s="638"/>
      <c r="Q290" s="618">
        <v>427</v>
      </c>
    </row>
    <row r="291" spans="1:17" ht="14.4" customHeight="1" x14ac:dyDescent="0.3">
      <c r="A291" s="613" t="s">
        <v>509</v>
      </c>
      <c r="B291" s="614" t="s">
        <v>3076</v>
      </c>
      <c r="C291" s="614" t="s">
        <v>2755</v>
      </c>
      <c r="D291" s="614" t="s">
        <v>3245</v>
      </c>
      <c r="E291" s="614" t="s">
        <v>3246</v>
      </c>
      <c r="F291" s="617"/>
      <c r="G291" s="617"/>
      <c r="H291" s="617"/>
      <c r="I291" s="617"/>
      <c r="J291" s="617"/>
      <c r="K291" s="617"/>
      <c r="L291" s="617"/>
      <c r="M291" s="617"/>
      <c r="N291" s="617">
        <v>1081</v>
      </c>
      <c r="O291" s="617">
        <v>413692</v>
      </c>
      <c r="P291" s="638"/>
      <c r="Q291" s="618">
        <v>382.69380203515266</v>
      </c>
    </row>
    <row r="292" spans="1:17" ht="14.4" customHeight="1" x14ac:dyDescent="0.3">
      <c r="A292" s="613" t="s">
        <v>509</v>
      </c>
      <c r="B292" s="614" t="s">
        <v>3076</v>
      </c>
      <c r="C292" s="614" t="s">
        <v>2755</v>
      </c>
      <c r="D292" s="614" t="s">
        <v>3247</v>
      </c>
      <c r="E292" s="614" t="s">
        <v>3248</v>
      </c>
      <c r="F292" s="617"/>
      <c r="G292" s="617"/>
      <c r="H292" s="617"/>
      <c r="I292" s="617"/>
      <c r="J292" s="617"/>
      <c r="K292" s="617"/>
      <c r="L292" s="617"/>
      <c r="M292" s="617"/>
      <c r="N292" s="617">
        <v>840</v>
      </c>
      <c r="O292" s="617">
        <v>195934</v>
      </c>
      <c r="P292" s="638"/>
      <c r="Q292" s="618">
        <v>233.25476190476189</v>
      </c>
    </row>
    <row r="293" spans="1:17" ht="14.4" customHeight="1" x14ac:dyDescent="0.3">
      <c r="A293" s="613" t="s">
        <v>509</v>
      </c>
      <c r="B293" s="614" t="s">
        <v>3076</v>
      </c>
      <c r="C293" s="614" t="s">
        <v>2755</v>
      </c>
      <c r="D293" s="614" t="s">
        <v>3249</v>
      </c>
      <c r="E293" s="614" t="s">
        <v>3250</v>
      </c>
      <c r="F293" s="617"/>
      <c r="G293" s="617"/>
      <c r="H293" s="617"/>
      <c r="I293" s="617"/>
      <c r="J293" s="617"/>
      <c r="K293" s="617"/>
      <c r="L293" s="617"/>
      <c r="M293" s="617"/>
      <c r="N293" s="617">
        <v>1</v>
      </c>
      <c r="O293" s="617">
        <v>234</v>
      </c>
      <c r="P293" s="638"/>
      <c r="Q293" s="618">
        <v>234</v>
      </c>
    </row>
    <row r="294" spans="1:17" ht="14.4" customHeight="1" x14ac:dyDescent="0.3">
      <c r="A294" s="613" t="s">
        <v>509</v>
      </c>
      <c r="B294" s="614" t="s">
        <v>3076</v>
      </c>
      <c r="C294" s="614" t="s">
        <v>2755</v>
      </c>
      <c r="D294" s="614" t="s">
        <v>3251</v>
      </c>
      <c r="E294" s="614" t="s">
        <v>3252</v>
      </c>
      <c r="F294" s="617"/>
      <c r="G294" s="617"/>
      <c r="H294" s="617"/>
      <c r="I294" s="617"/>
      <c r="J294" s="617"/>
      <c r="K294" s="617"/>
      <c r="L294" s="617"/>
      <c r="M294" s="617"/>
      <c r="N294" s="617">
        <v>0</v>
      </c>
      <c r="O294" s="617">
        <v>0</v>
      </c>
      <c r="P294" s="638"/>
      <c r="Q294" s="618"/>
    </row>
    <row r="295" spans="1:17" ht="14.4" customHeight="1" x14ac:dyDescent="0.3">
      <c r="A295" s="613" t="s">
        <v>509</v>
      </c>
      <c r="B295" s="614" t="s">
        <v>3076</v>
      </c>
      <c r="C295" s="614" t="s">
        <v>2755</v>
      </c>
      <c r="D295" s="614" t="s">
        <v>3253</v>
      </c>
      <c r="E295" s="614" t="s">
        <v>3254</v>
      </c>
      <c r="F295" s="617"/>
      <c r="G295" s="617"/>
      <c r="H295" s="617"/>
      <c r="I295" s="617"/>
      <c r="J295" s="617"/>
      <c r="K295" s="617"/>
      <c r="L295" s="617"/>
      <c r="M295" s="617"/>
      <c r="N295" s="617">
        <v>901</v>
      </c>
      <c r="O295" s="617">
        <v>0</v>
      </c>
      <c r="P295" s="638"/>
      <c r="Q295" s="618">
        <v>0</v>
      </c>
    </row>
    <row r="296" spans="1:17" ht="14.4" customHeight="1" x14ac:dyDescent="0.3">
      <c r="A296" s="613" t="s">
        <v>509</v>
      </c>
      <c r="B296" s="614" t="s">
        <v>3076</v>
      </c>
      <c r="C296" s="614" t="s">
        <v>2755</v>
      </c>
      <c r="D296" s="614" t="s">
        <v>3255</v>
      </c>
      <c r="E296" s="614" t="s">
        <v>3256</v>
      </c>
      <c r="F296" s="617"/>
      <c r="G296" s="617"/>
      <c r="H296" s="617"/>
      <c r="I296" s="617"/>
      <c r="J296" s="617"/>
      <c r="K296" s="617"/>
      <c r="L296" s="617"/>
      <c r="M296" s="617"/>
      <c r="N296" s="617">
        <v>155</v>
      </c>
      <c r="O296" s="617">
        <v>0</v>
      </c>
      <c r="P296" s="638"/>
      <c r="Q296" s="618">
        <v>0</v>
      </c>
    </row>
    <row r="297" spans="1:17" ht="14.4" customHeight="1" x14ac:dyDescent="0.3">
      <c r="A297" s="613" t="s">
        <v>509</v>
      </c>
      <c r="B297" s="614" t="s">
        <v>3076</v>
      </c>
      <c r="C297" s="614" t="s">
        <v>2755</v>
      </c>
      <c r="D297" s="614" t="s">
        <v>3257</v>
      </c>
      <c r="E297" s="614" t="s">
        <v>3258</v>
      </c>
      <c r="F297" s="617"/>
      <c r="G297" s="617"/>
      <c r="H297" s="617"/>
      <c r="I297" s="617"/>
      <c r="J297" s="617"/>
      <c r="K297" s="617"/>
      <c r="L297" s="617"/>
      <c r="M297" s="617"/>
      <c r="N297" s="617">
        <v>52</v>
      </c>
      <c r="O297" s="617">
        <v>0</v>
      </c>
      <c r="P297" s="638"/>
      <c r="Q297" s="618">
        <v>0</v>
      </c>
    </row>
    <row r="298" spans="1:17" ht="14.4" customHeight="1" x14ac:dyDescent="0.3">
      <c r="A298" s="613" t="s">
        <v>509</v>
      </c>
      <c r="B298" s="614" t="s">
        <v>3076</v>
      </c>
      <c r="C298" s="614" t="s">
        <v>2755</v>
      </c>
      <c r="D298" s="614" t="s">
        <v>3259</v>
      </c>
      <c r="E298" s="614" t="s">
        <v>3260</v>
      </c>
      <c r="F298" s="617"/>
      <c r="G298" s="617"/>
      <c r="H298" s="617"/>
      <c r="I298" s="617"/>
      <c r="J298" s="617"/>
      <c r="K298" s="617"/>
      <c r="L298" s="617"/>
      <c r="M298" s="617"/>
      <c r="N298" s="617">
        <v>10</v>
      </c>
      <c r="O298" s="617">
        <v>0</v>
      </c>
      <c r="P298" s="638"/>
      <c r="Q298" s="618">
        <v>0</v>
      </c>
    </row>
    <row r="299" spans="1:17" ht="14.4" customHeight="1" x14ac:dyDescent="0.3">
      <c r="A299" s="613" t="s">
        <v>509</v>
      </c>
      <c r="B299" s="614" t="s">
        <v>3076</v>
      </c>
      <c r="C299" s="614" t="s">
        <v>2755</v>
      </c>
      <c r="D299" s="614" t="s">
        <v>3261</v>
      </c>
      <c r="E299" s="614" t="s">
        <v>3258</v>
      </c>
      <c r="F299" s="617"/>
      <c r="G299" s="617"/>
      <c r="H299" s="617"/>
      <c r="I299" s="617"/>
      <c r="J299" s="617"/>
      <c r="K299" s="617"/>
      <c r="L299" s="617"/>
      <c r="M299" s="617"/>
      <c r="N299" s="617">
        <v>1</v>
      </c>
      <c r="O299" s="617">
        <v>0</v>
      </c>
      <c r="P299" s="638"/>
      <c r="Q299" s="618">
        <v>0</v>
      </c>
    </row>
    <row r="300" spans="1:17" ht="14.4" customHeight="1" x14ac:dyDescent="0.3">
      <c r="A300" s="613" t="s">
        <v>509</v>
      </c>
      <c r="B300" s="614" t="s">
        <v>3076</v>
      </c>
      <c r="C300" s="614" t="s">
        <v>2755</v>
      </c>
      <c r="D300" s="614" t="s">
        <v>3262</v>
      </c>
      <c r="E300" s="614" t="s">
        <v>3263</v>
      </c>
      <c r="F300" s="617"/>
      <c r="G300" s="617"/>
      <c r="H300" s="617"/>
      <c r="I300" s="617"/>
      <c r="J300" s="617"/>
      <c r="K300" s="617"/>
      <c r="L300" s="617"/>
      <c r="M300" s="617"/>
      <c r="N300" s="617">
        <v>1</v>
      </c>
      <c r="O300" s="617">
        <v>706</v>
      </c>
      <c r="P300" s="638"/>
      <c r="Q300" s="618">
        <v>706</v>
      </c>
    </row>
    <row r="301" spans="1:17" ht="14.4" customHeight="1" x14ac:dyDescent="0.3">
      <c r="A301" s="613" t="s">
        <v>509</v>
      </c>
      <c r="B301" s="614" t="s">
        <v>3076</v>
      </c>
      <c r="C301" s="614" t="s">
        <v>2755</v>
      </c>
      <c r="D301" s="614" t="s">
        <v>3264</v>
      </c>
      <c r="E301" s="614" t="s">
        <v>3258</v>
      </c>
      <c r="F301" s="617"/>
      <c r="G301" s="617"/>
      <c r="H301" s="617"/>
      <c r="I301" s="617"/>
      <c r="J301" s="617"/>
      <c r="K301" s="617"/>
      <c r="L301" s="617"/>
      <c r="M301" s="617"/>
      <c r="N301" s="617">
        <v>29</v>
      </c>
      <c r="O301" s="617">
        <v>0</v>
      </c>
      <c r="P301" s="638"/>
      <c r="Q301" s="618">
        <v>0</v>
      </c>
    </row>
    <row r="302" spans="1:17" ht="14.4" customHeight="1" x14ac:dyDescent="0.3">
      <c r="A302" s="613" t="s">
        <v>509</v>
      </c>
      <c r="B302" s="614" t="s">
        <v>3076</v>
      </c>
      <c r="C302" s="614" t="s">
        <v>2755</v>
      </c>
      <c r="D302" s="614" t="s">
        <v>3265</v>
      </c>
      <c r="E302" s="614" t="s">
        <v>3266</v>
      </c>
      <c r="F302" s="617"/>
      <c r="G302" s="617"/>
      <c r="H302" s="617"/>
      <c r="I302" s="617"/>
      <c r="J302" s="617"/>
      <c r="K302" s="617"/>
      <c r="L302" s="617"/>
      <c r="M302" s="617"/>
      <c r="N302" s="617">
        <v>44</v>
      </c>
      <c r="O302" s="617">
        <v>240944</v>
      </c>
      <c r="P302" s="638"/>
      <c r="Q302" s="618">
        <v>5476</v>
      </c>
    </row>
    <row r="303" spans="1:17" ht="14.4" customHeight="1" x14ac:dyDescent="0.3">
      <c r="A303" s="613" t="s">
        <v>509</v>
      </c>
      <c r="B303" s="614" t="s">
        <v>3076</v>
      </c>
      <c r="C303" s="614" t="s">
        <v>2755</v>
      </c>
      <c r="D303" s="614" t="s">
        <v>3267</v>
      </c>
      <c r="E303" s="614" t="s">
        <v>3268</v>
      </c>
      <c r="F303" s="617"/>
      <c r="G303" s="617"/>
      <c r="H303" s="617"/>
      <c r="I303" s="617"/>
      <c r="J303" s="617"/>
      <c r="K303" s="617"/>
      <c r="L303" s="617"/>
      <c r="M303" s="617"/>
      <c r="N303" s="617">
        <v>2</v>
      </c>
      <c r="O303" s="617">
        <v>0</v>
      </c>
      <c r="P303" s="638"/>
      <c r="Q303" s="618">
        <v>0</v>
      </c>
    </row>
    <row r="304" spans="1:17" ht="14.4" customHeight="1" x14ac:dyDescent="0.3">
      <c r="A304" s="613" t="s">
        <v>509</v>
      </c>
      <c r="B304" s="614" t="s">
        <v>3076</v>
      </c>
      <c r="C304" s="614" t="s">
        <v>2755</v>
      </c>
      <c r="D304" s="614" t="s">
        <v>3269</v>
      </c>
      <c r="E304" s="614" t="s">
        <v>3270</v>
      </c>
      <c r="F304" s="617"/>
      <c r="G304" s="617"/>
      <c r="H304" s="617"/>
      <c r="I304" s="617"/>
      <c r="J304" s="617"/>
      <c r="K304" s="617"/>
      <c r="L304" s="617"/>
      <c r="M304" s="617"/>
      <c r="N304" s="617">
        <v>123</v>
      </c>
      <c r="O304" s="617">
        <v>2947818</v>
      </c>
      <c r="P304" s="638"/>
      <c r="Q304" s="618">
        <v>23966</v>
      </c>
    </row>
    <row r="305" spans="1:17" ht="14.4" customHeight="1" x14ac:dyDescent="0.3">
      <c r="A305" s="613" t="s">
        <v>509</v>
      </c>
      <c r="B305" s="614" t="s">
        <v>3076</v>
      </c>
      <c r="C305" s="614" t="s">
        <v>2755</v>
      </c>
      <c r="D305" s="614" t="s">
        <v>3271</v>
      </c>
      <c r="E305" s="614" t="s">
        <v>3272</v>
      </c>
      <c r="F305" s="617"/>
      <c r="G305" s="617"/>
      <c r="H305" s="617"/>
      <c r="I305" s="617"/>
      <c r="J305" s="617"/>
      <c r="K305" s="617"/>
      <c r="L305" s="617"/>
      <c r="M305" s="617"/>
      <c r="N305" s="617">
        <v>312</v>
      </c>
      <c r="O305" s="617">
        <v>2082912</v>
      </c>
      <c r="P305" s="638"/>
      <c r="Q305" s="618">
        <v>6676</v>
      </c>
    </row>
    <row r="306" spans="1:17" ht="14.4" customHeight="1" x14ac:dyDescent="0.3">
      <c r="A306" s="613" t="s">
        <v>509</v>
      </c>
      <c r="B306" s="614" t="s">
        <v>3076</v>
      </c>
      <c r="C306" s="614" t="s">
        <v>2755</v>
      </c>
      <c r="D306" s="614" t="s">
        <v>3273</v>
      </c>
      <c r="E306" s="614" t="s">
        <v>3258</v>
      </c>
      <c r="F306" s="617"/>
      <c r="G306" s="617"/>
      <c r="H306" s="617"/>
      <c r="I306" s="617"/>
      <c r="J306" s="617"/>
      <c r="K306" s="617"/>
      <c r="L306" s="617"/>
      <c r="M306" s="617"/>
      <c r="N306" s="617">
        <v>6</v>
      </c>
      <c r="O306" s="617">
        <v>0</v>
      </c>
      <c r="P306" s="638"/>
      <c r="Q306" s="618">
        <v>0</v>
      </c>
    </row>
    <row r="307" spans="1:17" ht="14.4" customHeight="1" x14ac:dyDescent="0.3">
      <c r="A307" s="613" t="s">
        <v>509</v>
      </c>
      <c r="B307" s="614" t="s">
        <v>3076</v>
      </c>
      <c r="C307" s="614" t="s">
        <v>2755</v>
      </c>
      <c r="D307" s="614" t="s">
        <v>3274</v>
      </c>
      <c r="E307" s="614" t="s">
        <v>3275</v>
      </c>
      <c r="F307" s="617"/>
      <c r="G307" s="617"/>
      <c r="H307" s="617"/>
      <c r="I307" s="617"/>
      <c r="J307" s="617"/>
      <c r="K307" s="617"/>
      <c r="L307" s="617"/>
      <c r="M307" s="617"/>
      <c r="N307" s="617">
        <v>46</v>
      </c>
      <c r="O307" s="617">
        <v>1286436</v>
      </c>
      <c r="P307" s="638"/>
      <c r="Q307" s="618">
        <v>27966</v>
      </c>
    </row>
    <row r="308" spans="1:17" ht="14.4" customHeight="1" x14ac:dyDescent="0.3">
      <c r="A308" s="613" t="s">
        <v>509</v>
      </c>
      <c r="B308" s="614" t="s">
        <v>3076</v>
      </c>
      <c r="C308" s="614" t="s">
        <v>2755</v>
      </c>
      <c r="D308" s="614" t="s">
        <v>3276</v>
      </c>
      <c r="E308" s="614" t="s">
        <v>3277</v>
      </c>
      <c r="F308" s="617"/>
      <c r="G308" s="617"/>
      <c r="H308" s="617"/>
      <c r="I308" s="617"/>
      <c r="J308" s="617"/>
      <c r="K308" s="617"/>
      <c r="L308" s="617"/>
      <c r="M308" s="617"/>
      <c r="N308" s="617">
        <v>373</v>
      </c>
      <c r="O308" s="617">
        <v>129264</v>
      </c>
      <c r="P308" s="638"/>
      <c r="Q308" s="618">
        <v>346.55227882037536</v>
      </c>
    </row>
    <row r="309" spans="1:17" ht="14.4" customHeight="1" x14ac:dyDescent="0.3">
      <c r="A309" s="613" t="s">
        <v>509</v>
      </c>
      <c r="B309" s="614" t="s">
        <v>3076</v>
      </c>
      <c r="C309" s="614" t="s">
        <v>2755</v>
      </c>
      <c r="D309" s="614" t="s">
        <v>3278</v>
      </c>
      <c r="E309" s="614" t="s">
        <v>3279</v>
      </c>
      <c r="F309" s="617"/>
      <c r="G309" s="617"/>
      <c r="H309" s="617"/>
      <c r="I309" s="617"/>
      <c r="J309" s="617"/>
      <c r="K309" s="617"/>
      <c r="L309" s="617"/>
      <c r="M309" s="617"/>
      <c r="N309" s="617">
        <v>44</v>
      </c>
      <c r="O309" s="617">
        <v>48994</v>
      </c>
      <c r="P309" s="638"/>
      <c r="Q309" s="618">
        <v>1113.5</v>
      </c>
    </row>
    <row r="310" spans="1:17" ht="14.4" customHeight="1" x14ac:dyDescent="0.3">
      <c r="A310" s="613" t="s">
        <v>509</v>
      </c>
      <c r="B310" s="614" t="s">
        <v>3076</v>
      </c>
      <c r="C310" s="614" t="s">
        <v>2755</v>
      </c>
      <c r="D310" s="614" t="s">
        <v>3280</v>
      </c>
      <c r="E310" s="614" t="s">
        <v>3281</v>
      </c>
      <c r="F310" s="617"/>
      <c r="G310" s="617"/>
      <c r="H310" s="617"/>
      <c r="I310" s="617"/>
      <c r="J310" s="617"/>
      <c r="K310" s="617"/>
      <c r="L310" s="617"/>
      <c r="M310" s="617"/>
      <c r="N310" s="617">
        <v>10</v>
      </c>
      <c r="O310" s="617">
        <v>0</v>
      </c>
      <c r="P310" s="638"/>
      <c r="Q310" s="618">
        <v>0</v>
      </c>
    </row>
    <row r="311" spans="1:17" ht="14.4" customHeight="1" x14ac:dyDescent="0.3">
      <c r="A311" s="613" t="s">
        <v>509</v>
      </c>
      <c r="B311" s="614" t="s">
        <v>3076</v>
      </c>
      <c r="C311" s="614" t="s">
        <v>2755</v>
      </c>
      <c r="D311" s="614" t="s">
        <v>3282</v>
      </c>
      <c r="E311" s="614" t="s">
        <v>3283</v>
      </c>
      <c r="F311" s="617"/>
      <c r="G311" s="617"/>
      <c r="H311" s="617"/>
      <c r="I311" s="617"/>
      <c r="J311" s="617"/>
      <c r="K311" s="617"/>
      <c r="L311" s="617"/>
      <c r="M311" s="617"/>
      <c r="N311" s="617">
        <v>2</v>
      </c>
      <c r="O311" s="617">
        <v>1220</v>
      </c>
      <c r="P311" s="638"/>
      <c r="Q311" s="618">
        <v>610</v>
      </c>
    </row>
    <row r="312" spans="1:17" ht="14.4" customHeight="1" x14ac:dyDescent="0.3">
      <c r="A312" s="613" t="s">
        <v>509</v>
      </c>
      <c r="B312" s="614" t="s">
        <v>3076</v>
      </c>
      <c r="C312" s="614" t="s">
        <v>2755</v>
      </c>
      <c r="D312" s="614" t="s">
        <v>3284</v>
      </c>
      <c r="E312" s="614" t="s">
        <v>3258</v>
      </c>
      <c r="F312" s="617"/>
      <c r="G312" s="617"/>
      <c r="H312" s="617"/>
      <c r="I312" s="617"/>
      <c r="J312" s="617"/>
      <c r="K312" s="617"/>
      <c r="L312" s="617"/>
      <c r="M312" s="617"/>
      <c r="N312" s="617">
        <v>1</v>
      </c>
      <c r="O312" s="617">
        <v>0</v>
      </c>
      <c r="P312" s="638"/>
      <c r="Q312" s="618">
        <v>0</v>
      </c>
    </row>
    <row r="313" spans="1:17" ht="14.4" customHeight="1" x14ac:dyDescent="0.3">
      <c r="A313" s="613" t="s">
        <v>509</v>
      </c>
      <c r="B313" s="614" t="s">
        <v>3285</v>
      </c>
      <c r="C313" s="614" t="s">
        <v>2755</v>
      </c>
      <c r="D313" s="614" t="s">
        <v>2809</v>
      </c>
      <c r="E313" s="614" t="s">
        <v>2810</v>
      </c>
      <c r="F313" s="617"/>
      <c r="G313" s="617"/>
      <c r="H313" s="617"/>
      <c r="I313" s="617"/>
      <c r="J313" s="617"/>
      <c r="K313" s="617"/>
      <c r="L313" s="617"/>
      <c r="M313" s="617"/>
      <c r="N313" s="617">
        <v>1</v>
      </c>
      <c r="O313" s="617">
        <v>1363</v>
      </c>
      <c r="P313" s="638"/>
      <c r="Q313" s="618">
        <v>1363</v>
      </c>
    </row>
    <row r="314" spans="1:17" ht="14.4" customHeight="1" x14ac:dyDescent="0.3">
      <c r="A314" s="613" t="s">
        <v>509</v>
      </c>
      <c r="B314" s="614" t="s">
        <v>3285</v>
      </c>
      <c r="C314" s="614" t="s">
        <v>2755</v>
      </c>
      <c r="D314" s="614" t="s">
        <v>3286</v>
      </c>
      <c r="E314" s="614" t="s">
        <v>3287</v>
      </c>
      <c r="F314" s="617"/>
      <c r="G314" s="617"/>
      <c r="H314" s="617"/>
      <c r="I314" s="617"/>
      <c r="J314" s="617"/>
      <c r="K314" s="617"/>
      <c r="L314" s="617"/>
      <c r="M314" s="617"/>
      <c r="N314" s="617">
        <v>6</v>
      </c>
      <c r="O314" s="617">
        <v>396</v>
      </c>
      <c r="P314" s="638"/>
      <c r="Q314" s="618">
        <v>66</v>
      </c>
    </row>
    <row r="315" spans="1:17" ht="14.4" customHeight="1" x14ac:dyDescent="0.3">
      <c r="A315" s="613" t="s">
        <v>509</v>
      </c>
      <c r="B315" s="614" t="s">
        <v>3285</v>
      </c>
      <c r="C315" s="614" t="s">
        <v>2755</v>
      </c>
      <c r="D315" s="614" t="s">
        <v>2867</v>
      </c>
      <c r="E315" s="614" t="s">
        <v>2868</v>
      </c>
      <c r="F315" s="617"/>
      <c r="G315" s="617"/>
      <c r="H315" s="617"/>
      <c r="I315" s="617"/>
      <c r="J315" s="617"/>
      <c r="K315" s="617"/>
      <c r="L315" s="617"/>
      <c r="M315" s="617"/>
      <c r="N315" s="617">
        <v>1</v>
      </c>
      <c r="O315" s="617">
        <v>668</v>
      </c>
      <c r="P315" s="638"/>
      <c r="Q315" s="618">
        <v>668</v>
      </c>
    </row>
    <row r="316" spans="1:17" ht="14.4" customHeight="1" x14ac:dyDescent="0.3">
      <c r="A316" s="613" t="s">
        <v>509</v>
      </c>
      <c r="B316" s="614" t="s">
        <v>3285</v>
      </c>
      <c r="C316" s="614" t="s">
        <v>2755</v>
      </c>
      <c r="D316" s="614" t="s">
        <v>2877</v>
      </c>
      <c r="E316" s="614" t="s">
        <v>2878</v>
      </c>
      <c r="F316" s="617">
        <v>1</v>
      </c>
      <c r="G316" s="617">
        <v>1040</v>
      </c>
      <c r="H316" s="617">
        <v>1</v>
      </c>
      <c r="I316" s="617">
        <v>1040</v>
      </c>
      <c r="J316" s="617"/>
      <c r="K316" s="617"/>
      <c r="L316" s="617"/>
      <c r="M316" s="617"/>
      <c r="N316" s="617"/>
      <c r="O316" s="617"/>
      <c r="P316" s="638"/>
      <c r="Q316" s="618"/>
    </row>
    <row r="317" spans="1:17" ht="14.4" customHeight="1" x14ac:dyDescent="0.3">
      <c r="A317" s="613" t="s">
        <v>509</v>
      </c>
      <c r="B317" s="614" t="s">
        <v>3285</v>
      </c>
      <c r="C317" s="614" t="s">
        <v>2755</v>
      </c>
      <c r="D317" s="614" t="s">
        <v>3288</v>
      </c>
      <c r="E317" s="614" t="s">
        <v>3289</v>
      </c>
      <c r="F317" s="617">
        <v>1</v>
      </c>
      <c r="G317" s="617">
        <v>1647</v>
      </c>
      <c r="H317" s="617">
        <v>1</v>
      </c>
      <c r="I317" s="617">
        <v>1647</v>
      </c>
      <c r="J317" s="617"/>
      <c r="K317" s="617"/>
      <c r="L317" s="617"/>
      <c r="M317" s="617"/>
      <c r="N317" s="617">
        <v>1</v>
      </c>
      <c r="O317" s="617">
        <v>1653</v>
      </c>
      <c r="P317" s="638">
        <v>1.0036429872495447</v>
      </c>
      <c r="Q317" s="618">
        <v>1653</v>
      </c>
    </row>
    <row r="318" spans="1:17" ht="14.4" customHeight="1" x14ac:dyDescent="0.3">
      <c r="A318" s="613" t="s">
        <v>509</v>
      </c>
      <c r="B318" s="614" t="s">
        <v>3285</v>
      </c>
      <c r="C318" s="614" t="s">
        <v>2755</v>
      </c>
      <c r="D318" s="614" t="s">
        <v>2918</v>
      </c>
      <c r="E318" s="614" t="s">
        <v>2919</v>
      </c>
      <c r="F318" s="617"/>
      <c r="G318" s="617"/>
      <c r="H318" s="617"/>
      <c r="I318" s="617"/>
      <c r="J318" s="617"/>
      <c r="K318" s="617"/>
      <c r="L318" s="617"/>
      <c r="M318" s="617"/>
      <c r="N318" s="617">
        <v>2</v>
      </c>
      <c r="O318" s="617">
        <v>3548</v>
      </c>
      <c r="P318" s="638"/>
      <c r="Q318" s="618">
        <v>1774</v>
      </c>
    </row>
    <row r="319" spans="1:17" ht="14.4" customHeight="1" x14ac:dyDescent="0.3">
      <c r="A319" s="613" t="s">
        <v>509</v>
      </c>
      <c r="B319" s="614" t="s">
        <v>3285</v>
      </c>
      <c r="C319" s="614" t="s">
        <v>2755</v>
      </c>
      <c r="D319" s="614" t="s">
        <v>745</v>
      </c>
      <c r="E319" s="614" t="s">
        <v>3037</v>
      </c>
      <c r="F319" s="617"/>
      <c r="G319" s="617"/>
      <c r="H319" s="617"/>
      <c r="I319" s="617"/>
      <c r="J319" s="617">
        <v>1</v>
      </c>
      <c r="K319" s="617">
        <v>1186</v>
      </c>
      <c r="L319" s="617"/>
      <c r="M319" s="617">
        <v>1186</v>
      </c>
      <c r="N319" s="617"/>
      <c r="O319" s="617"/>
      <c r="P319" s="638"/>
      <c r="Q319" s="618"/>
    </row>
    <row r="320" spans="1:17" ht="14.4" customHeight="1" x14ac:dyDescent="0.3">
      <c r="A320" s="613" t="s">
        <v>509</v>
      </c>
      <c r="B320" s="614" t="s">
        <v>3285</v>
      </c>
      <c r="C320" s="614" t="s">
        <v>2755</v>
      </c>
      <c r="D320" s="614" t="s">
        <v>3290</v>
      </c>
      <c r="E320" s="614" t="s">
        <v>3291</v>
      </c>
      <c r="F320" s="617"/>
      <c r="G320" s="617"/>
      <c r="H320" s="617"/>
      <c r="I320" s="617"/>
      <c r="J320" s="617">
        <v>6</v>
      </c>
      <c r="K320" s="617">
        <v>7410</v>
      </c>
      <c r="L320" s="617"/>
      <c r="M320" s="617">
        <v>1235</v>
      </c>
      <c r="N320" s="617"/>
      <c r="O320" s="617"/>
      <c r="P320" s="638"/>
      <c r="Q320" s="618"/>
    </row>
    <row r="321" spans="1:17" ht="14.4" customHeight="1" x14ac:dyDescent="0.3">
      <c r="A321" s="613" t="s">
        <v>509</v>
      </c>
      <c r="B321" s="614" t="s">
        <v>3285</v>
      </c>
      <c r="C321" s="614" t="s">
        <v>2755</v>
      </c>
      <c r="D321" s="614" t="s">
        <v>3292</v>
      </c>
      <c r="E321" s="614" t="s">
        <v>3293</v>
      </c>
      <c r="F321" s="617"/>
      <c r="G321" s="617"/>
      <c r="H321" s="617"/>
      <c r="I321" s="617"/>
      <c r="J321" s="617"/>
      <c r="K321" s="617"/>
      <c r="L321" s="617"/>
      <c r="M321" s="617"/>
      <c r="N321" s="617">
        <v>1</v>
      </c>
      <c r="O321" s="617">
        <v>4983</v>
      </c>
      <c r="P321" s="638"/>
      <c r="Q321" s="618">
        <v>4983</v>
      </c>
    </row>
    <row r="322" spans="1:17" ht="14.4" customHeight="1" x14ac:dyDescent="0.3">
      <c r="A322" s="613" t="s">
        <v>509</v>
      </c>
      <c r="B322" s="614" t="s">
        <v>3285</v>
      </c>
      <c r="C322" s="614" t="s">
        <v>2755</v>
      </c>
      <c r="D322" s="614" t="s">
        <v>3294</v>
      </c>
      <c r="E322" s="614" t="s">
        <v>3295</v>
      </c>
      <c r="F322" s="617"/>
      <c r="G322" s="617"/>
      <c r="H322" s="617"/>
      <c r="I322" s="617"/>
      <c r="J322" s="617">
        <v>1</v>
      </c>
      <c r="K322" s="617">
        <v>1854</v>
      </c>
      <c r="L322" s="617"/>
      <c r="M322" s="617">
        <v>1854</v>
      </c>
      <c r="N322" s="617"/>
      <c r="O322" s="617"/>
      <c r="P322" s="638"/>
      <c r="Q322" s="618"/>
    </row>
    <row r="323" spans="1:17" ht="14.4" customHeight="1" x14ac:dyDescent="0.3">
      <c r="A323" s="613" t="s">
        <v>509</v>
      </c>
      <c r="B323" s="614" t="s">
        <v>3285</v>
      </c>
      <c r="C323" s="614" t="s">
        <v>2755</v>
      </c>
      <c r="D323" s="614" t="s">
        <v>3296</v>
      </c>
      <c r="E323" s="614" t="s">
        <v>3297</v>
      </c>
      <c r="F323" s="617"/>
      <c r="G323" s="617"/>
      <c r="H323" s="617"/>
      <c r="I323" s="617"/>
      <c r="J323" s="617">
        <v>1</v>
      </c>
      <c r="K323" s="617">
        <v>3919</v>
      </c>
      <c r="L323" s="617"/>
      <c r="M323" s="617">
        <v>3919</v>
      </c>
      <c r="N323" s="617"/>
      <c r="O323" s="617"/>
      <c r="P323" s="638"/>
      <c r="Q323" s="618"/>
    </row>
    <row r="324" spans="1:17" ht="14.4" customHeight="1" x14ac:dyDescent="0.3">
      <c r="A324" s="613" t="s">
        <v>509</v>
      </c>
      <c r="B324" s="614" t="s">
        <v>3298</v>
      </c>
      <c r="C324" s="614" t="s">
        <v>2755</v>
      </c>
      <c r="D324" s="614" t="s">
        <v>3299</v>
      </c>
      <c r="E324" s="614" t="s">
        <v>3300</v>
      </c>
      <c r="F324" s="617"/>
      <c r="G324" s="617"/>
      <c r="H324" s="617"/>
      <c r="I324" s="617"/>
      <c r="J324" s="617">
        <v>1</v>
      </c>
      <c r="K324" s="617">
        <v>1019</v>
      </c>
      <c r="L324" s="617"/>
      <c r="M324" s="617">
        <v>1019</v>
      </c>
      <c r="N324" s="617"/>
      <c r="O324" s="617"/>
      <c r="P324" s="638"/>
      <c r="Q324" s="618"/>
    </row>
    <row r="325" spans="1:17" ht="14.4" customHeight="1" x14ac:dyDescent="0.3">
      <c r="A325" s="613" t="s">
        <v>509</v>
      </c>
      <c r="B325" s="614" t="s">
        <v>3298</v>
      </c>
      <c r="C325" s="614" t="s">
        <v>2755</v>
      </c>
      <c r="D325" s="614" t="s">
        <v>2885</v>
      </c>
      <c r="E325" s="614" t="s">
        <v>2886</v>
      </c>
      <c r="F325" s="617">
        <v>1</v>
      </c>
      <c r="G325" s="617">
        <v>176</v>
      </c>
      <c r="H325" s="617">
        <v>1</v>
      </c>
      <c r="I325" s="617">
        <v>176</v>
      </c>
      <c r="J325" s="617"/>
      <c r="K325" s="617"/>
      <c r="L325" s="617"/>
      <c r="M325" s="617"/>
      <c r="N325" s="617"/>
      <c r="O325" s="617"/>
      <c r="P325" s="638"/>
      <c r="Q325" s="618"/>
    </row>
    <row r="326" spans="1:17" ht="14.4" customHeight="1" x14ac:dyDescent="0.3">
      <c r="A326" s="613" t="s">
        <v>509</v>
      </c>
      <c r="B326" s="614" t="s">
        <v>3298</v>
      </c>
      <c r="C326" s="614" t="s">
        <v>2755</v>
      </c>
      <c r="D326" s="614" t="s">
        <v>3301</v>
      </c>
      <c r="E326" s="614" t="s">
        <v>3302</v>
      </c>
      <c r="F326" s="617"/>
      <c r="G326" s="617"/>
      <c r="H326" s="617"/>
      <c r="I326" s="617"/>
      <c r="J326" s="617">
        <v>1</v>
      </c>
      <c r="K326" s="617">
        <v>0</v>
      </c>
      <c r="L326" s="617"/>
      <c r="M326" s="617">
        <v>0</v>
      </c>
      <c r="N326" s="617"/>
      <c r="O326" s="617"/>
      <c r="P326" s="638"/>
      <c r="Q326" s="618"/>
    </row>
    <row r="327" spans="1:17" ht="14.4" customHeight="1" x14ac:dyDescent="0.3">
      <c r="A327" s="613" t="s">
        <v>509</v>
      </c>
      <c r="B327" s="614" t="s">
        <v>3303</v>
      </c>
      <c r="C327" s="614" t="s">
        <v>2755</v>
      </c>
      <c r="D327" s="614" t="s">
        <v>3304</v>
      </c>
      <c r="E327" s="614" t="s">
        <v>3305</v>
      </c>
      <c r="F327" s="617"/>
      <c r="G327" s="617"/>
      <c r="H327" s="617"/>
      <c r="I327" s="617"/>
      <c r="J327" s="617"/>
      <c r="K327" s="617"/>
      <c r="L327" s="617"/>
      <c r="M327" s="617"/>
      <c r="N327" s="617">
        <v>3</v>
      </c>
      <c r="O327" s="617">
        <v>237</v>
      </c>
      <c r="P327" s="638"/>
      <c r="Q327" s="618">
        <v>79</v>
      </c>
    </row>
    <row r="328" spans="1:17" ht="14.4" customHeight="1" x14ac:dyDescent="0.3">
      <c r="A328" s="613" t="s">
        <v>509</v>
      </c>
      <c r="B328" s="614" t="s">
        <v>3303</v>
      </c>
      <c r="C328" s="614" t="s">
        <v>2755</v>
      </c>
      <c r="D328" s="614" t="s">
        <v>3306</v>
      </c>
      <c r="E328" s="614" t="s">
        <v>3307</v>
      </c>
      <c r="F328" s="617">
        <v>1</v>
      </c>
      <c r="G328" s="617">
        <v>335</v>
      </c>
      <c r="H328" s="617">
        <v>1</v>
      </c>
      <c r="I328" s="617">
        <v>335</v>
      </c>
      <c r="J328" s="617"/>
      <c r="K328" s="617"/>
      <c r="L328" s="617"/>
      <c r="M328" s="617"/>
      <c r="N328" s="617">
        <v>2</v>
      </c>
      <c r="O328" s="617">
        <v>684</v>
      </c>
      <c r="P328" s="638">
        <v>2.0417910447761196</v>
      </c>
      <c r="Q328" s="618">
        <v>342</v>
      </c>
    </row>
    <row r="329" spans="1:17" ht="14.4" customHeight="1" x14ac:dyDescent="0.3">
      <c r="A329" s="613" t="s">
        <v>509</v>
      </c>
      <c r="B329" s="614" t="s">
        <v>3303</v>
      </c>
      <c r="C329" s="614" t="s">
        <v>2755</v>
      </c>
      <c r="D329" s="614" t="s">
        <v>3308</v>
      </c>
      <c r="E329" s="614" t="s">
        <v>3309</v>
      </c>
      <c r="F329" s="617">
        <v>2</v>
      </c>
      <c r="G329" s="617">
        <v>686</v>
      </c>
      <c r="H329" s="617">
        <v>1</v>
      </c>
      <c r="I329" s="617">
        <v>343</v>
      </c>
      <c r="J329" s="617"/>
      <c r="K329" s="617"/>
      <c r="L329" s="617"/>
      <c r="M329" s="617"/>
      <c r="N329" s="617"/>
      <c r="O329" s="617"/>
      <c r="P329" s="638"/>
      <c r="Q329" s="618"/>
    </row>
    <row r="330" spans="1:17" ht="14.4" customHeight="1" x14ac:dyDescent="0.3">
      <c r="A330" s="613" t="s">
        <v>509</v>
      </c>
      <c r="B330" s="614" t="s">
        <v>3303</v>
      </c>
      <c r="C330" s="614" t="s">
        <v>2755</v>
      </c>
      <c r="D330" s="614" t="s">
        <v>3310</v>
      </c>
      <c r="E330" s="614" t="s">
        <v>3311</v>
      </c>
      <c r="F330" s="617">
        <v>2</v>
      </c>
      <c r="G330" s="617">
        <v>1814</v>
      </c>
      <c r="H330" s="617">
        <v>1</v>
      </c>
      <c r="I330" s="617">
        <v>907</v>
      </c>
      <c r="J330" s="617"/>
      <c r="K330" s="617"/>
      <c r="L330" s="617"/>
      <c r="M330" s="617"/>
      <c r="N330" s="617"/>
      <c r="O330" s="617"/>
      <c r="P330" s="638"/>
      <c r="Q330" s="618"/>
    </row>
    <row r="331" spans="1:17" ht="14.4" customHeight="1" x14ac:dyDescent="0.3">
      <c r="A331" s="613" t="s">
        <v>509</v>
      </c>
      <c r="B331" s="614" t="s">
        <v>3303</v>
      </c>
      <c r="C331" s="614" t="s">
        <v>2755</v>
      </c>
      <c r="D331" s="614" t="s">
        <v>3312</v>
      </c>
      <c r="E331" s="614" t="s">
        <v>3313</v>
      </c>
      <c r="F331" s="617">
        <v>2</v>
      </c>
      <c r="G331" s="617">
        <v>698</v>
      </c>
      <c r="H331" s="617">
        <v>1</v>
      </c>
      <c r="I331" s="617">
        <v>349</v>
      </c>
      <c r="J331" s="617"/>
      <c r="K331" s="617"/>
      <c r="L331" s="617"/>
      <c r="M331" s="617"/>
      <c r="N331" s="617">
        <v>1</v>
      </c>
      <c r="O331" s="617">
        <v>354</v>
      </c>
      <c r="P331" s="638">
        <v>0.50716332378223494</v>
      </c>
      <c r="Q331" s="618">
        <v>354</v>
      </c>
    </row>
    <row r="332" spans="1:17" ht="14.4" customHeight="1" x14ac:dyDescent="0.3">
      <c r="A332" s="613" t="s">
        <v>509</v>
      </c>
      <c r="B332" s="614" t="s">
        <v>3303</v>
      </c>
      <c r="C332" s="614" t="s">
        <v>2755</v>
      </c>
      <c r="D332" s="614" t="s">
        <v>3314</v>
      </c>
      <c r="E332" s="614" t="s">
        <v>3315</v>
      </c>
      <c r="F332" s="617"/>
      <c r="G332" s="617"/>
      <c r="H332" s="617"/>
      <c r="I332" s="617"/>
      <c r="J332" s="617"/>
      <c r="K332" s="617"/>
      <c r="L332" s="617"/>
      <c r="M332" s="617"/>
      <c r="N332" s="617">
        <v>2</v>
      </c>
      <c r="O332" s="617">
        <v>1364</v>
      </c>
      <c r="P332" s="638"/>
      <c r="Q332" s="618">
        <v>682</v>
      </c>
    </row>
    <row r="333" spans="1:17" ht="14.4" customHeight="1" x14ac:dyDescent="0.3">
      <c r="A333" s="613" t="s">
        <v>509</v>
      </c>
      <c r="B333" s="614" t="s">
        <v>3303</v>
      </c>
      <c r="C333" s="614" t="s">
        <v>2755</v>
      </c>
      <c r="D333" s="614" t="s">
        <v>3316</v>
      </c>
      <c r="E333" s="614" t="s">
        <v>3317</v>
      </c>
      <c r="F333" s="617">
        <v>1</v>
      </c>
      <c r="G333" s="617">
        <v>311</v>
      </c>
      <c r="H333" s="617">
        <v>1</v>
      </c>
      <c r="I333" s="617">
        <v>311</v>
      </c>
      <c r="J333" s="617"/>
      <c r="K333" s="617"/>
      <c r="L333" s="617"/>
      <c r="M333" s="617"/>
      <c r="N333" s="617">
        <v>1</v>
      </c>
      <c r="O333" s="617">
        <v>317</v>
      </c>
      <c r="P333" s="638">
        <v>1.0192926045016077</v>
      </c>
      <c r="Q333" s="618">
        <v>317</v>
      </c>
    </row>
    <row r="334" spans="1:17" ht="14.4" customHeight="1" x14ac:dyDescent="0.3">
      <c r="A334" s="613" t="s">
        <v>509</v>
      </c>
      <c r="B334" s="614" t="s">
        <v>3303</v>
      </c>
      <c r="C334" s="614" t="s">
        <v>2755</v>
      </c>
      <c r="D334" s="614" t="s">
        <v>2813</v>
      </c>
      <c r="E334" s="614" t="s">
        <v>2814</v>
      </c>
      <c r="F334" s="617">
        <v>1</v>
      </c>
      <c r="G334" s="617">
        <v>800</v>
      </c>
      <c r="H334" s="617">
        <v>1</v>
      </c>
      <c r="I334" s="617">
        <v>800</v>
      </c>
      <c r="J334" s="617">
        <v>2</v>
      </c>
      <c r="K334" s="617">
        <v>1612</v>
      </c>
      <c r="L334" s="617">
        <v>2.0150000000000001</v>
      </c>
      <c r="M334" s="617">
        <v>806</v>
      </c>
      <c r="N334" s="617">
        <v>1</v>
      </c>
      <c r="O334" s="617">
        <v>806</v>
      </c>
      <c r="P334" s="638">
        <v>1.0075000000000001</v>
      </c>
      <c r="Q334" s="618">
        <v>806</v>
      </c>
    </row>
    <row r="335" spans="1:17" ht="14.4" customHeight="1" x14ac:dyDescent="0.3">
      <c r="A335" s="613" t="s">
        <v>509</v>
      </c>
      <c r="B335" s="614" t="s">
        <v>3303</v>
      </c>
      <c r="C335" s="614" t="s">
        <v>2755</v>
      </c>
      <c r="D335" s="614" t="s">
        <v>3318</v>
      </c>
      <c r="E335" s="614" t="s">
        <v>3319</v>
      </c>
      <c r="F335" s="617"/>
      <c r="G335" s="617"/>
      <c r="H335" s="617"/>
      <c r="I335" s="617"/>
      <c r="J335" s="617"/>
      <c r="K335" s="617"/>
      <c r="L335" s="617"/>
      <c r="M335" s="617"/>
      <c r="N335" s="617">
        <v>1</v>
      </c>
      <c r="O335" s="617">
        <v>2361</v>
      </c>
      <c r="P335" s="638"/>
      <c r="Q335" s="618">
        <v>2361</v>
      </c>
    </row>
    <row r="336" spans="1:17" ht="14.4" customHeight="1" x14ac:dyDescent="0.3">
      <c r="A336" s="613" t="s">
        <v>509</v>
      </c>
      <c r="B336" s="614" t="s">
        <v>3303</v>
      </c>
      <c r="C336" s="614" t="s">
        <v>2755</v>
      </c>
      <c r="D336" s="614" t="s">
        <v>2867</v>
      </c>
      <c r="E336" s="614" t="s">
        <v>2868</v>
      </c>
      <c r="F336" s="617">
        <v>4</v>
      </c>
      <c r="G336" s="617">
        <v>2660</v>
      </c>
      <c r="H336" s="617">
        <v>1</v>
      </c>
      <c r="I336" s="617">
        <v>665</v>
      </c>
      <c r="J336" s="617"/>
      <c r="K336" s="617"/>
      <c r="L336" s="617"/>
      <c r="M336" s="617"/>
      <c r="N336" s="617"/>
      <c r="O336" s="617"/>
      <c r="P336" s="638"/>
      <c r="Q336" s="618"/>
    </row>
    <row r="337" spans="1:17" ht="14.4" customHeight="1" x14ac:dyDescent="0.3">
      <c r="A337" s="613" t="s">
        <v>509</v>
      </c>
      <c r="B337" s="614" t="s">
        <v>3303</v>
      </c>
      <c r="C337" s="614" t="s">
        <v>2755</v>
      </c>
      <c r="D337" s="614" t="s">
        <v>3320</v>
      </c>
      <c r="E337" s="614" t="s">
        <v>3321</v>
      </c>
      <c r="F337" s="617"/>
      <c r="G337" s="617"/>
      <c r="H337" s="617"/>
      <c r="I337" s="617"/>
      <c r="J337" s="617">
        <v>1</v>
      </c>
      <c r="K337" s="617">
        <v>2632</v>
      </c>
      <c r="L337" s="617"/>
      <c r="M337" s="617">
        <v>2632</v>
      </c>
      <c r="N337" s="617">
        <v>2</v>
      </c>
      <c r="O337" s="617">
        <v>5280</v>
      </c>
      <c r="P337" s="638"/>
      <c r="Q337" s="618">
        <v>2640</v>
      </c>
    </row>
    <row r="338" spans="1:17" ht="14.4" customHeight="1" x14ac:dyDescent="0.3">
      <c r="A338" s="613" t="s">
        <v>509</v>
      </c>
      <c r="B338" s="614" t="s">
        <v>3303</v>
      </c>
      <c r="C338" s="614" t="s">
        <v>2755</v>
      </c>
      <c r="D338" s="614" t="s">
        <v>3322</v>
      </c>
      <c r="E338" s="614" t="s">
        <v>3323</v>
      </c>
      <c r="F338" s="617">
        <v>5</v>
      </c>
      <c r="G338" s="617">
        <v>11955</v>
      </c>
      <c r="H338" s="617">
        <v>1</v>
      </c>
      <c r="I338" s="617">
        <v>2391</v>
      </c>
      <c r="J338" s="617"/>
      <c r="K338" s="617"/>
      <c r="L338" s="617"/>
      <c r="M338" s="617"/>
      <c r="N338" s="617">
        <v>5</v>
      </c>
      <c r="O338" s="617">
        <v>12190</v>
      </c>
      <c r="P338" s="638">
        <v>1.0196570472605604</v>
      </c>
      <c r="Q338" s="618">
        <v>2438</v>
      </c>
    </row>
    <row r="339" spans="1:17" ht="14.4" customHeight="1" x14ac:dyDescent="0.3">
      <c r="A339" s="613" t="s">
        <v>509</v>
      </c>
      <c r="B339" s="614" t="s">
        <v>3303</v>
      </c>
      <c r="C339" s="614" t="s">
        <v>2755</v>
      </c>
      <c r="D339" s="614" t="s">
        <v>3324</v>
      </c>
      <c r="E339" s="614" t="s">
        <v>3325</v>
      </c>
      <c r="F339" s="617">
        <v>2</v>
      </c>
      <c r="G339" s="617">
        <v>5780</v>
      </c>
      <c r="H339" s="617">
        <v>1</v>
      </c>
      <c r="I339" s="617">
        <v>2890</v>
      </c>
      <c r="J339" s="617"/>
      <c r="K339" s="617"/>
      <c r="L339" s="617"/>
      <c r="M339" s="617"/>
      <c r="N339" s="617"/>
      <c r="O339" s="617"/>
      <c r="P339" s="638"/>
      <c r="Q339" s="618"/>
    </row>
    <row r="340" spans="1:17" ht="14.4" customHeight="1" x14ac:dyDescent="0.3">
      <c r="A340" s="613" t="s">
        <v>509</v>
      </c>
      <c r="B340" s="614" t="s">
        <v>3303</v>
      </c>
      <c r="C340" s="614" t="s">
        <v>2755</v>
      </c>
      <c r="D340" s="614" t="s">
        <v>3326</v>
      </c>
      <c r="E340" s="614" t="s">
        <v>3327</v>
      </c>
      <c r="F340" s="617">
        <v>4</v>
      </c>
      <c r="G340" s="617">
        <v>2372</v>
      </c>
      <c r="H340" s="617">
        <v>1</v>
      </c>
      <c r="I340" s="617">
        <v>593</v>
      </c>
      <c r="J340" s="617"/>
      <c r="K340" s="617"/>
      <c r="L340" s="617"/>
      <c r="M340" s="617"/>
      <c r="N340" s="617">
        <v>2</v>
      </c>
      <c r="O340" s="617">
        <v>1210</v>
      </c>
      <c r="P340" s="638">
        <v>0.51011804384485671</v>
      </c>
      <c r="Q340" s="618">
        <v>605</v>
      </c>
    </row>
    <row r="341" spans="1:17" ht="14.4" customHeight="1" x14ac:dyDescent="0.3">
      <c r="A341" s="613" t="s">
        <v>509</v>
      </c>
      <c r="B341" s="614" t="s">
        <v>3303</v>
      </c>
      <c r="C341" s="614" t="s">
        <v>2755</v>
      </c>
      <c r="D341" s="614" t="s">
        <v>3328</v>
      </c>
      <c r="E341" s="614" t="s">
        <v>3329</v>
      </c>
      <c r="F341" s="617">
        <v>1</v>
      </c>
      <c r="G341" s="617">
        <v>3108</v>
      </c>
      <c r="H341" s="617">
        <v>1</v>
      </c>
      <c r="I341" s="617">
        <v>3108</v>
      </c>
      <c r="J341" s="617"/>
      <c r="K341" s="617"/>
      <c r="L341" s="617"/>
      <c r="M341" s="617"/>
      <c r="N341" s="617"/>
      <c r="O341" s="617"/>
      <c r="P341" s="638"/>
      <c r="Q341" s="618"/>
    </row>
    <row r="342" spans="1:17" ht="14.4" customHeight="1" x14ac:dyDescent="0.3">
      <c r="A342" s="613" t="s">
        <v>509</v>
      </c>
      <c r="B342" s="614" t="s">
        <v>3303</v>
      </c>
      <c r="C342" s="614" t="s">
        <v>2755</v>
      </c>
      <c r="D342" s="614" t="s">
        <v>3330</v>
      </c>
      <c r="E342" s="614" t="s">
        <v>3331</v>
      </c>
      <c r="F342" s="617"/>
      <c r="G342" s="617"/>
      <c r="H342" s="617"/>
      <c r="I342" s="617"/>
      <c r="J342" s="617">
        <v>1</v>
      </c>
      <c r="K342" s="617">
        <v>1753</v>
      </c>
      <c r="L342" s="617"/>
      <c r="M342" s="617">
        <v>1753</v>
      </c>
      <c r="N342" s="617"/>
      <c r="O342" s="617"/>
      <c r="P342" s="638"/>
      <c r="Q342" s="618"/>
    </row>
    <row r="343" spans="1:17" ht="14.4" customHeight="1" x14ac:dyDescent="0.3">
      <c r="A343" s="613" t="s">
        <v>509</v>
      </c>
      <c r="B343" s="614" t="s">
        <v>3332</v>
      </c>
      <c r="C343" s="614" t="s">
        <v>2755</v>
      </c>
      <c r="D343" s="614" t="s">
        <v>3333</v>
      </c>
      <c r="E343" s="614" t="s">
        <v>3334</v>
      </c>
      <c r="F343" s="617"/>
      <c r="G343" s="617"/>
      <c r="H343" s="617"/>
      <c r="I343" s="617"/>
      <c r="J343" s="617"/>
      <c r="K343" s="617"/>
      <c r="L343" s="617"/>
      <c r="M343" s="617"/>
      <c r="N343" s="617">
        <v>1</v>
      </c>
      <c r="O343" s="617">
        <v>4985</v>
      </c>
      <c r="P343" s="638"/>
      <c r="Q343" s="618">
        <v>4985</v>
      </c>
    </row>
    <row r="344" spans="1:17" ht="14.4" customHeight="1" x14ac:dyDescent="0.3">
      <c r="A344" s="613" t="s">
        <v>509</v>
      </c>
      <c r="B344" s="614" t="s">
        <v>3332</v>
      </c>
      <c r="C344" s="614" t="s">
        <v>2755</v>
      </c>
      <c r="D344" s="614" t="s">
        <v>3335</v>
      </c>
      <c r="E344" s="614" t="s">
        <v>3336</v>
      </c>
      <c r="F344" s="617"/>
      <c r="G344" s="617"/>
      <c r="H344" s="617"/>
      <c r="I344" s="617"/>
      <c r="J344" s="617"/>
      <c r="K344" s="617"/>
      <c r="L344" s="617"/>
      <c r="M344" s="617"/>
      <c r="N344" s="617">
        <v>1</v>
      </c>
      <c r="O344" s="617">
        <v>5143</v>
      </c>
      <c r="P344" s="638"/>
      <c r="Q344" s="618">
        <v>5143</v>
      </c>
    </row>
    <row r="345" spans="1:17" ht="14.4" customHeight="1" x14ac:dyDescent="0.3">
      <c r="A345" s="613" t="s">
        <v>509</v>
      </c>
      <c r="B345" s="614" t="s">
        <v>3332</v>
      </c>
      <c r="C345" s="614" t="s">
        <v>2755</v>
      </c>
      <c r="D345" s="614" t="s">
        <v>2811</v>
      </c>
      <c r="E345" s="614" t="s">
        <v>2812</v>
      </c>
      <c r="F345" s="617"/>
      <c r="G345" s="617"/>
      <c r="H345" s="617"/>
      <c r="I345" s="617"/>
      <c r="J345" s="617"/>
      <c r="K345" s="617"/>
      <c r="L345" s="617"/>
      <c r="M345" s="617"/>
      <c r="N345" s="617">
        <v>1</v>
      </c>
      <c r="O345" s="617">
        <v>907</v>
      </c>
      <c r="P345" s="638"/>
      <c r="Q345" s="618">
        <v>907</v>
      </c>
    </row>
    <row r="346" spans="1:17" ht="14.4" customHeight="1" x14ac:dyDescent="0.3">
      <c r="A346" s="613" t="s">
        <v>509</v>
      </c>
      <c r="B346" s="614" t="s">
        <v>3332</v>
      </c>
      <c r="C346" s="614" t="s">
        <v>2755</v>
      </c>
      <c r="D346" s="614" t="s">
        <v>3337</v>
      </c>
      <c r="E346" s="614" t="s">
        <v>3338</v>
      </c>
      <c r="F346" s="617"/>
      <c r="G346" s="617"/>
      <c r="H346" s="617"/>
      <c r="I346" s="617"/>
      <c r="J346" s="617"/>
      <c r="K346" s="617"/>
      <c r="L346" s="617"/>
      <c r="M346" s="617"/>
      <c r="N346" s="617">
        <v>1</v>
      </c>
      <c r="O346" s="617">
        <v>109</v>
      </c>
      <c r="P346" s="638"/>
      <c r="Q346" s="618">
        <v>109</v>
      </c>
    </row>
    <row r="347" spans="1:17" ht="14.4" customHeight="1" x14ac:dyDescent="0.3">
      <c r="A347" s="613" t="s">
        <v>509</v>
      </c>
      <c r="B347" s="614" t="s">
        <v>3332</v>
      </c>
      <c r="C347" s="614" t="s">
        <v>2755</v>
      </c>
      <c r="D347" s="614" t="s">
        <v>2912</v>
      </c>
      <c r="E347" s="614" t="s">
        <v>2913</v>
      </c>
      <c r="F347" s="617"/>
      <c r="G347" s="617"/>
      <c r="H347" s="617"/>
      <c r="I347" s="617"/>
      <c r="J347" s="617"/>
      <c r="K347" s="617"/>
      <c r="L347" s="617"/>
      <c r="M347" s="617"/>
      <c r="N347" s="617">
        <v>1</v>
      </c>
      <c r="O347" s="617">
        <v>4340</v>
      </c>
      <c r="P347" s="638"/>
      <c r="Q347" s="618">
        <v>4340</v>
      </c>
    </row>
    <row r="348" spans="1:17" ht="14.4" customHeight="1" x14ac:dyDescent="0.3">
      <c r="A348" s="613" t="s">
        <v>509</v>
      </c>
      <c r="B348" s="614" t="s">
        <v>3332</v>
      </c>
      <c r="C348" s="614" t="s">
        <v>2755</v>
      </c>
      <c r="D348" s="614" t="s">
        <v>3339</v>
      </c>
      <c r="E348" s="614" t="s">
        <v>3340</v>
      </c>
      <c r="F348" s="617"/>
      <c r="G348" s="617"/>
      <c r="H348" s="617"/>
      <c r="I348" s="617"/>
      <c r="J348" s="617"/>
      <c r="K348" s="617"/>
      <c r="L348" s="617"/>
      <c r="M348" s="617"/>
      <c r="N348" s="617">
        <v>1</v>
      </c>
      <c r="O348" s="617">
        <v>1828</v>
      </c>
      <c r="P348" s="638"/>
      <c r="Q348" s="618">
        <v>1828</v>
      </c>
    </row>
    <row r="349" spans="1:17" ht="14.4" customHeight="1" x14ac:dyDescent="0.3">
      <c r="A349" s="613" t="s">
        <v>509</v>
      </c>
      <c r="B349" s="614" t="s">
        <v>3341</v>
      </c>
      <c r="C349" s="614" t="s">
        <v>2755</v>
      </c>
      <c r="D349" s="614" t="s">
        <v>3342</v>
      </c>
      <c r="E349" s="614" t="s">
        <v>3343</v>
      </c>
      <c r="F349" s="617"/>
      <c r="G349" s="617"/>
      <c r="H349" s="617"/>
      <c r="I349" s="617"/>
      <c r="J349" s="617">
        <v>2</v>
      </c>
      <c r="K349" s="617">
        <v>484</v>
      </c>
      <c r="L349" s="617"/>
      <c r="M349" s="617">
        <v>242</v>
      </c>
      <c r="N349" s="617"/>
      <c r="O349" s="617"/>
      <c r="P349" s="638"/>
      <c r="Q349" s="618"/>
    </row>
    <row r="350" spans="1:17" ht="14.4" customHeight="1" x14ac:dyDescent="0.3">
      <c r="A350" s="613" t="s">
        <v>509</v>
      </c>
      <c r="B350" s="614" t="s">
        <v>3344</v>
      </c>
      <c r="C350" s="614" t="s">
        <v>2755</v>
      </c>
      <c r="D350" s="614" t="s">
        <v>3345</v>
      </c>
      <c r="E350" s="614" t="s">
        <v>3346</v>
      </c>
      <c r="F350" s="617"/>
      <c r="G350" s="617"/>
      <c r="H350" s="617"/>
      <c r="I350" s="617"/>
      <c r="J350" s="617">
        <v>1</v>
      </c>
      <c r="K350" s="617">
        <v>412</v>
      </c>
      <c r="L350" s="617"/>
      <c r="M350" s="617">
        <v>412</v>
      </c>
      <c r="N350" s="617"/>
      <c r="O350" s="617"/>
      <c r="P350" s="638"/>
      <c r="Q350" s="618"/>
    </row>
    <row r="351" spans="1:17" ht="14.4" customHeight="1" x14ac:dyDescent="0.3">
      <c r="A351" s="613" t="s">
        <v>509</v>
      </c>
      <c r="B351" s="614" t="s">
        <v>3344</v>
      </c>
      <c r="C351" s="614" t="s">
        <v>2755</v>
      </c>
      <c r="D351" s="614" t="s">
        <v>3347</v>
      </c>
      <c r="E351" s="614" t="s">
        <v>3348</v>
      </c>
      <c r="F351" s="617">
        <v>1</v>
      </c>
      <c r="G351" s="617">
        <v>245</v>
      </c>
      <c r="H351" s="617">
        <v>1</v>
      </c>
      <c r="I351" s="617">
        <v>245</v>
      </c>
      <c r="J351" s="617">
        <v>1</v>
      </c>
      <c r="K351" s="617">
        <v>248</v>
      </c>
      <c r="L351" s="617">
        <v>1.0122448979591836</v>
      </c>
      <c r="M351" s="617">
        <v>248</v>
      </c>
      <c r="N351" s="617">
        <v>1</v>
      </c>
      <c r="O351" s="617">
        <v>252</v>
      </c>
      <c r="P351" s="638">
        <v>1.0285714285714285</v>
      </c>
      <c r="Q351" s="618">
        <v>252</v>
      </c>
    </row>
    <row r="352" spans="1:17" ht="14.4" customHeight="1" x14ac:dyDescent="0.3">
      <c r="A352" s="613" t="s">
        <v>509</v>
      </c>
      <c r="B352" s="614" t="s">
        <v>3344</v>
      </c>
      <c r="C352" s="614" t="s">
        <v>2755</v>
      </c>
      <c r="D352" s="614" t="s">
        <v>3349</v>
      </c>
      <c r="E352" s="614" t="s">
        <v>3350</v>
      </c>
      <c r="F352" s="617"/>
      <c r="G352" s="617"/>
      <c r="H352" s="617"/>
      <c r="I352" s="617"/>
      <c r="J352" s="617"/>
      <c r="K352" s="617"/>
      <c r="L352" s="617"/>
      <c r="M352" s="617"/>
      <c r="N352" s="617">
        <v>1</v>
      </c>
      <c r="O352" s="617">
        <v>1139</v>
      </c>
      <c r="P352" s="638"/>
      <c r="Q352" s="618">
        <v>1139</v>
      </c>
    </row>
    <row r="353" spans="1:17" ht="14.4" customHeight="1" x14ac:dyDescent="0.3">
      <c r="A353" s="613" t="s">
        <v>509</v>
      </c>
      <c r="B353" s="614" t="s">
        <v>3344</v>
      </c>
      <c r="C353" s="614" t="s">
        <v>2755</v>
      </c>
      <c r="D353" s="614" t="s">
        <v>3351</v>
      </c>
      <c r="E353" s="614" t="s">
        <v>3352</v>
      </c>
      <c r="F353" s="617"/>
      <c r="G353" s="617"/>
      <c r="H353" s="617"/>
      <c r="I353" s="617"/>
      <c r="J353" s="617"/>
      <c r="K353" s="617"/>
      <c r="L353" s="617"/>
      <c r="M353" s="617"/>
      <c r="N353" s="617">
        <v>1</v>
      </c>
      <c r="O353" s="617">
        <v>2163</v>
      </c>
      <c r="P353" s="638"/>
      <c r="Q353" s="618">
        <v>2163</v>
      </c>
    </row>
    <row r="354" spans="1:17" ht="14.4" customHeight="1" x14ac:dyDescent="0.3">
      <c r="A354" s="613" t="s">
        <v>509</v>
      </c>
      <c r="B354" s="614" t="s">
        <v>3344</v>
      </c>
      <c r="C354" s="614" t="s">
        <v>2755</v>
      </c>
      <c r="D354" s="614" t="s">
        <v>3353</v>
      </c>
      <c r="E354" s="614" t="s">
        <v>3354</v>
      </c>
      <c r="F354" s="617"/>
      <c r="G354" s="617"/>
      <c r="H354" s="617"/>
      <c r="I354" s="617"/>
      <c r="J354" s="617">
        <v>1</v>
      </c>
      <c r="K354" s="617">
        <v>1500</v>
      </c>
      <c r="L354" s="617"/>
      <c r="M354" s="617">
        <v>1500</v>
      </c>
      <c r="N354" s="617"/>
      <c r="O354" s="617"/>
      <c r="P354" s="638"/>
      <c r="Q354" s="618"/>
    </row>
    <row r="355" spans="1:17" ht="14.4" customHeight="1" x14ac:dyDescent="0.3">
      <c r="A355" s="613" t="s">
        <v>509</v>
      </c>
      <c r="B355" s="614" t="s">
        <v>3344</v>
      </c>
      <c r="C355" s="614" t="s">
        <v>2755</v>
      </c>
      <c r="D355" s="614" t="s">
        <v>3355</v>
      </c>
      <c r="E355" s="614" t="s">
        <v>3356</v>
      </c>
      <c r="F355" s="617"/>
      <c r="G355" s="617"/>
      <c r="H355" s="617"/>
      <c r="I355" s="617"/>
      <c r="J355" s="617">
        <v>1</v>
      </c>
      <c r="K355" s="617">
        <v>1834</v>
      </c>
      <c r="L355" s="617"/>
      <c r="M355" s="617">
        <v>1834</v>
      </c>
      <c r="N355" s="617"/>
      <c r="O355" s="617"/>
      <c r="P355" s="638"/>
      <c r="Q355" s="618"/>
    </row>
    <row r="356" spans="1:17" ht="14.4" customHeight="1" x14ac:dyDescent="0.3">
      <c r="A356" s="613" t="s">
        <v>509</v>
      </c>
      <c r="B356" s="614" t="s">
        <v>3344</v>
      </c>
      <c r="C356" s="614" t="s">
        <v>2755</v>
      </c>
      <c r="D356" s="614" t="s">
        <v>3357</v>
      </c>
      <c r="E356" s="614" t="s">
        <v>3358</v>
      </c>
      <c r="F356" s="617"/>
      <c r="G356" s="617"/>
      <c r="H356" s="617"/>
      <c r="I356" s="617"/>
      <c r="J356" s="617">
        <v>1</v>
      </c>
      <c r="K356" s="617">
        <v>3035</v>
      </c>
      <c r="L356" s="617"/>
      <c r="M356" s="617">
        <v>3035</v>
      </c>
      <c r="N356" s="617"/>
      <c r="O356" s="617"/>
      <c r="P356" s="638"/>
      <c r="Q356" s="618"/>
    </row>
    <row r="357" spans="1:17" ht="14.4" customHeight="1" x14ac:dyDescent="0.3">
      <c r="A357" s="613" t="s">
        <v>509</v>
      </c>
      <c r="B357" s="614" t="s">
        <v>3344</v>
      </c>
      <c r="C357" s="614" t="s">
        <v>2755</v>
      </c>
      <c r="D357" s="614" t="s">
        <v>2813</v>
      </c>
      <c r="E357" s="614" t="s">
        <v>2814</v>
      </c>
      <c r="F357" s="617"/>
      <c r="G357" s="617"/>
      <c r="H357" s="617"/>
      <c r="I357" s="617"/>
      <c r="J357" s="617">
        <v>3</v>
      </c>
      <c r="K357" s="617">
        <v>2418</v>
      </c>
      <c r="L357" s="617"/>
      <c r="M357" s="617">
        <v>806</v>
      </c>
      <c r="N357" s="617">
        <v>2</v>
      </c>
      <c r="O357" s="617">
        <v>1621</v>
      </c>
      <c r="P357" s="638"/>
      <c r="Q357" s="618">
        <v>810.5</v>
      </c>
    </row>
    <row r="358" spans="1:17" ht="14.4" customHeight="1" x14ac:dyDescent="0.3">
      <c r="A358" s="613" t="s">
        <v>509</v>
      </c>
      <c r="B358" s="614" t="s">
        <v>3344</v>
      </c>
      <c r="C358" s="614" t="s">
        <v>2755</v>
      </c>
      <c r="D358" s="614" t="s">
        <v>3359</v>
      </c>
      <c r="E358" s="614" t="s">
        <v>3360</v>
      </c>
      <c r="F358" s="617">
        <v>1</v>
      </c>
      <c r="G358" s="617">
        <v>1174</v>
      </c>
      <c r="H358" s="617">
        <v>1</v>
      </c>
      <c r="I358" s="617">
        <v>1174</v>
      </c>
      <c r="J358" s="617"/>
      <c r="K358" s="617"/>
      <c r="L358" s="617"/>
      <c r="M358" s="617"/>
      <c r="N358" s="617"/>
      <c r="O358" s="617"/>
      <c r="P358" s="638"/>
      <c r="Q358" s="618"/>
    </row>
    <row r="359" spans="1:17" ht="14.4" customHeight="1" x14ac:dyDescent="0.3">
      <c r="A359" s="613" t="s">
        <v>509</v>
      </c>
      <c r="B359" s="614" t="s">
        <v>3344</v>
      </c>
      <c r="C359" s="614" t="s">
        <v>2755</v>
      </c>
      <c r="D359" s="614" t="s">
        <v>3286</v>
      </c>
      <c r="E359" s="614" t="s">
        <v>3287</v>
      </c>
      <c r="F359" s="617"/>
      <c r="G359" s="617"/>
      <c r="H359" s="617"/>
      <c r="I359" s="617"/>
      <c r="J359" s="617"/>
      <c r="K359" s="617"/>
      <c r="L359" s="617"/>
      <c r="M359" s="617"/>
      <c r="N359" s="617">
        <v>1</v>
      </c>
      <c r="O359" s="617">
        <v>66</v>
      </c>
      <c r="P359" s="638"/>
      <c r="Q359" s="618">
        <v>66</v>
      </c>
    </row>
    <row r="360" spans="1:17" ht="14.4" customHeight="1" x14ac:dyDescent="0.3">
      <c r="A360" s="613" t="s">
        <v>509</v>
      </c>
      <c r="B360" s="614" t="s">
        <v>3344</v>
      </c>
      <c r="C360" s="614" t="s">
        <v>2755</v>
      </c>
      <c r="D360" s="614" t="s">
        <v>3361</v>
      </c>
      <c r="E360" s="614" t="s">
        <v>3362</v>
      </c>
      <c r="F360" s="617"/>
      <c r="G360" s="617"/>
      <c r="H360" s="617"/>
      <c r="I360" s="617"/>
      <c r="J360" s="617">
        <v>1</v>
      </c>
      <c r="K360" s="617">
        <v>1418</v>
      </c>
      <c r="L360" s="617"/>
      <c r="M360" s="617">
        <v>1418</v>
      </c>
      <c r="N360" s="617"/>
      <c r="O360" s="617"/>
      <c r="P360" s="638"/>
      <c r="Q360" s="618"/>
    </row>
    <row r="361" spans="1:17" ht="14.4" customHeight="1" x14ac:dyDescent="0.3">
      <c r="A361" s="613" t="s">
        <v>509</v>
      </c>
      <c r="B361" s="614" t="s">
        <v>3344</v>
      </c>
      <c r="C361" s="614" t="s">
        <v>2755</v>
      </c>
      <c r="D361" s="614" t="s">
        <v>3363</v>
      </c>
      <c r="E361" s="614" t="s">
        <v>3364</v>
      </c>
      <c r="F361" s="617"/>
      <c r="G361" s="617"/>
      <c r="H361" s="617"/>
      <c r="I361" s="617"/>
      <c r="J361" s="617">
        <v>1</v>
      </c>
      <c r="K361" s="617">
        <v>587</v>
      </c>
      <c r="L361" s="617"/>
      <c r="M361" s="617">
        <v>587</v>
      </c>
      <c r="N361" s="617"/>
      <c r="O361" s="617"/>
      <c r="P361" s="638"/>
      <c r="Q361" s="618"/>
    </row>
    <row r="362" spans="1:17" ht="14.4" customHeight="1" x14ac:dyDescent="0.3">
      <c r="A362" s="613" t="s">
        <v>509</v>
      </c>
      <c r="B362" s="614" t="s">
        <v>3344</v>
      </c>
      <c r="C362" s="614" t="s">
        <v>2755</v>
      </c>
      <c r="D362" s="614" t="s">
        <v>3365</v>
      </c>
      <c r="E362" s="614" t="s">
        <v>3366</v>
      </c>
      <c r="F362" s="617"/>
      <c r="G362" s="617"/>
      <c r="H362" s="617"/>
      <c r="I362" s="617"/>
      <c r="J362" s="617"/>
      <c r="K362" s="617"/>
      <c r="L362" s="617"/>
      <c r="M362" s="617"/>
      <c r="N362" s="617">
        <v>1</v>
      </c>
      <c r="O362" s="617">
        <v>490</v>
      </c>
      <c r="P362" s="638"/>
      <c r="Q362" s="618">
        <v>490</v>
      </c>
    </row>
    <row r="363" spans="1:17" ht="14.4" customHeight="1" x14ac:dyDescent="0.3">
      <c r="A363" s="613" t="s">
        <v>509</v>
      </c>
      <c r="B363" s="614" t="s">
        <v>3344</v>
      </c>
      <c r="C363" s="614" t="s">
        <v>2755</v>
      </c>
      <c r="D363" s="614" t="s">
        <v>3367</v>
      </c>
      <c r="E363" s="614" t="s">
        <v>3368</v>
      </c>
      <c r="F363" s="617"/>
      <c r="G363" s="617"/>
      <c r="H363" s="617"/>
      <c r="I363" s="617"/>
      <c r="J363" s="617"/>
      <c r="K363" s="617"/>
      <c r="L363" s="617"/>
      <c r="M363" s="617"/>
      <c r="N363" s="617">
        <v>1</v>
      </c>
      <c r="O363" s="617">
        <v>4010</v>
      </c>
      <c r="P363" s="638"/>
      <c r="Q363" s="618">
        <v>4010</v>
      </c>
    </row>
    <row r="364" spans="1:17" ht="14.4" customHeight="1" x14ac:dyDescent="0.3">
      <c r="A364" s="613" t="s">
        <v>509</v>
      </c>
      <c r="B364" s="614" t="s">
        <v>3369</v>
      </c>
      <c r="C364" s="614" t="s">
        <v>2755</v>
      </c>
      <c r="D364" s="614" t="s">
        <v>3370</v>
      </c>
      <c r="E364" s="614" t="s">
        <v>3371</v>
      </c>
      <c r="F364" s="617"/>
      <c r="G364" s="617"/>
      <c r="H364" s="617"/>
      <c r="I364" s="617"/>
      <c r="J364" s="617">
        <v>1</v>
      </c>
      <c r="K364" s="617">
        <v>1839</v>
      </c>
      <c r="L364" s="617"/>
      <c r="M364" s="617">
        <v>1839</v>
      </c>
      <c r="N364" s="617"/>
      <c r="O364" s="617"/>
      <c r="P364" s="638"/>
      <c r="Q364" s="618"/>
    </row>
    <row r="365" spans="1:17" ht="14.4" customHeight="1" x14ac:dyDescent="0.3">
      <c r="A365" s="613" t="s">
        <v>509</v>
      </c>
      <c r="B365" s="614" t="s">
        <v>3372</v>
      </c>
      <c r="C365" s="614" t="s">
        <v>2755</v>
      </c>
      <c r="D365" s="614" t="s">
        <v>2783</v>
      </c>
      <c r="E365" s="614" t="s">
        <v>2784</v>
      </c>
      <c r="F365" s="617"/>
      <c r="G365" s="617"/>
      <c r="H365" s="617"/>
      <c r="I365" s="617"/>
      <c r="J365" s="617">
        <v>3</v>
      </c>
      <c r="K365" s="617">
        <v>6159</v>
      </c>
      <c r="L365" s="617"/>
      <c r="M365" s="617">
        <v>2053</v>
      </c>
      <c r="N365" s="617"/>
      <c r="O365" s="617"/>
      <c r="P365" s="638"/>
      <c r="Q365" s="618"/>
    </row>
    <row r="366" spans="1:17" ht="14.4" customHeight="1" x14ac:dyDescent="0.3">
      <c r="A366" s="613" t="s">
        <v>509</v>
      </c>
      <c r="B366" s="614" t="s">
        <v>3372</v>
      </c>
      <c r="C366" s="614" t="s">
        <v>2755</v>
      </c>
      <c r="D366" s="614" t="s">
        <v>2785</v>
      </c>
      <c r="E366" s="614" t="s">
        <v>2786</v>
      </c>
      <c r="F366" s="617">
        <v>1</v>
      </c>
      <c r="G366" s="617">
        <v>1611</v>
      </c>
      <c r="H366" s="617">
        <v>1</v>
      </c>
      <c r="I366" s="617">
        <v>1611</v>
      </c>
      <c r="J366" s="617"/>
      <c r="K366" s="617"/>
      <c r="L366" s="617"/>
      <c r="M366" s="617"/>
      <c r="N366" s="617"/>
      <c r="O366" s="617"/>
      <c r="P366" s="638"/>
      <c r="Q366" s="618"/>
    </row>
    <row r="367" spans="1:17" ht="14.4" customHeight="1" x14ac:dyDescent="0.3">
      <c r="A367" s="613" t="s">
        <v>509</v>
      </c>
      <c r="B367" s="614" t="s">
        <v>3372</v>
      </c>
      <c r="C367" s="614" t="s">
        <v>2755</v>
      </c>
      <c r="D367" s="614" t="s">
        <v>2815</v>
      </c>
      <c r="E367" s="614" t="s">
        <v>2816</v>
      </c>
      <c r="F367" s="617">
        <v>1</v>
      </c>
      <c r="G367" s="617">
        <v>3859</v>
      </c>
      <c r="H367" s="617">
        <v>1</v>
      </c>
      <c r="I367" s="617">
        <v>3859</v>
      </c>
      <c r="J367" s="617"/>
      <c r="K367" s="617"/>
      <c r="L367" s="617"/>
      <c r="M367" s="617"/>
      <c r="N367" s="617"/>
      <c r="O367" s="617"/>
      <c r="P367" s="638"/>
      <c r="Q367" s="618"/>
    </row>
    <row r="368" spans="1:17" ht="14.4" customHeight="1" x14ac:dyDescent="0.3">
      <c r="A368" s="613" t="s">
        <v>509</v>
      </c>
      <c r="B368" s="614" t="s">
        <v>3372</v>
      </c>
      <c r="C368" s="614" t="s">
        <v>2755</v>
      </c>
      <c r="D368" s="614" t="s">
        <v>3373</v>
      </c>
      <c r="E368" s="614" t="s">
        <v>3374</v>
      </c>
      <c r="F368" s="617"/>
      <c r="G368" s="617"/>
      <c r="H368" s="617"/>
      <c r="I368" s="617"/>
      <c r="J368" s="617">
        <v>1</v>
      </c>
      <c r="K368" s="617">
        <v>6363</v>
      </c>
      <c r="L368" s="617"/>
      <c r="M368" s="617">
        <v>6363</v>
      </c>
      <c r="N368" s="617"/>
      <c r="O368" s="617"/>
      <c r="P368" s="638"/>
      <c r="Q368" s="618"/>
    </row>
    <row r="369" spans="1:17" ht="14.4" customHeight="1" x14ac:dyDescent="0.3">
      <c r="A369" s="613" t="s">
        <v>509</v>
      </c>
      <c r="B369" s="614" t="s">
        <v>3372</v>
      </c>
      <c r="C369" s="614" t="s">
        <v>2755</v>
      </c>
      <c r="D369" s="614" t="s">
        <v>3375</v>
      </c>
      <c r="E369" s="614" t="s">
        <v>3376</v>
      </c>
      <c r="F369" s="617"/>
      <c r="G369" s="617"/>
      <c r="H369" s="617"/>
      <c r="I369" s="617"/>
      <c r="J369" s="617">
        <v>1</v>
      </c>
      <c r="K369" s="617">
        <v>303</v>
      </c>
      <c r="L369" s="617"/>
      <c r="M369" s="617">
        <v>303</v>
      </c>
      <c r="N369" s="617"/>
      <c r="O369" s="617"/>
      <c r="P369" s="638"/>
      <c r="Q369" s="618"/>
    </row>
    <row r="370" spans="1:17" ht="14.4" customHeight="1" x14ac:dyDescent="0.3">
      <c r="A370" s="613" t="s">
        <v>509</v>
      </c>
      <c r="B370" s="614" t="s">
        <v>3372</v>
      </c>
      <c r="C370" s="614" t="s">
        <v>2755</v>
      </c>
      <c r="D370" s="614" t="s">
        <v>3377</v>
      </c>
      <c r="E370" s="614" t="s">
        <v>3378</v>
      </c>
      <c r="F370" s="617"/>
      <c r="G370" s="617"/>
      <c r="H370" s="617"/>
      <c r="I370" s="617"/>
      <c r="J370" s="617"/>
      <c r="K370" s="617"/>
      <c r="L370" s="617"/>
      <c r="M370" s="617"/>
      <c r="N370" s="617">
        <v>1</v>
      </c>
      <c r="O370" s="617">
        <v>6067</v>
      </c>
      <c r="P370" s="638"/>
      <c r="Q370" s="618">
        <v>6067</v>
      </c>
    </row>
    <row r="371" spans="1:17" ht="14.4" customHeight="1" x14ac:dyDescent="0.3">
      <c r="A371" s="613" t="s">
        <v>509</v>
      </c>
      <c r="B371" s="614" t="s">
        <v>3372</v>
      </c>
      <c r="C371" s="614" t="s">
        <v>2755</v>
      </c>
      <c r="D371" s="614" t="s">
        <v>3379</v>
      </c>
      <c r="E371" s="614" t="s">
        <v>3380</v>
      </c>
      <c r="F371" s="617">
        <v>1</v>
      </c>
      <c r="G371" s="617">
        <v>2990</v>
      </c>
      <c r="H371" s="617">
        <v>1</v>
      </c>
      <c r="I371" s="617">
        <v>2990</v>
      </c>
      <c r="J371" s="617">
        <v>1</v>
      </c>
      <c r="K371" s="617">
        <v>3002</v>
      </c>
      <c r="L371" s="617">
        <v>1.0040133779264213</v>
      </c>
      <c r="M371" s="617">
        <v>3002</v>
      </c>
      <c r="N371" s="617"/>
      <c r="O371" s="617"/>
      <c r="P371" s="638"/>
      <c r="Q371" s="618"/>
    </row>
    <row r="372" spans="1:17" ht="14.4" customHeight="1" x14ac:dyDescent="0.3">
      <c r="A372" s="613" t="s">
        <v>509</v>
      </c>
      <c r="B372" s="614" t="s">
        <v>2754</v>
      </c>
      <c r="C372" s="614" t="s">
        <v>3077</v>
      </c>
      <c r="D372" s="614" t="s">
        <v>3080</v>
      </c>
      <c r="E372" s="614" t="s">
        <v>3081</v>
      </c>
      <c r="F372" s="617">
        <v>27</v>
      </c>
      <c r="G372" s="617">
        <v>3514.94</v>
      </c>
      <c r="H372" s="617">
        <v>1</v>
      </c>
      <c r="I372" s="617">
        <v>130.18296296296296</v>
      </c>
      <c r="J372" s="617">
        <v>30</v>
      </c>
      <c r="K372" s="617">
        <v>2499</v>
      </c>
      <c r="L372" s="617">
        <v>0.71096519428496641</v>
      </c>
      <c r="M372" s="617">
        <v>83.3</v>
      </c>
      <c r="N372" s="617"/>
      <c r="O372" s="617"/>
      <c r="P372" s="638"/>
      <c r="Q372" s="618"/>
    </row>
    <row r="373" spans="1:17" ht="14.4" customHeight="1" x14ac:dyDescent="0.3">
      <c r="A373" s="613" t="s">
        <v>509</v>
      </c>
      <c r="B373" s="614" t="s">
        <v>2754</v>
      </c>
      <c r="C373" s="614" t="s">
        <v>3077</v>
      </c>
      <c r="D373" s="614" t="s">
        <v>3082</v>
      </c>
      <c r="E373" s="614" t="s">
        <v>1879</v>
      </c>
      <c r="F373" s="617"/>
      <c r="G373" s="617"/>
      <c r="H373" s="617"/>
      <c r="I373" s="617"/>
      <c r="J373" s="617">
        <v>6</v>
      </c>
      <c r="K373" s="617">
        <v>497.52</v>
      </c>
      <c r="L373" s="617"/>
      <c r="M373" s="617">
        <v>82.92</v>
      </c>
      <c r="N373" s="617"/>
      <c r="O373" s="617"/>
      <c r="P373" s="638"/>
      <c r="Q373" s="618"/>
    </row>
    <row r="374" spans="1:17" ht="14.4" customHeight="1" x14ac:dyDescent="0.3">
      <c r="A374" s="613" t="s">
        <v>509</v>
      </c>
      <c r="B374" s="614" t="s">
        <v>2754</v>
      </c>
      <c r="C374" s="614" t="s">
        <v>3077</v>
      </c>
      <c r="D374" s="614" t="s">
        <v>3083</v>
      </c>
      <c r="E374" s="614" t="s">
        <v>2093</v>
      </c>
      <c r="F374" s="617">
        <v>9</v>
      </c>
      <c r="G374" s="617">
        <v>16028.28</v>
      </c>
      <c r="H374" s="617">
        <v>1</v>
      </c>
      <c r="I374" s="617">
        <v>1780.92</v>
      </c>
      <c r="J374" s="617"/>
      <c r="K374" s="617"/>
      <c r="L374" s="617"/>
      <c r="M374" s="617"/>
      <c r="N374" s="617"/>
      <c r="O374" s="617"/>
      <c r="P374" s="638"/>
      <c r="Q374" s="618"/>
    </row>
    <row r="375" spans="1:17" ht="14.4" customHeight="1" x14ac:dyDescent="0.3">
      <c r="A375" s="613" t="s">
        <v>509</v>
      </c>
      <c r="B375" s="614" t="s">
        <v>2754</v>
      </c>
      <c r="C375" s="614" t="s">
        <v>3077</v>
      </c>
      <c r="D375" s="614" t="s">
        <v>3084</v>
      </c>
      <c r="E375" s="614" t="s">
        <v>3085</v>
      </c>
      <c r="F375" s="617"/>
      <c r="G375" s="617"/>
      <c r="H375" s="617"/>
      <c r="I375" s="617"/>
      <c r="J375" s="617">
        <v>18</v>
      </c>
      <c r="K375" s="617">
        <v>93866.76</v>
      </c>
      <c r="L375" s="617"/>
      <c r="M375" s="617">
        <v>5214.82</v>
      </c>
      <c r="N375" s="617"/>
      <c r="O375" s="617"/>
      <c r="P375" s="638"/>
      <c r="Q375" s="618"/>
    </row>
    <row r="376" spans="1:17" ht="14.4" customHeight="1" x14ac:dyDescent="0.3">
      <c r="A376" s="613" t="s">
        <v>509</v>
      </c>
      <c r="B376" s="614" t="s">
        <v>2754</v>
      </c>
      <c r="C376" s="614" t="s">
        <v>3077</v>
      </c>
      <c r="D376" s="614" t="s">
        <v>3086</v>
      </c>
      <c r="E376" s="614" t="s">
        <v>1879</v>
      </c>
      <c r="F376" s="617">
        <v>82</v>
      </c>
      <c r="G376" s="617">
        <v>11315.849999999999</v>
      </c>
      <c r="H376" s="617">
        <v>1</v>
      </c>
      <c r="I376" s="617">
        <v>137.99817073170729</v>
      </c>
      <c r="J376" s="617">
        <v>115</v>
      </c>
      <c r="K376" s="617">
        <v>14582.52</v>
      </c>
      <c r="L376" s="617">
        <v>1.2886809210090273</v>
      </c>
      <c r="M376" s="617">
        <v>126.80452173913044</v>
      </c>
      <c r="N376" s="617"/>
      <c r="O376" s="617"/>
      <c r="P376" s="638"/>
      <c r="Q376" s="618"/>
    </row>
    <row r="377" spans="1:17" ht="14.4" customHeight="1" x14ac:dyDescent="0.3">
      <c r="A377" s="613" t="s">
        <v>509</v>
      </c>
      <c r="B377" s="614" t="s">
        <v>2754</v>
      </c>
      <c r="C377" s="614" t="s">
        <v>3077</v>
      </c>
      <c r="D377" s="614" t="s">
        <v>3087</v>
      </c>
      <c r="E377" s="614" t="s">
        <v>1879</v>
      </c>
      <c r="F377" s="617">
        <v>29</v>
      </c>
      <c r="G377" s="617">
        <v>6522.3899999999994</v>
      </c>
      <c r="H377" s="617">
        <v>1</v>
      </c>
      <c r="I377" s="617">
        <v>224.90999999999997</v>
      </c>
      <c r="J377" s="617">
        <v>56</v>
      </c>
      <c r="K377" s="617">
        <v>6519.24</v>
      </c>
      <c r="L377" s="617">
        <v>0.99951704819858989</v>
      </c>
      <c r="M377" s="617">
        <v>116.41499999999999</v>
      </c>
      <c r="N377" s="617"/>
      <c r="O377" s="617"/>
      <c r="P377" s="638"/>
      <c r="Q377" s="618"/>
    </row>
    <row r="378" spans="1:17" ht="14.4" customHeight="1" x14ac:dyDescent="0.3">
      <c r="A378" s="613" t="s">
        <v>509</v>
      </c>
      <c r="B378" s="614" t="s">
        <v>2754</v>
      </c>
      <c r="C378" s="614" t="s">
        <v>3077</v>
      </c>
      <c r="D378" s="614" t="s">
        <v>3088</v>
      </c>
      <c r="E378" s="614" t="s">
        <v>3089</v>
      </c>
      <c r="F378" s="617">
        <v>22.4</v>
      </c>
      <c r="G378" s="617">
        <v>13846.15</v>
      </c>
      <c r="H378" s="617">
        <v>1</v>
      </c>
      <c r="I378" s="617">
        <v>618.13169642857144</v>
      </c>
      <c r="J378" s="617">
        <v>69.2</v>
      </c>
      <c r="K378" s="617">
        <v>43190.759999999995</v>
      </c>
      <c r="L378" s="617">
        <v>3.1193335331482035</v>
      </c>
      <c r="M378" s="617">
        <v>624.14393063583805</v>
      </c>
      <c r="N378" s="617"/>
      <c r="O378" s="617"/>
      <c r="P378" s="638"/>
      <c r="Q378" s="618"/>
    </row>
    <row r="379" spans="1:17" ht="14.4" customHeight="1" x14ac:dyDescent="0.3">
      <c r="A379" s="613" t="s">
        <v>509</v>
      </c>
      <c r="B379" s="614" t="s">
        <v>2754</v>
      </c>
      <c r="C379" s="614" t="s">
        <v>3077</v>
      </c>
      <c r="D379" s="614" t="s">
        <v>3381</v>
      </c>
      <c r="E379" s="614" t="s">
        <v>3146</v>
      </c>
      <c r="F379" s="617">
        <v>15.6</v>
      </c>
      <c r="G379" s="617">
        <v>9062.2000000000007</v>
      </c>
      <c r="H379" s="617">
        <v>1</v>
      </c>
      <c r="I379" s="617">
        <v>580.91025641025647</v>
      </c>
      <c r="J379" s="617"/>
      <c r="K379" s="617"/>
      <c r="L379" s="617"/>
      <c r="M379" s="617"/>
      <c r="N379" s="617"/>
      <c r="O379" s="617"/>
      <c r="P379" s="638"/>
      <c r="Q379" s="618"/>
    </row>
    <row r="380" spans="1:17" ht="14.4" customHeight="1" x14ac:dyDescent="0.3">
      <c r="A380" s="613" t="s">
        <v>509</v>
      </c>
      <c r="B380" s="614" t="s">
        <v>2754</v>
      </c>
      <c r="C380" s="614" t="s">
        <v>3077</v>
      </c>
      <c r="D380" s="614" t="s">
        <v>3090</v>
      </c>
      <c r="E380" s="614" t="s">
        <v>3091</v>
      </c>
      <c r="F380" s="617">
        <v>63</v>
      </c>
      <c r="G380" s="617">
        <v>13413.8</v>
      </c>
      <c r="H380" s="617">
        <v>1</v>
      </c>
      <c r="I380" s="617">
        <v>212.9174603174603</v>
      </c>
      <c r="J380" s="617">
        <v>162.5</v>
      </c>
      <c r="K380" s="617">
        <v>13663</v>
      </c>
      <c r="L380" s="617">
        <v>1.0185778824792378</v>
      </c>
      <c r="M380" s="617">
        <v>84.08</v>
      </c>
      <c r="N380" s="617"/>
      <c r="O380" s="617"/>
      <c r="P380" s="638"/>
      <c r="Q380" s="618"/>
    </row>
    <row r="381" spans="1:17" ht="14.4" customHeight="1" x14ac:dyDescent="0.3">
      <c r="A381" s="613" t="s">
        <v>509</v>
      </c>
      <c r="B381" s="614" t="s">
        <v>2754</v>
      </c>
      <c r="C381" s="614" t="s">
        <v>3077</v>
      </c>
      <c r="D381" s="614" t="s">
        <v>3382</v>
      </c>
      <c r="E381" s="614" t="s">
        <v>1829</v>
      </c>
      <c r="F381" s="617">
        <v>36</v>
      </c>
      <c r="G381" s="617">
        <v>38887.410000000003</v>
      </c>
      <c r="H381" s="617">
        <v>1</v>
      </c>
      <c r="I381" s="617">
        <v>1080.2058333333334</v>
      </c>
      <c r="J381" s="617">
        <v>27.2</v>
      </c>
      <c r="K381" s="617">
        <v>29357.350000000002</v>
      </c>
      <c r="L381" s="617">
        <v>0.75493199469956984</v>
      </c>
      <c r="M381" s="617">
        <v>1079.3143382352941</v>
      </c>
      <c r="N381" s="617"/>
      <c r="O381" s="617"/>
      <c r="P381" s="638"/>
      <c r="Q381" s="618"/>
    </row>
    <row r="382" spans="1:17" ht="14.4" customHeight="1" x14ac:dyDescent="0.3">
      <c r="A382" s="613" t="s">
        <v>509</v>
      </c>
      <c r="B382" s="614" t="s">
        <v>2754</v>
      </c>
      <c r="C382" s="614" t="s">
        <v>3077</v>
      </c>
      <c r="D382" s="614" t="s">
        <v>3092</v>
      </c>
      <c r="E382" s="614" t="s">
        <v>1850</v>
      </c>
      <c r="F382" s="617">
        <v>644</v>
      </c>
      <c r="G382" s="617">
        <v>53694.310000000005</v>
      </c>
      <c r="H382" s="617">
        <v>1</v>
      </c>
      <c r="I382" s="617">
        <v>83.376257763975161</v>
      </c>
      <c r="J382" s="617">
        <v>316</v>
      </c>
      <c r="K382" s="617">
        <v>19928.72</v>
      </c>
      <c r="L382" s="617">
        <v>0.37115143112929472</v>
      </c>
      <c r="M382" s="617">
        <v>63.065569620253171</v>
      </c>
      <c r="N382" s="617"/>
      <c r="O382" s="617"/>
      <c r="P382" s="638"/>
      <c r="Q382" s="618"/>
    </row>
    <row r="383" spans="1:17" ht="14.4" customHeight="1" x14ac:dyDescent="0.3">
      <c r="A383" s="613" t="s">
        <v>509</v>
      </c>
      <c r="B383" s="614" t="s">
        <v>2754</v>
      </c>
      <c r="C383" s="614" t="s">
        <v>3077</v>
      </c>
      <c r="D383" s="614" t="s">
        <v>3093</v>
      </c>
      <c r="E383" s="614" t="s">
        <v>1869</v>
      </c>
      <c r="F383" s="617">
        <v>10</v>
      </c>
      <c r="G383" s="617">
        <v>1427</v>
      </c>
      <c r="H383" s="617">
        <v>1</v>
      </c>
      <c r="I383" s="617">
        <v>142.69999999999999</v>
      </c>
      <c r="J383" s="617">
        <v>16</v>
      </c>
      <c r="K383" s="617">
        <v>2303.1999999999998</v>
      </c>
      <c r="L383" s="617">
        <v>1.6140154169586545</v>
      </c>
      <c r="M383" s="617">
        <v>143.94999999999999</v>
      </c>
      <c r="N383" s="617"/>
      <c r="O383" s="617"/>
      <c r="P383" s="638"/>
      <c r="Q383" s="618"/>
    </row>
    <row r="384" spans="1:17" ht="14.4" customHeight="1" x14ac:dyDescent="0.3">
      <c r="A384" s="613" t="s">
        <v>509</v>
      </c>
      <c r="B384" s="614" t="s">
        <v>2754</v>
      </c>
      <c r="C384" s="614" t="s">
        <v>3077</v>
      </c>
      <c r="D384" s="614" t="s">
        <v>3383</v>
      </c>
      <c r="E384" s="614" t="s">
        <v>3146</v>
      </c>
      <c r="F384" s="617">
        <v>44.379999999999995</v>
      </c>
      <c r="G384" s="617">
        <v>169194.82</v>
      </c>
      <c r="H384" s="617">
        <v>1</v>
      </c>
      <c r="I384" s="617">
        <v>3812.4114465975672</v>
      </c>
      <c r="J384" s="617"/>
      <c r="K384" s="617"/>
      <c r="L384" s="617"/>
      <c r="M384" s="617"/>
      <c r="N384" s="617"/>
      <c r="O384" s="617"/>
      <c r="P384" s="638"/>
      <c r="Q384" s="618"/>
    </row>
    <row r="385" spans="1:17" ht="14.4" customHeight="1" x14ac:dyDescent="0.3">
      <c r="A385" s="613" t="s">
        <v>509</v>
      </c>
      <c r="B385" s="614" t="s">
        <v>2754</v>
      </c>
      <c r="C385" s="614" t="s">
        <v>3077</v>
      </c>
      <c r="D385" s="614" t="s">
        <v>3094</v>
      </c>
      <c r="E385" s="614" t="s">
        <v>1743</v>
      </c>
      <c r="F385" s="617">
        <v>25.7</v>
      </c>
      <c r="G385" s="617">
        <v>29958.489999999998</v>
      </c>
      <c r="H385" s="617">
        <v>1</v>
      </c>
      <c r="I385" s="617">
        <v>1165.7</v>
      </c>
      <c r="J385" s="617">
        <v>54.3</v>
      </c>
      <c r="K385" s="617">
        <v>43961.68</v>
      </c>
      <c r="L385" s="617">
        <v>1.4674197531317501</v>
      </c>
      <c r="M385" s="617">
        <v>809.60736648250463</v>
      </c>
      <c r="N385" s="617"/>
      <c r="O385" s="617"/>
      <c r="P385" s="638"/>
      <c r="Q385" s="618"/>
    </row>
    <row r="386" spans="1:17" ht="14.4" customHeight="1" x14ac:dyDescent="0.3">
      <c r="A386" s="613" t="s">
        <v>509</v>
      </c>
      <c r="B386" s="614" t="s">
        <v>2754</v>
      </c>
      <c r="C386" s="614" t="s">
        <v>3077</v>
      </c>
      <c r="D386" s="614" t="s">
        <v>3095</v>
      </c>
      <c r="E386" s="614" t="s">
        <v>1805</v>
      </c>
      <c r="F386" s="617">
        <v>9</v>
      </c>
      <c r="G386" s="617">
        <v>14053.68</v>
      </c>
      <c r="H386" s="617">
        <v>1</v>
      </c>
      <c r="I386" s="617">
        <v>1561.52</v>
      </c>
      <c r="J386" s="617">
        <v>15</v>
      </c>
      <c r="K386" s="617">
        <v>18482.099999999999</v>
      </c>
      <c r="L386" s="617">
        <v>1.3151075020919787</v>
      </c>
      <c r="M386" s="617">
        <v>1232.1399999999999</v>
      </c>
      <c r="N386" s="617"/>
      <c r="O386" s="617"/>
      <c r="P386" s="638"/>
      <c r="Q386" s="618"/>
    </row>
    <row r="387" spans="1:17" ht="14.4" customHeight="1" x14ac:dyDescent="0.3">
      <c r="A387" s="613" t="s">
        <v>509</v>
      </c>
      <c r="B387" s="614" t="s">
        <v>2754</v>
      </c>
      <c r="C387" s="614" t="s">
        <v>3077</v>
      </c>
      <c r="D387" s="614" t="s">
        <v>3384</v>
      </c>
      <c r="E387" s="614" t="s">
        <v>3385</v>
      </c>
      <c r="F387" s="617"/>
      <c r="G387" s="617"/>
      <c r="H387" s="617"/>
      <c r="I387" s="617"/>
      <c r="J387" s="617">
        <v>4</v>
      </c>
      <c r="K387" s="617">
        <v>25880.080000000002</v>
      </c>
      <c r="L387" s="617"/>
      <c r="M387" s="617">
        <v>6470.02</v>
      </c>
      <c r="N387" s="617"/>
      <c r="O387" s="617"/>
      <c r="P387" s="638"/>
      <c r="Q387" s="618"/>
    </row>
    <row r="388" spans="1:17" ht="14.4" customHeight="1" x14ac:dyDescent="0.3">
      <c r="A388" s="613" t="s">
        <v>509</v>
      </c>
      <c r="B388" s="614" t="s">
        <v>2754</v>
      </c>
      <c r="C388" s="614" t="s">
        <v>3077</v>
      </c>
      <c r="D388" s="614" t="s">
        <v>3096</v>
      </c>
      <c r="E388" s="614" t="s">
        <v>1883</v>
      </c>
      <c r="F388" s="617">
        <v>14.3</v>
      </c>
      <c r="G388" s="617">
        <v>198877.27</v>
      </c>
      <c r="H388" s="617">
        <v>1</v>
      </c>
      <c r="I388" s="617">
        <v>13907.501398601396</v>
      </c>
      <c r="J388" s="617">
        <v>5.0999999999999996</v>
      </c>
      <c r="K388" s="617">
        <v>69353.88</v>
      </c>
      <c r="L388" s="617">
        <v>0.34872703150038215</v>
      </c>
      <c r="M388" s="617">
        <v>13598.800000000001</v>
      </c>
      <c r="N388" s="617"/>
      <c r="O388" s="617"/>
      <c r="P388" s="638"/>
      <c r="Q388" s="618"/>
    </row>
    <row r="389" spans="1:17" ht="14.4" customHeight="1" x14ac:dyDescent="0.3">
      <c r="A389" s="613" t="s">
        <v>509</v>
      </c>
      <c r="B389" s="614" t="s">
        <v>2754</v>
      </c>
      <c r="C389" s="614" t="s">
        <v>3077</v>
      </c>
      <c r="D389" s="614" t="s">
        <v>3386</v>
      </c>
      <c r="E389" s="614" t="s">
        <v>3146</v>
      </c>
      <c r="F389" s="617">
        <v>9</v>
      </c>
      <c r="G389" s="617">
        <v>96932.340000000011</v>
      </c>
      <c r="H389" s="617">
        <v>1</v>
      </c>
      <c r="I389" s="617">
        <v>10770.260000000002</v>
      </c>
      <c r="J389" s="617"/>
      <c r="K389" s="617"/>
      <c r="L389" s="617"/>
      <c r="M389" s="617"/>
      <c r="N389" s="617"/>
      <c r="O389" s="617"/>
      <c r="P389" s="638"/>
      <c r="Q389" s="618"/>
    </row>
    <row r="390" spans="1:17" ht="14.4" customHeight="1" x14ac:dyDescent="0.3">
      <c r="A390" s="613" t="s">
        <v>509</v>
      </c>
      <c r="B390" s="614" t="s">
        <v>2754</v>
      </c>
      <c r="C390" s="614" t="s">
        <v>3077</v>
      </c>
      <c r="D390" s="614" t="s">
        <v>3387</v>
      </c>
      <c r="E390" s="614" t="s">
        <v>3146</v>
      </c>
      <c r="F390" s="617">
        <v>8</v>
      </c>
      <c r="G390" s="617">
        <v>26443.360000000001</v>
      </c>
      <c r="H390" s="617">
        <v>1</v>
      </c>
      <c r="I390" s="617">
        <v>3305.42</v>
      </c>
      <c r="J390" s="617"/>
      <c r="K390" s="617"/>
      <c r="L390" s="617"/>
      <c r="M390" s="617"/>
      <c r="N390" s="617"/>
      <c r="O390" s="617"/>
      <c r="P390" s="638"/>
      <c r="Q390" s="618"/>
    </row>
    <row r="391" spans="1:17" ht="14.4" customHeight="1" x14ac:dyDescent="0.3">
      <c r="A391" s="613" t="s">
        <v>509</v>
      </c>
      <c r="B391" s="614" t="s">
        <v>2754</v>
      </c>
      <c r="C391" s="614" t="s">
        <v>3077</v>
      </c>
      <c r="D391" s="614" t="s">
        <v>3388</v>
      </c>
      <c r="E391" s="614" t="s">
        <v>3389</v>
      </c>
      <c r="F391" s="617">
        <v>0.1</v>
      </c>
      <c r="G391" s="617">
        <v>526.45000000000005</v>
      </c>
      <c r="H391" s="617">
        <v>1</v>
      </c>
      <c r="I391" s="617">
        <v>5264.5</v>
      </c>
      <c r="J391" s="617">
        <v>0.5</v>
      </c>
      <c r="K391" s="617">
        <v>2655.36</v>
      </c>
      <c r="L391" s="617">
        <v>5.043897806059455</v>
      </c>
      <c r="M391" s="617">
        <v>5310.72</v>
      </c>
      <c r="N391" s="617"/>
      <c r="O391" s="617"/>
      <c r="P391" s="638"/>
      <c r="Q391" s="618"/>
    </row>
    <row r="392" spans="1:17" ht="14.4" customHeight="1" x14ac:dyDescent="0.3">
      <c r="A392" s="613" t="s">
        <v>509</v>
      </c>
      <c r="B392" s="614" t="s">
        <v>2754</v>
      </c>
      <c r="C392" s="614" t="s">
        <v>3077</v>
      </c>
      <c r="D392" s="614" t="s">
        <v>3390</v>
      </c>
      <c r="E392" s="614" t="s">
        <v>3391</v>
      </c>
      <c r="F392" s="617"/>
      <c r="G392" s="617"/>
      <c r="H392" s="617"/>
      <c r="I392" s="617"/>
      <c r="J392" s="617">
        <v>0.1</v>
      </c>
      <c r="K392" s="617">
        <v>650.65</v>
      </c>
      <c r="L392" s="617"/>
      <c r="M392" s="617">
        <v>6506.4999999999991</v>
      </c>
      <c r="N392" s="617"/>
      <c r="O392" s="617"/>
      <c r="P392" s="638"/>
      <c r="Q392" s="618"/>
    </row>
    <row r="393" spans="1:17" ht="14.4" customHeight="1" x14ac:dyDescent="0.3">
      <c r="A393" s="613" t="s">
        <v>509</v>
      </c>
      <c r="B393" s="614" t="s">
        <v>2754</v>
      </c>
      <c r="C393" s="614" t="s">
        <v>3077</v>
      </c>
      <c r="D393" s="614" t="s">
        <v>3392</v>
      </c>
      <c r="E393" s="614" t="s">
        <v>3393</v>
      </c>
      <c r="F393" s="617">
        <v>1.5</v>
      </c>
      <c r="G393" s="617">
        <v>1069.8900000000001</v>
      </c>
      <c r="H393" s="617">
        <v>1</v>
      </c>
      <c r="I393" s="617">
        <v>713.2600000000001</v>
      </c>
      <c r="J393" s="617">
        <v>3.7</v>
      </c>
      <c r="K393" s="617">
        <v>1633.36</v>
      </c>
      <c r="L393" s="617">
        <v>1.5266616194188185</v>
      </c>
      <c r="M393" s="617">
        <v>441.4486486486486</v>
      </c>
      <c r="N393" s="617"/>
      <c r="O393" s="617"/>
      <c r="P393" s="638"/>
      <c r="Q393" s="618"/>
    </row>
    <row r="394" spans="1:17" ht="14.4" customHeight="1" x14ac:dyDescent="0.3">
      <c r="A394" s="613" t="s">
        <v>509</v>
      </c>
      <c r="B394" s="614" t="s">
        <v>2754</v>
      </c>
      <c r="C394" s="614" t="s">
        <v>3077</v>
      </c>
      <c r="D394" s="614" t="s">
        <v>3098</v>
      </c>
      <c r="E394" s="614" t="s">
        <v>2088</v>
      </c>
      <c r="F394" s="617">
        <v>229</v>
      </c>
      <c r="G394" s="617">
        <v>15357.070000000002</v>
      </c>
      <c r="H394" s="617">
        <v>1</v>
      </c>
      <c r="I394" s="617">
        <v>67.061441048034936</v>
      </c>
      <c r="J394" s="617">
        <v>272</v>
      </c>
      <c r="K394" s="617">
        <v>15778.72</v>
      </c>
      <c r="L394" s="617">
        <v>1.0274564093280814</v>
      </c>
      <c r="M394" s="617">
        <v>58.01</v>
      </c>
      <c r="N394" s="617"/>
      <c r="O394" s="617"/>
      <c r="P394" s="638"/>
      <c r="Q394" s="618"/>
    </row>
    <row r="395" spans="1:17" ht="14.4" customHeight="1" x14ac:dyDescent="0.3">
      <c r="A395" s="613" t="s">
        <v>509</v>
      </c>
      <c r="B395" s="614" t="s">
        <v>2754</v>
      </c>
      <c r="C395" s="614" t="s">
        <v>3077</v>
      </c>
      <c r="D395" s="614" t="s">
        <v>3099</v>
      </c>
      <c r="E395" s="614" t="s">
        <v>1862</v>
      </c>
      <c r="F395" s="617">
        <v>7.6</v>
      </c>
      <c r="G395" s="617">
        <v>2941.2299999999996</v>
      </c>
      <c r="H395" s="617">
        <v>1</v>
      </c>
      <c r="I395" s="617">
        <v>387.003947368421</v>
      </c>
      <c r="J395" s="617">
        <v>18.100000000000001</v>
      </c>
      <c r="K395" s="617">
        <v>7313.92</v>
      </c>
      <c r="L395" s="617">
        <v>2.4866875422867309</v>
      </c>
      <c r="M395" s="617">
        <v>404.08397790055244</v>
      </c>
      <c r="N395" s="617"/>
      <c r="O395" s="617"/>
      <c r="P395" s="638"/>
      <c r="Q395" s="618"/>
    </row>
    <row r="396" spans="1:17" ht="14.4" customHeight="1" x14ac:dyDescent="0.3">
      <c r="A396" s="613" t="s">
        <v>509</v>
      </c>
      <c r="B396" s="614" t="s">
        <v>2754</v>
      </c>
      <c r="C396" s="614" t="s">
        <v>3077</v>
      </c>
      <c r="D396" s="614" t="s">
        <v>3100</v>
      </c>
      <c r="E396" s="614" t="s">
        <v>3101</v>
      </c>
      <c r="F396" s="617">
        <v>14</v>
      </c>
      <c r="G396" s="617">
        <v>805.14</v>
      </c>
      <c r="H396" s="617">
        <v>1</v>
      </c>
      <c r="I396" s="617">
        <v>57.51</v>
      </c>
      <c r="J396" s="617"/>
      <c r="K396" s="617"/>
      <c r="L396" s="617"/>
      <c r="M396" s="617"/>
      <c r="N396" s="617"/>
      <c r="O396" s="617"/>
      <c r="P396" s="638"/>
      <c r="Q396" s="618"/>
    </row>
    <row r="397" spans="1:17" ht="14.4" customHeight="1" x14ac:dyDescent="0.3">
      <c r="A397" s="613" t="s">
        <v>509</v>
      </c>
      <c r="B397" s="614" t="s">
        <v>2754</v>
      </c>
      <c r="C397" s="614" t="s">
        <v>3077</v>
      </c>
      <c r="D397" s="614" t="s">
        <v>1944</v>
      </c>
      <c r="E397" s="614" t="s">
        <v>3102</v>
      </c>
      <c r="F397" s="617">
        <v>4</v>
      </c>
      <c r="G397" s="617">
        <v>26863.06</v>
      </c>
      <c r="H397" s="617">
        <v>1</v>
      </c>
      <c r="I397" s="617">
        <v>6715.7650000000003</v>
      </c>
      <c r="J397" s="617">
        <v>5</v>
      </c>
      <c r="K397" s="617">
        <v>34482.5</v>
      </c>
      <c r="L397" s="617">
        <v>1.2836400618544572</v>
      </c>
      <c r="M397" s="617">
        <v>6896.5</v>
      </c>
      <c r="N397" s="617"/>
      <c r="O397" s="617"/>
      <c r="P397" s="638"/>
      <c r="Q397" s="618"/>
    </row>
    <row r="398" spans="1:17" ht="14.4" customHeight="1" x14ac:dyDescent="0.3">
      <c r="A398" s="613" t="s">
        <v>509</v>
      </c>
      <c r="B398" s="614" t="s">
        <v>2754</v>
      </c>
      <c r="C398" s="614" t="s">
        <v>3077</v>
      </c>
      <c r="D398" s="614" t="s">
        <v>3103</v>
      </c>
      <c r="E398" s="614" t="s">
        <v>2096</v>
      </c>
      <c r="F398" s="617">
        <v>469</v>
      </c>
      <c r="G398" s="617">
        <v>52822.289999999994</v>
      </c>
      <c r="H398" s="617">
        <v>1</v>
      </c>
      <c r="I398" s="617">
        <v>112.62748400852877</v>
      </c>
      <c r="J398" s="617">
        <v>764</v>
      </c>
      <c r="K398" s="617">
        <v>36290</v>
      </c>
      <c r="L398" s="617">
        <v>0.68702057407961681</v>
      </c>
      <c r="M398" s="617">
        <v>47.5</v>
      </c>
      <c r="N398" s="617"/>
      <c r="O398" s="617"/>
      <c r="P398" s="638"/>
      <c r="Q398" s="618"/>
    </row>
    <row r="399" spans="1:17" ht="14.4" customHeight="1" x14ac:dyDescent="0.3">
      <c r="A399" s="613" t="s">
        <v>509</v>
      </c>
      <c r="B399" s="614" t="s">
        <v>2754</v>
      </c>
      <c r="C399" s="614" t="s">
        <v>3077</v>
      </c>
      <c r="D399" s="614" t="s">
        <v>3104</v>
      </c>
      <c r="E399" s="614" t="s">
        <v>1873</v>
      </c>
      <c r="F399" s="617">
        <v>2</v>
      </c>
      <c r="G399" s="617">
        <v>230</v>
      </c>
      <c r="H399" s="617">
        <v>1</v>
      </c>
      <c r="I399" s="617">
        <v>115</v>
      </c>
      <c r="J399" s="617">
        <v>123</v>
      </c>
      <c r="K399" s="617">
        <v>14268</v>
      </c>
      <c r="L399" s="617">
        <v>62.03478260869565</v>
      </c>
      <c r="M399" s="617">
        <v>116</v>
      </c>
      <c r="N399" s="617"/>
      <c r="O399" s="617"/>
      <c r="P399" s="638"/>
      <c r="Q399" s="618"/>
    </row>
    <row r="400" spans="1:17" ht="14.4" customHeight="1" x14ac:dyDescent="0.3">
      <c r="A400" s="613" t="s">
        <v>509</v>
      </c>
      <c r="B400" s="614" t="s">
        <v>2754</v>
      </c>
      <c r="C400" s="614" t="s">
        <v>3077</v>
      </c>
      <c r="D400" s="614" t="s">
        <v>3105</v>
      </c>
      <c r="E400" s="614" t="s">
        <v>2068</v>
      </c>
      <c r="F400" s="617">
        <v>293.59999999999997</v>
      </c>
      <c r="G400" s="617">
        <v>171975.81999999998</v>
      </c>
      <c r="H400" s="617">
        <v>1</v>
      </c>
      <c r="I400" s="617">
        <v>585.74870572207078</v>
      </c>
      <c r="J400" s="617">
        <v>337.8</v>
      </c>
      <c r="K400" s="617">
        <v>128271.63</v>
      </c>
      <c r="L400" s="617">
        <v>0.74587014616357128</v>
      </c>
      <c r="M400" s="617">
        <v>379.72655417406747</v>
      </c>
      <c r="N400" s="617"/>
      <c r="O400" s="617"/>
      <c r="P400" s="638"/>
      <c r="Q400" s="618"/>
    </row>
    <row r="401" spans="1:17" ht="14.4" customHeight="1" x14ac:dyDescent="0.3">
      <c r="A401" s="613" t="s">
        <v>509</v>
      </c>
      <c r="B401" s="614" t="s">
        <v>2754</v>
      </c>
      <c r="C401" s="614" t="s">
        <v>3077</v>
      </c>
      <c r="D401" s="614" t="s">
        <v>3394</v>
      </c>
      <c r="E401" s="614" t="s">
        <v>3395</v>
      </c>
      <c r="F401" s="617">
        <v>2</v>
      </c>
      <c r="G401" s="617">
        <v>12406.84</v>
      </c>
      <c r="H401" s="617">
        <v>1</v>
      </c>
      <c r="I401" s="617">
        <v>6203.42</v>
      </c>
      <c r="J401" s="617"/>
      <c r="K401" s="617"/>
      <c r="L401" s="617"/>
      <c r="M401" s="617"/>
      <c r="N401" s="617"/>
      <c r="O401" s="617"/>
      <c r="P401" s="638"/>
      <c r="Q401" s="618"/>
    </row>
    <row r="402" spans="1:17" ht="14.4" customHeight="1" x14ac:dyDescent="0.3">
      <c r="A402" s="613" t="s">
        <v>509</v>
      </c>
      <c r="B402" s="614" t="s">
        <v>2754</v>
      </c>
      <c r="C402" s="614" t="s">
        <v>3077</v>
      </c>
      <c r="D402" s="614" t="s">
        <v>3396</v>
      </c>
      <c r="E402" s="614" t="s">
        <v>3397</v>
      </c>
      <c r="F402" s="617">
        <v>107</v>
      </c>
      <c r="G402" s="617">
        <v>12251.529999999999</v>
      </c>
      <c r="H402" s="617">
        <v>1</v>
      </c>
      <c r="I402" s="617">
        <v>114.50028037383177</v>
      </c>
      <c r="J402" s="617">
        <v>40</v>
      </c>
      <c r="K402" s="617">
        <v>2556.64</v>
      </c>
      <c r="L402" s="617">
        <v>0.20867924251093539</v>
      </c>
      <c r="M402" s="617">
        <v>63.915999999999997</v>
      </c>
      <c r="N402" s="617"/>
      <c r="O402" s="617"/>
      <c r="P402" s="638"/>
      <c r="Q402" s="618"/>
    </row>
    <row r="403" spans="1:17" ht="14.4" customHeight="1" x14ac:dyDescent="0.3">
      <c r="A403" s="613" t="s">
        <v>509</v>
      </c>
      <c r="B403" s="614" t="s">
        <v>2754</v>
      </c>
      <c r="C403" s="614" t="s">
        <v>3077</v>
      </c>
      <c r="D403" s="614" t="s">
        <v>3106</v>
      </c>
      <c r="E403" s="614" t="s">
        <v>3107</v>
      </c>
      <c r="F403" s="617">
        <v>60</v>
      </c>
      <c r="G403" s="617">
        <v>6754.28</v>
      </c>
      <c r="H403" s="617">
        <v>1</v>
      </c>
      <c r="I403" s="617">
        <v>112.57133333333333</v>
      </c>
      <c r="J403" s="617">
        <v>65</v>
      </c>
      <c r="K403" s="617">
        <v>8233.7999999999993</v>
      </c>
      <c r="L403" s="617">
        <v>1.2190492546948009</v>
      </c>
      <c r="M403" s="617">
        <v>126.67384615384614</v>
      </c>
      <c r="N403" s="617"/>
      <c r="O403" s="617"/>
      <c r="P403" s="638"/>
      <c r="Q403" s="618"/>
    </row>
    <row r="404" spans="1:17" ht="14.4" customHeight="1" x14ac:dyDescent="0.3">
      <c r="A404" s="613" t="s">
        <v>509</v>
      </c>
      <c r="B404" s="614" t="s">
        <v>2754</v>
      </c>
      <c r="C404" s="614" t="s">
        <v>3077</v>
      </c>
      <c r="D404" s="614" t="s">
        <v>3108</v>
      </c>
      <c r="E404" s="614" t="s">
        <v>2074</v>
      </c>
      <c r="F404" s="617">
        <v>106</v>
      </c>
      <c r="G404" s="617">
        <v>4532.4900000000007</v>
      </c>
      <c r="H404" s="617">
        <v>1</v>
      </c>
      <c r="I404" s="617">
        <v>42.759339622641519</v>
      </c>
      <c r="J404" s="617">
        <v>105</v>
      </c>
      <c r="K404" s="617">
        <v>4299.75</v>
      </c>
      <c r="L404" s="617">
        <v>0.94865074164532059</v>
      </c>
      <c r="M404" s="617">
        <v>40.950000000000003</v>
      </c>
      <c r="N404" s="617"/>
      <c r="O404" s="617"/>
      <c r="P404" s="638"/>
      <c r="Q404" s="618"/>
    </row>
    <row r="405" spans="1:17" ht="14.4" customHeight="1" x14ac:dyDescent="0.3">
      <c r="A405" s="613" t="s">
        <v>509</v>
      </c>
      <c r="B405" s="614" t="s">
        <v>2754</v>
      </c>
      <c r="C405" s="614" t="s">
        <v>3077</v>
      </c>
      <c r="D405" s="614" t="s">
        <v>3398</v>
      </c>
      <c r="E405" s="614" t="s">
        <v>3399</v>
      </c>
      <c r="F405" s="617"/>
      <c r="G405" s="617"/>
      <c r="H405" s="617"/>
      <c r="I405" s="617"/>
      <c r="J405" s="617">
        <v>0.2</v>
      </c>
      <c r="K405" s="617">
        <v>1092.1600000000001</v>
      </c>
      <c r="L405" s="617"/>
      <c r="M405" s="617">
        <v>5460.8</v>
      </c>
      <c r="N405" s="617"/>
      <c r="O405" s="617"/>
      <c r="P405" s="638"/>
      <c r="Q405" s="618"/>
    </row>
    <row r="406" spans="1:17" ht="14.4" customHeight="1" x14ac:dyDescent="0.3">
      <c r="A406" s="613" t="s">
        <v>509</v>
      </c>
      <c r="B406" s="614" t="s">
        <v>2754</v>
      </c>
      <c r="C406" s="614" t="s">
        <v>3077</v>
      </c>
      <c r="D406" s="614" t="s">
        <v>3109</v>
      </c>
      <c r="E406" s="614" t="s">
        <v>2075</v>
      </c>
      <c r="F406" s="617">
        <v>13</v>
      </c>
      <c r="G406" s="617">
        <v>298.2</v>
      </c>
      <c r="H406" s="617">
        <v>1</v>
      </c>
      <c r="I406" s="617">
        <v>22.938461538461539</v>
      </c>
      <c r="J406" s="617">
        <v>5</v>
      </c>
      <c r="K406" s="617">
        <v>102.4</v>
      </c>
      <c r="L406" s="617">
        <v>0.34339369550637161</v>
      </c>
      <c r="M406" s="617">
        <v>20.48</v>
      </c>
      <c r="N406" s="617"/>
      <c r="O406" s="617"/>
      <c r="P406" s="638"/>
      <c r="Q406" s="618"/>
    </row>
    <row r="407" spans="1:17" ht="14.4" customHeight="1" x14ac:dyDescent="0.3">
      <c r="A407" s="613" t="s">
        <v>509</v>
      </c>
      <c r="B407" s="614" t="s">
        <v>2754</v>
      </c>
      <c r="C407" s="614" t="s">
        <v>3077</v>
      </c>
      <c r="D407" s="614" t="s">
        <v>3110</v>
      </c>
      <c r="E407" s="614" t="s">
        <v>1709</v>
      </c>
      <c r="F407" s="617"/>
      <c r="G407" s="617"/>
      <c r="H407" s="617"/>
      <c r="I407" s="617"/>
      <c r="J407" s="617">
        <v>9</v>
      </c>
      <c r="K407" s="617">
        <v>618.66</v>
      </c>
      <c r="L407" s="617"/>
      <c r="M407" s="617">
        <v>68.739999999999995</v>
      </c>
      <c r="N407" s="617"/>
      <c r="O407" s="617"/>
      <c r="P407" s="638"/>
      <c r="Q407" s="618"/>
    </row>
    <row r="408" spans="1:17" ht="14.4" customHeight="1" x14ac:dyDescent="0.3">
      <c r="A408" s="613" t="s">
        <v>509</v>
      </c>
      <c r="B408" s="614" t="s">
        <v>2754</v>
      </c>
      <c r="C408" s="614" t="s">
        <v>3077</v>
      </c>
      <c r="D408" s="614" t="s">
        <v>3111</v>
      </c>
      <c r="E408" s="614" t="s">
        <v>3112</v>
      </c>
      <c r="F408" s="617">
        <v>31.9</v>
      </c>
      <c r="G408" s="617">
        <v>193137.25</v>
      </c>
      <c r="H408" s="617">
        <v>1</v>
      </c>
      <c r="I408" s="617">
        <v>6054.4592476489033</v>
      </c>
      <c r="J408" s="617">
        <v>39</v>
      </c>
      <c r="K408" s="617">
        <v>153110.25</v>
      </c>
      <c r="L408" s="617">
        <v>0.79275359880085272</v>
      </c>
      <c r="M408" s="617">
        <v>3925.9038461538462</v>
      </c>
      <c r="N408" s="617"/>
      <c r="O408" s="617"/>
      <c r="P408" s="638"/>
      <c r="Q408" s="618"/>
    </row>
    <row r="409" spans="1:17" ht="14.4" customHeight="1" x14ac:dyDescent="0.3">
      <c r="A409" s="613" t="s">
        <v>509</v>
      </c>
      <c r="B409" s="614" t="s">
        <v>2754</v>
      </c>
      <c r="C409" s="614" t="s">
        <v>3077</v>
      </c>
      <c r="D409" s="614" t="s">
        <v>3400</v>
      </c>
      <c r="E409" s="614" t="s">
        <v>3401</v>
      </c>
      <c r="F409" s="617"/>
      <c r="G409" s="617"/>
      <c r="H409" s="617"/>
      <c r="I409" s="617"/>
      <c r="J409" s="617">
        <v>8</v>
      </c>
      <c r="K409" s="617">
        <v>103520.32000000001</v>
      </c>
      <c r="L409" s="617"/>
      <c r="M409" s="617">
        <v>12940.04</v>
      </c>
      <c r="N409" s="617"/>
      <c r="O409" s="617"/>
      <c r="P409" s="638"/>
      <c r="Q409" s="618"/>
    </row>
    <row r="410" spans="1:17" ht="14.4" customHeight="1" x14ac:dyDescent="0.3">
      <c r="A410" s="613" t="s">
        <v>509</v>
      </c>
      <c r="B410" s="614" t="s">
        <v>2754</v>
      </c>
      <c r="C410" s="614" t="s">
        <v>3077</v>
      </c>
      <c r="D410" s="614" t="s">
        <v>3402</v>
      </c>
      <c r="E410" s="614" t="s">
        <v>3403</v>
      </c>
      <c r="F410" s="617"/>
      <c r="G410" s="617"/>
      <c r="H410" s="617"/>
      <c r="I410" s="617"/>
      <c r="J410" s="617">
        <v>4</v>
      </c>
      <c r="K410" s="617">
        <v>1082.1600000000001</v>
      </c>
      <c r="L410" s="617"/>
      <c r="M410" s="617">
        <v>270.54000000000002</v>
      </c>
      <c r="N410" s="617"/>
      <c r="O410" s="617"/>
      <c r="P410" s="638"/>
      <c r="Q410" s="618"/>
    </row>
    <row r="411" spans="1:17" ht="14.4" customHeight="1" x14ac:dyDescent="0.3">
      <c r="A411" s="613" t="s">
        <v>509</v>
      </c>
      <c r="B411" s="614" t="s">
        <v>2754</v>
      </c>
      <c r="C411" s="614" t="s">
        <v>3077</v>
      </c>
      <c r="D411" s="614" t="s">
        <v>3404</v>
      </c>
      <c r="E411" s="614" t="s">
        <v>3405</v>
      </c>
      <c r="F411" s="617">
        <v>5</v>
      </c>
      <c r="G411" s="617">
        <v>26996.7</v>
      </c>
      <c r="H411" s="617">
        <v>1</v>
      </c>
      <c r="I411" s="617">
        <v>5399.34</v>
      </c>
      <c r="J411" s="617"/>
      <c r="K411" s="617"/>
      <c r="L411" s="617"/>
      <c r="M411" s="617"/>
      <c r="N411" s="617"/>
      <c r="O411" s="617"/>
      <c r="P411" s="638"/>
      <c r="Q411" s="618"/>
    </row>
    <row r="412" spans="1:17" ht="14.4" customHeight="1" x14ac:dyDescent="0.3">
      <c r="A412" s="613" t="s">
        <v>509</v>
      </c>
      <c r="B412" s="614" t="s">
        <v>2754</v>
      </c>
      <c r="C412" s="614" t="s">
        <v>3077</v>
      </c>
      <c r="D412" s="614" t="s">
        <v>3406</v>
      </c>
      <c r="E412" s="614" t="s">
        <v>3407</v>
      </c>
      <c r="F412" s="617">
        <v>6</v>
      </c>
      <c r="G412" s="617">
        <v>64792.02</v>
      </c>
      <c r="H412" s="617">
        <v>1</v>
      </c>
      <c r="I412" s="617">
        <v>10798.67</v>
      </c>
      <c r="J412" s="617"/>
      <c r="K412" s="617"/>
      <c r="L412" s="617"/>
      <c r="M412" s="617"/>
      <c r="N412" s="617"/>
      <c r="O412" s="617"/>
      <c r="P412" s="638"/>
      <c r="Q412" s="618"/>
    </row>
    <row r="413" spans="1:17" ht="14.4" customHeight="1" x14ac:dyDescent="0.3">
      <c r="A413" s="613" t="s">
        <v>509</v>
      </c>
      <c r="B413" s="614" t="s">
        <v>2754</v>
      </c>
      <c r="C413" s="614" t="s">
        <v>3077</v>
      </c>
      <c r="D413" s="614" t="s">
        <v>3117</v>
      </c>
      <c r="E413" s="614" t="s">
        <v>2090</v>
      </c>
      <c r="F413" s="617">
        <v>7</v>
      </c>
      <c r="G413" s="617">
        <v>1598.46</v>
      </c>
      <c r="H413" s="617">
        <v>1</v>
      </c>
      <c r="I413" s="617">
        <v>228.35142857142858</v>
      </c>
      <c r="J413" s="617">
        <v>11</v>
      </c>
      <c r="K413" s="617">
        <v>1260.3800000000001</v>
      </c>
      <c r="L413" s="617">
        <v>0.78849642781176887</v>
      </c>
      <c r="M413" s="617">
        <v>114.58000000000001</v>
      </c>
      <c r="N413" s="617"/>
      <c r="O413" s="617"/>
      <c r="P413" s="638"/>
      <c r="Q413" s="618"/>
    </row>
    <row r="414" spans="1:17" ht="14.4" customHeight="1" x14ac:dyDescent="0.3">
      <c r="A414" s="613" t="s">
        <v>509</v>
      </c>
      <c r="B414" s="614" t="s">
        <v>2754</v>
      </c>
      <c r="C414" s="614" t="s">
        <v>3077</v>
      </c>
      <c r="D414" s="614" t="s">
        <v>3118</v>
      </c>
      <c r="E414" s="614" t="s">
        <v>2091</v>
      </c>
      <c r="F414" s="617">
        <v>65</v>
      </c>
      <c r="G414" s="617">
        <v>27533.449999999997</v>
      </c>
      <c r="H414" s="617">
        <v>1</v>
      </c>
      <c r="I414" s="617">
        <v>423.59153846153839</v>
      </c>
      <c r="J414" s="617">
        <v>120</v>
      </c>
      <c r="K414" s="617">
        <v>27499.199999999997</v>
      </c>
      <c r="L414" s="617">
        <v>0.99875605853970351</v>
      </c>
      <c r="M414" s="617">
        <v>229.15999999999997</v>
      </c>
      <c r="N414" s="617"/>
      <c r="O414" s="617"/>
      <c r="P414" s="638"/>
      <c r="Q414" s="618"/>
    </row>
    <row r="415" spans="1:17" ht="14.4" customHeight="1" x14ac:dyDescent="0.3">
      <c r="A415" s="613" t="s">
        <v>509</v>
      </c>
      <c r="B415" s="614" t="s">
        <v>2754</v>
      </c>
      <c r="C415" s="614" t="s">
        <v>3077</v>
      </c>
      <c r="D415" s="614" t="s">
        <v>3408</v>
      </c>
      <c r="E415" s="614" t="s">
        <v>3409</v>
      </c>
      <c r="F415" s="617">
        <v>6</v>
      </c>
      <c r="G415" s="617">
        <v>21030.6</v>
      </c>
      <c r="H415" s="617">
        <v>1</v>
      </c>
      <c r="I415" s="617">
        <v>3505.1</v>
      </c>
      <c r="J415" s="617"/>
      <c r="K415" s="617"/>
      <c r="L415" s="617"/>
      <c r="M415" s="617"/>
      <c r="N415" s="617"/>
      <c r="O415" s="617"/>
      <c r="P415" s="638"/>
      <c r="Q415" s="618"/>
    </row>
    <row r="416" spans="1:17" ht="14.4" customHeight="1" x14ac:dyDescent="0.3">
      <c r="A416" s="613" t="s">
        <v>509</v>
      </c>
      <c r="B416" s="614" t="s">
        <v>2754</v>
      </c>
      <c r="C416" s="614" t="s">
        <v>3077</v>
      </c>
      <c r="D416" s="614" t="s">
        <v>3119</v>
      </c>
      <c r="E416" s="614" t="s">
        <v>3120</v>
      </c>
      <c r="F416" s="617">
        <v>9</v>
      </c>
      <c r="G416" s="617">
        <v>4390.8999999999996</v>
      </c>
      <c r="H416" s="617">
        <v>1</v>
      </c>
      <c r="I416" s="617">
        <v>487.87777777777774</v>
      </c>
      <c r="J416" s="617">
        <v>10.100000000000001</v>
      </c>
      <c r="K416" s="617">
        <v>2191.36</v>
      </c>
      <c r="L416" s="617">
        <v>0.49906852809219071</v>
      </c>
      <c r="M416" s="617">
        <v>216.96633663366336</v>
      </c>
      <c r="N416" s="617"/>
      <c r="O416" s="617"/>
      <c r="P416" s="638"/>
      <c r="Q416" s="618"/>
    </row>
    <row r="417" spans="1:17" ht="14.4" customHeight="1" x14ac:dyDescent="0.3">
      <c r="A417" s="613" t="s">
        <v>509</v>
      </c>
      <c r="B417" s="614" t="s">
        <v>2754</v>
      </c>
      <c r="C417" s="614" t="s">
        <v>3077</v>
      </c>
      <c r="D417" s="614" t="s">
        <v>3123</v>
      </c>
      <c r="E417" s="614" t="s">
        <v>1712</v>
      </c>
      <c r="F417" s="617">
        <v>59.04999999999999</v>
      </c>
      <c r="G417" s="617">
        <v>5413.3499999999995</v>
      </c>
      <c r="H417" s="617">
        <v>1</v>
      </c>
      <c r="I417" s="617">
        <v>91.67400508044031</v>
      </c>
      <c r="J417" s="617">
        <v>7.35</v>
      </c>
      <c r="K417" s="617">
        <v>712.56</v>
      </c>
      <c r="L417" s="617">
        <v>0.13163013660672226</v>
      </c>
      <c r="M417" s="617">
        <v>96.946938775510205</v>
      </c>
      <c r="N417" s="617"/>
      <c r="O417" s="617"/>
      <c r="P417" s="638"/>
      <c r="Q417" s="618"/>
    </row>
    <row r="418" spans="1:17" ht="14.4" customHeight="1" x14ac:dyDescent="0.3">
      <c r="A418" s="613" t="s">
        <v>509</v>
      </c>
      <c r="B418" s="614" t="s">
        <v>2754</v>
      </c>
      <c r="C418" s="614" t="s">
        <v>3077</v>
      </c>
      <c r="D418" s="614" t="s">
        <v>3124</v>
      </c>
      <c r="E418" s="614" t="s">
        <v>3125</v>
      </c>
      <c r="F418" s="617">
        <v>5</v>
      </c>
      <c r="G418" s="617">
        <v>6684.6900000000005</v>
      </c>
      <c r="H418" s="617">
        <v>1</v>
      </c>
      <c r="I418" s="617">
        <v>1336.9380000000001</v>
      </c>
      <c r="J418" s="617">
        <v>51</v>
      </c>
      <c r="K418" s="617">
        <v>68639.88</v>
      </c>
      <c r="L418" s="617">
        <v>10.268221862195555</v>
      </c>
      <c r="M418" s="617">
        <v>1345.88</v>
      </c>
      <c r="N418" s="617"/>
      <c r="O418" s="617"/>
      <c r="P418" s="638"/>
      <c r="Q418" s="618"/>
    </row>
    <row r="419" spans="1:17" ht="14.4" customHeight="1" x14ac:dyDescent="0.3">
      <c r="A419" s="613" t="s">
        <v>509</v>
      </c>
      <c r="B419" s="614" t="s">
        <v>2754</v>
      </c>
      <c r="C419" s="614" t="s">
        <v>3077</v>
      </c>
      <c r="D419" s="614" t="s">
        <v>3410</v>
      </c>
      <c r="E419" s="614" t="s">
        <v>1879</v>
      </c>
      <c r="F419" s="617">
        <v>12.69</v>
      </c>
      <c r="G419" s="617">
        <v>8215.83</v>
      </c>
      <c r="H419" s="617">
        <v>1</v>
      </c>
      <c r="I419" s="617">
        <v>647.42553191489367</v>
      </c>
      <c r="J419" s="617"/>
      <c r="K419" s="617"/>
      <c r="L419" s="617"/>
      <c r="M419" s="617"/>
      <c r="N419" s="617"/>
      <c r="O419" s="617"/>
      <c r="P419" s="638"/>
      <c r="Q419" s="618"/>
    </row>
    <row r="420" spans="1:17" ht="14.4" customHeight="1" x14ac:dyDescent="0.3">
      <c r="A420" s="613" t="s">
        <v>509</v>
      </c>
      <c r="B420" s="614" t="s">
        <v>2754</v>
      </c>
      <c r="C420" s="614" t="s">
        <v>3077</v>
      </c>
      <c r="D420" s="614" t="s">
        <v>3126</v>
      </c>
      <c r="E420" s="614" t="s">
        <v>3127</v>
      </c>
      <c r="F420" s="617">
        <v>1.85</v>
      </c>
      <c r="G420" s="617">
        <v>1480</v>
      </c>
      <c r="H420" s="617">
        <v>1</v>
      </c>
      <c r="I420" s="617">
        <v>800</v>
      </c>
      <c r="J420" s="617">
        <v>13.95</v>
      </c>
      <c r="K420" s="617">
        <v>11160</v>
      </c>
      <c r="L420" s="617">
        <v>7.5405405405405403</v>
      </c>
      <c r="M420" s="617">
        <v>800</v>
      </c>
      <c r="N420" s="617"/>
      <c r="O420" s="617"/>
      <c r="P420" s="638"/>
      <c r="Q420" s="618"/>
    </row>
    <row r="421" spans="1:17" ht="14.4" customHeight="1" x14ac:dyDescent="0.3">
      <c r="A421" s="613" t="s">
        <v>509</v>
      </c>
      <c r="B421" s="614" t="s">
        <v>2754</v>
      </c>
      <c r="C421" s="614" t="s">
        <v>3077</v>
      </c>
      <c r="D421" s="614" t="s">
        <v>3411</v>
      </c>
      <c r="E421" s="614" t="s">
        <v>3412</v>
      </c>
      <c r="F421" s="617"/>
      <c r="G421" s="617"/>
      <c r="H421" s="617"/>
      <c r="I421" s="617"/>
      <c r="J421" s="617">
        <v>0.6</v>
      </c>
      <c r="K421" s="617">
        <v>582.29999999999995</v>
      </c>
      <c r="L421" s="617"/>
      <c r="M421" s="617">
        <v>970.5</v>
      </c>
      <c r="N421" s="617"/>
      <c r="O421" s="617"/>
      <c r="P421" s="638"/>
      <c r="Q421" s="618"/>
    </row>
    <row r="422" spans="1:17" ht="14.4" customHeight="1" x14ac:dyDescent="0.3">
      <c r="A422" s="613" t="s">
        <v>509</v>
      </c>
      <c r="B422" s="614" t="s">
        <v>2754</v>
      </c>
      <c r="C422" s="614" t="s">
        <v>3077</v>
      </c>
      <c r="D422" s="614" t="s">
        <v>3128</v>
      </c>
      <c r="E422" s="614" t="s">
        <v>1796</v>
      </c>
      <c r="F422" s="617"/>
      <c r="G422" s="617"/>
      <c r="H422" s="617"/>
      <c r="I422" s="617"/>
      <c r="J422" s="617">
        <v>31.5</v>
      </c>
      <c r="K422" s="617">
        <v>67996.820000000007</v>
      </c>
      <c r="L422" s="617"/>
      <c r="M422" s="617">
        <v>2158.6292063492065</v>
      </c>
      <c r="N422" s="617"/>
      <c r="O422" s="617"/>
      <c r="P422" s="638"/>
      <c r="Q422" s="618"/>
    </row>
    <row r="423" spans="1:17" ht="14.4" customHeight="1" x14ac:dyDescent="0.3">
      <c r="A423" s="613" t="s">
        <v>509</v>
      </c>
      <c r="B423" s="614" t="s">
        <v>2754</v>
      </c>
      <c r="C423" s="614" t="s">
        <v>3077</v>
      </c>
      <c r="D423" s="614" t="s">
        <v>3129</v>
      </c>
      <c r="E423" s="614" t="s">
        <v>1746</v>
      </c>
      <c r="F423" s="617"/>
      <c r="G423" s="617"/>
      <c r="H423" s="617"/>
      <c r="I423" s="617"/>
      <c r="J423" s="617">
        <v>6.4</v>
      </c>
      <c r="K423" s="617">
        <v>3872.64</v>
      </c>
      <c r="L423" s="617"/>
      <c r="M423" s="617">
        <v>605.09999999999991</v>
      </c>
      <c r="N423" s="617"/>
      <c r="O423" s="617"/>
      <c r="P423" s="638"/>
      <c r="Q423" s="618"/>
    </row>
    <row r="424" spans="1:17" ht="14.4" customHeight="1" x14ac:dyDescent="0.3">
      <c r="A424" s="613" t="s">
        <v>509</v>
      </c>
      <c r="B424" s="614" t="s">
        <v>2754</v>
      </c>
      <c r="C424" s="614" t="s">
        <v>3077</v>
      </c>
      <c r="D424" s="614" t="s">
        <v>3130</v>
      </c>
      <c r="E424" s="614" t="s">
        <v>1789</v>
      </c>
      <c r="F424" s="617">
        <v>1.8</v>
      </c>
      <c r="G424" s="617">
        <v>1504.98</v>
      </c>
      <c r="H424" s="617">
        <v>1</v>
      </c>
      <c r="I424" s="617">
        <v>836.1</v>
      </c>
      <c r="J424" s="617">
        <v>7.6000000000000005</v>
      </c>
      <c r="K424" s="617">
        <v>6225.4400000000005</v>
      </c>
      <c r="L424" s="617">
        <v>4.136559954285107</v>
      </c>
      <c r="M424" s="617">
        <v>819.13684210526321</v>
      </c>
      <c r="N424" s="617"/>
      <c r="O424" s="617"/>
      <c r="P424" s="638"/>
      <c r="Q424" s="618"/>
    </row>
    <row r="425" spans="1:17" ht="14.4" customHeight="1" x14ac:dyDescent="0.3">
      <c r="A425" s="613" t="s">
        <v>509</v>
      </c>
      <c r="B425" s="614" t="s">
        <v>2754</v>
      </c>
      <c r="C425" s="614" t="s">
        <v>3077</v>
      </c>
      <c r="D425" s="614" t="s">
        <v>3413</v>
      </c>
      <c r="E425" s="614" t="s">
        <v>3414</v>
      </c>
      <c r="F425" s="617">
        <v>8</v>
      </c>
      <c r="G425" s="617">
        <v>27791.52</v>
      </c>
      <c r="H425" s="617">
        <v>1</v>
      </c>
      <c r="I425" s="617">
        <v>3473.94</v>
      </c>
      <c r="J425" s="617">
        <v>1</v>
      </c>
      <c r="K425" s="617">
        <v>3535.84</v>
      </c>
      <c r="L425" s="617">
        <v>0.1272272981110785</v>
      </c>
      <c r="M425" s="617">
        <v>3535.84</v>
      </c>
      <c r="N425" s="617"/>
      <c r="O425" s="617"/>
      <c r="P425" s="638"/>
      <c r="Q425" s="618"/>
    </row>
    <row r="426" spans="1:17" ht="14.4" customHeight="1" x14ac:dyDescent="0.3">
      <c r="A426" s="613" t="s">
        <v>509</v>
      </c>
      <c r="B426" s="614" t="s">
        <v>2754</v>
      </c>
      <c r="C426" s="614" t="s">
        <v>3077</v>
      </c>
      <c r="D426" s="614" t="s">
        <v>3133</v>
      </c>
      <c r="E426" s="614" t="s">
        <v>1786</v>
      </c>
      <c r="F426" s="617"/>
      <c r="G426" s="617"/>
      <c r="H426" s="617"/>
      <c r="I426" s="617"/>
      <c r="J426" s="617">
        <v>3.2</v>
      </c>
      <c r="K426" s="617">
        <v>3679.81</v>
      </c>
      <c r="L426" s="617"/>
      <c r="M426" s="617">
        <v>1149.940625</v>
      </c>
      <c r="N426" s="617"/>
      <c r="O426" s="617"/>
      <c r="P426" s="638"/>
      <c r="Q426" s="618"/>
    </row>
    <row r="427" spans="1:17" ht="14.4" customHeight="1" x14ac:dyDescent="0.3">
      <c r="A427" s="613" t="s">
        <v>509</v>
      </c>
      <c r="B427" s="614" t="s">
        <v>2754</v>
      </c>
      <c r="C427" s="614" t="s">
        <v>3077</v>
      </c>
      <c r="D427" s="614" t="s">
        <v>3136</v>
      </c>
      <c r="E427" s="614" t="s">
        <v>3137</v>
      </c>
      <c r="F427" s="617"/>
      <c r="G427" s="617"/>
      <c r="H427" s="617"/>
      <c r="I427" s="617"/>
      <c r="J427" s="617">
        <v>86.8</v>
      </c>
      <c r="K427" s="617">
        <v>314503.57999999996</v>
      </c>
      <c r="L427" s="617"/>
      <c r="M427" s="617">
        <v>3623.3131336405527</v>
      </c>
      <c r="N427" s="617"/>
      <c r="O427" s="617"/>
      <c r="P427" s="638"/>
      <c r="Q427" s="618"/>
    </row>
    <row r="428" spans="1:17" ht="14.4" customHeight="1" x14ac:dyDescent="0.3">
      <c r="A428" s="613" t="s">
        <v>509</v>
      </c>
      <c r="B428" s="614" t="s">
        <v>2754</v>
      </c>
      <c r="C428" s="614" t="s">
        <v>3077</v>
      </c>
      <c r="D428" s="614" t="s">
        <v>3415</v>
      </c>
      <c r="E428" s="614" t="s">
        <v>3414</v>
      </c>
      <c r="F428" s="617"/>
      <c r="G428" s="617"/>
      <c r="H428" s="617"/>
      <c r="I428" s="617"/>
      <c r="J428" s="617">
        <v>3</v>
      </c>
      <c r="K428" s="617">
        <v>21215.040000000001</v>
      </c>
      <c r="L428" s="617"/>
      <c r="M428" s="617">
        <v>7071.68</v>
      </c>
      <c r="N428" s="617"/>
      <c r="O428" s="617"/>
      <c r="P428" s="638"/>
      <c r="Q428" s="618"/>
    </row>
    <row r="429" spans="1:17" ht="14.4" customHeight="1" x14ac:dyDescent="0.3">
      <c r="A429" s="613" t="s">
        <v>509</v>
      </c>
      <c r="B429" s="614" t="s">
        <v>2754</v>
      </c>
      <c r="C429" s="614" t="s">
        <v>3144</v>
      </c>
      <c r="D429" s="614" t="s">
        <v>3145</v>
      </c>
      <c r="E429" s="614" t="s">
        <v>3146</v>
      </c>
      <c r="F429" s="617">
        <v>5</v>
      </c>
      <c r="G429" s="617">
        <v>5879.32</v>
      </c>
      <c r="H429" s="617">
        <v>1</v>
      </c>
      <c r="I429" s="617">
        <v>1175.864</v>
      </c>
      <c r="J429" s="617">
        <v>6</v>
      </c>
      <c r="K429" s="617">
        <v>7255.91</v>
      </c>
      <c r="L429" s="617">
        <v>1.2341410231115164</v>
      </c>
      <c r="M429" s="617">
        <v>1209.3183333333334</v>
      </c>
      <c r="N429" s="617"/>
      <c r="O429" s="617"/>
      <c r="P429" s="638"/>
      <c r="Q429" s="618"/>
    </row>
    <row r="430" spans="1:17" ht="14.4" customHeight="1" x14ac:dyDescent="0.3">
      <c r="A430" s="613" t="s">
        <v>509</v>
      </c>
      <c r="B430" s="614" t="s">
        <v>2754</v>
      </c>
      <c r="C430" s="614" t="s">
        <v>3144</v>
      </c>
      <c r="D430" s="614" t="s">
        <v>3147</v>
      </c>
      <c r="E430" s="614" t="s">
        <v>3146</v>
      </c>
      <c r="F430" s="617">
        <v>665</v>
      </c>
      <c r="G430" s="617">
        <v>1194915.8600000001</v>
      </c>
      <c r="H430" s="617">
        <v>1</v>
      </c>
      <c r="I430" s="617">
        <v>1796.8659548872181</v>
      </c>
      <c r="J430" s="617">
        <v>723</v>
      </c>
      <c r="K430" s="617">
        <v>1344488.58</v>
      </c>
      <c r="L430" s="617">
        <v>1.1251742695925051</v>
      </c>
      <c r="M430" s="617">
        <v>1859.5969294605811</v>
      </c>
      <c r="N430" s="617"/>
      <c r="O430" s="617"/>
      <c r="P430" s="638"/>
      <c r="Q430" s="618"/>
    </row>
    <row r="431" spans="1:17" ht="14.4" customHeight="1" x14ac:dyDescent="0.3">
      <c r="A431" s="613" t="s">
        <v>509</v>
      </c>
      <c r="B431" s="614" t="s">
        <v>2754</v>
      </c>
      <c r="C431" s="614" t="s">
        <v>3144</v>
      </c>
      <c r="D431" s="614" t="s">
        <v>3148</v>
      </c>
      <c r="E431" s="614" t="s">
        <v>3146</v>
      </c>
      <c r="F431" s="617">
        <v>22</v>
      </c>
      <c r="G431" s="617">
        <v>57548.04</v>
      </c>
      <c r="H431" s="617">
        <v>1</v>
      </c>
      <c r="I431" s="617">
        <v>2615.8200000000002</v>
      </c>
      <c r="J431" s="617">
        <v>47</v>
      </c>
      <c r="K431" s="617">
        <v>127768.92</v>
      </c>
      <c r="L431" s="617">
        <v>2.2202132340215237</v>
      </c>
      <c r="M431" s="617">
        <v>2718.4876595744681</v>
      </c>
      <c r="N431" s="617"/>
      <c r="O431" s="617"/>
      <c r="P431" s="638"/>
      <c r="Q431" s="618"/>
    </row>
    <row r="432" spans="1:17" ht="14.4" customHeight="1" x14ac:dyDescent="0.3">
      <c r="A432" s="613" t="s">
        <v>509</v>
      </c>
      <c r="B432" s="614" t="s">
        <v>2754</v>
      </c>
      <c r="C432" s="614" t="s">
        <v>3144</v>
      </c>
      <c r="D432" s="614" t="s">
        <v>3416</v>
      </c>
      <c r="E432" s="614" t="s">
        <v>3146</v>
      </c>
      <c r="F432" s="617">
        <v>1</v>
      </c>
      <c r="G432" s="617">
        <v>1546.24</v>
      </c>
      <c r="H432" s="617">
        <v>1</v>
      </c>
      <c r="I432" s="617">
        <v>1546.24</v>
      </c>
      <c r="J432" s="617"/>
      <c r="K432" s="617"/>
      <c r="L432" s="617"/>
      <c r="M432" s="617"/>
      <c r="N432" s="617"/>
      <c r="O432" s="617"/>
      <c r="P432" s="638"/>
      <c r="Q432" s="618"/>
    </row>
    <row r="433" spans="1:17" ht="14.4" customHeight="1" x14ac:dyDescent="0.3">
      <c r="A433" s="613" t="s">
        <v>509</v>
      </c>
      <c r="B433" s="614" t="s">
        <v>2754</v>
      </c>
      <c r="C433" s="614" t="s">
        <v>3144</v>
      </c>
      <c r="D433" s="614" t="s">
        <v>3149</v>
      </c>
      <c r="E433" s="614" t="s">
        <v>3146</v>
      </c>
      <c r="F433" s="617">
        <v>23</v>
      </c>
      <c r="G433" s="617">
        <v>41316.44</v>
      </c>
      <c r="H433" s="617">
        <v>1</v>
      </c>
      <c r="I433" s="617">
        <v>1796.3669565217392</v>
      </c>
      <c r="J433" s="617">
        <v>4</v>
      </c>
      <c r="K433" s="617">
        <v>7462.32</v>
      </c>
      <c r="L433" s="617">
        <v>0.18061381861554382</v>
      </c>
      <c r="M433" s="617">
        <v>1865.58</v>
      </c>
      <c r="N433" s="617"/>
      <c r="O433" s="617"/>
      <c r="P433" s="638"/>
      <c r="Q433" s="618"/>
    </row>
    <row r="434" spans="1:17" ht="14.4" customHeight="1" x14ac:dyDescent="0.3">
      <c r="A434" s="613" t="s">
        <v>509</v>
      </c>
      <c r="B434" s="614" t="s">
        <v>2754</v>
      </c>
      <c r="C434" s="614" t="s">
        <v>3144</v>
      </c>
      <c r="D434" s="614" t="s">
        <v>3150</v>
      </c>
      <c r="E434" s="614" t="s">
        <v>3146</v>
      </c>
      <c r="F434" s="617"/>
      <c r="G434" s="617"/>
      <c r="H434" s="617"/>
      <c r="I434" s="617"/>
      <c r="J434" s="617">
        <v>1</v>
      </c>
      <c r="K434" s="617">
        <v>8191.63</v>
      </c>
      <c r="L434" s="617"/>
      <c r="M434" s="617">
        <v>8191.63</v>
      </c>
      <c r="N434" s="617"/>
      <c r="O434" s="617"/>
      <c r="P434" s="638"/>
      <c r="Q434" s="618"/>
    </row>
    <row r="435" spans="1:17" ht="14.4" customHeight="1" x14ac:dyDescent="0.3">
      <c r="A435" s="613" t="s">
        <v>509</v>
      </c>
      <c r="B435" s="614" t="s">
        <v>2754</v>
      </c>
      <c r="C435" s="614" t="s">
        <v>3144</v>
      </c>
      <c r="D435" s="614" t="s">
        <v>3151</v>
      </c>
      <c r="E435" s="614" t="s">
        <v>3146</v>
      </c>
      <c r="F435" s="617">
        <v>12</v>
      </c>
      <c r="G435" s="617">
        <v>93116.44</v>
      </c>
      <c r="H435" s="617">
        <v>1</v>
      </c>
      <c r="I435" s="617">
        <v>7759.7033333333338</v>
      </c>
      <c r="J435" s="617">
        <v>10</v>
      </c>
      <c r="K435" s="617">
        <v>80447.42</v>
      </c>
      <c r="L435" s="617">
        <v>0.86394432605026561</v>
      </c>
      <c r="M435" s="617">
        <v>8044.7420000000002</v>
      </c>
      <c r="N435" s="617"/>
      <c r="O435" s="617"/>
      <c r="P435" s="638"/>
      <c r="Q435" s="618"/>
    </row>
    <row r="436" spans="1:17" ht="14.4" customHeight="1" x14ac:dyDescent="0.3">
      <c r="A436" s="613" t="s">
        <v>509</v>
      </c>
      <c r="B436" s="614" t="s">
        <v>2754</v>
      </c>
      <c r="C436" s="614" t="s">
        <v>3144</v>
      </c>
      <c r="D436" s="614" t="s">
        <v>3152</v>
      </c>
      <c r="E436" s="614" t="s">
        <v>3146</v>
      </c>
      <c r="F436" s="617">
        <v>34</v>
      </c>
      <c r="G436" s="617">
        <v>311015.33999999997</v>
      </c>
      <c r="H436" s="617">
        <v>1</v>
      </c>
      <c r="I436" s="617">
        <v>9147.5099999999984</v>
      </c>
      <c r="J436" s="617">
        <v>35</v>
      </c>
      <c r="K436" s="617">
        <v>336432.95999999996</v>
      </c>
      <c r="L436" s="617">
        <v>1.0817246506233422</v>
      </c>
      <c r="M436" s="617">
        <v>9612.3702857142853</v>
      </c>
      <c r="N436" s="617"/>
      <c r="O436" s="617"/>
      <c r="P436" s="638"/>
      <c r="Q436" s="618"/>
    </row>
    <row r="437" spans="1:17" ht="14.4" customHeight="1" x14ac:dyDescent="0.3">
      <c r="A437" s="613" t="s">
        <v>509</v>
      </c>
      <c r="B437" s="614" t="s">
        <v>2754</v>
      </c>
      <c r="C437" s="614" t="s">
        <v>3144</v>
      </c>
      <c r="D437" s="614" t="s">
        <v>3153</v>
      </c>
      <c r="E437" s="614" t="s">
        <v>3146</v>
      </c>
      <c r="F437" s="617">
        <v>296</v>
      </c>
      <c r="G437" s="617">
        <v>260285.93</v>
      </c>
      <c r="H437" s="617">
        <v>1</v>
      </c>
      <c r="I437" s="617">
        <v>879.34435810810805</v>
      </c>
      <c r="J437" s="617">
        <v>351</v>
      </c>
      <c r="K437" s="617">
        <v>323408.67</v>
      </c>
      <c r="L437" s="617">
        <v>1.2425130701455895</v>
      </c>
      <c r="M437" s="617">
        <v>921.39222222222213</v>
      </c>
      <c r="N437" s="617"/>
      <c r="O437" s="617"/>
      <c r="P437" s="638"/>
      <c r="Q437" s="618"/>
    </row>
    <row r="438" spans="1:17" ht="14.4" customHeight="1" x14ac:dyDescent="0.3">
      <c r="A438" s="613" t="s">
        <v>509</v>
      </c>
      <c r="B438" s="614" t="s">
        <v>2754</v>
      </c>
      <c r="C438" s="614" t="s">
        <v>3144</v>
      </c>
      <c r="D438" s="614" t="s">
        <v>3417</v>
      </c>
      <c r="E438" s="614" t="s">
        <v>3146</v>
      </c>
      <c r="F438" s="617">
        <v>2</v>
      </c>
      <c r="G438" s="617">
        <v>1777.82</v>
      </c>
      <c r="H438" s="617">
        <v>1</v>
      </c>
      <c r="I438" s="617">
        <v>888.91</v>
      </c>
      <c r="J438" s="617"/>
      <c r="K438" s="617"/>
      <c r="L438" s="617"/>
      <c r="M438" s="617"/>
      <c r="N438" s="617"/>
      <c r="O438" s="617"/>
      <c r="P438" s="638"/>
      <c r="Q438" s="618"/>
    </row>
    <row r="439" spans="1:17" ht="14.4" customHeight="1" x14ac:dyDescent="0.3">
      <c r="A439" s="613" t="s">
        <v>509</v>
      </c>
      <c r="B439" s="614" t="s">
        <v>2754</v>
      </c>
      <c r="C439" s="614" t="s">
        <v>3144</v>
      </c>
      <c r="D439" s="614" t="s">
        <v>3154</v>
      </c>
      <c r="E439" s="614" t="s">
        <v>3146</v>
      </c>
      <c r="F439" s="617">
        <v>11</v>
      </c>
      <c r="G439" s="617">
        <v>2495.59</v>
      </c>
      <c r="H439" s="617">
        <v>1</v>
      </c>
      <c r="I439" s="617">
        <v>226.87181818181818</v>
      </c>
      <c r="J439" s="617">
        <v>31</v>
      </c>
      <c r="K439" s="617">
        <v>7371.1600000000008</v>
      </c>
      <c r="L439" s="617">
        <v>2.953674281432447</v>
      </c>
      <c r="M439" s="617">
        <v>237.77935483870971</v>
      </c>
      <c r="N439" s="617"/>
      <c r="O439" s="617"/>
      <c r="P439" s="638"/>
      <c r="Q439" s="618"/>
    </row>
    <row r="440" spans="1:17" ht="14.4" customHeight="1" x14ac:dyDescent="0.3">
      <c r="A440" s="613" t="s">
        <v>509</v>
      </c>
      <c r="B440" s="614" t="s">
        <v>2754</v>
      </c>
      <c r="C440" s="614" t="s">
        <v>3144</v>
      </c>
      <c r="D440" s="614" t="s">
        <v>3418</v>
      </c>
      <c r="E440" s="614" t="s">
        <v>3146</v>
      </c>
      <c r="F440" s="617">
        <v>6</v>
      </c>
      <c r="G440" s="617">
        <v>15795.72</v>
      </c>
      <c r="H440" s="617">
        <v>1</v>
      </c>
      <c r="I440" s="617">
        <v>2632.62</v>
      </c>
      <c r="J440" s="617"/>
      <c r="K440" s="617"/>
      <c r="L440" s="617"/>
      <c r="M440" s="617"/>
      <c r="N440" s="617"/>
      <c r="O440" s="617"/>
      <c r="P440" s="638"/>
      <c r="Q440" s="618"/>
    </row>
    <row r="441" spans="1:17" ht="14.4" customHeight="1" x14ac:dyDescent="0.3">
      <c r="A441" s="613" t="s">
        <v>509</v>
      </c>
      <c r="B441" s="614" t="s">
        <v>2754</v>
      </c>
      <c r="C441" s="614" t="s">
        <v>3155</v>
      </c>
      <c r="D441" s="614" t="s">
        <v>3156</v>
      </c>
      <c r="E441" s="614" t="s">
        <v>3157</v>
      </c>
      <c r="F441" s="617"/>
      <c r="G441" s="617"/>
      <c r="H441" s="617"/>
      <c r="I441" s="617"/>
      <c r="J441" s="617">
        <v>6</v>
      </c>
      <c r="K441" s="617">
        <v>1979.88</v>
      </c>
      <c r="L441" s="617"/>
      <c r="M441" s="617">
        <v>329.98</v>
      </c>
      <c r="N441" s="617"/>
      <c r="O441" s="617"/>
      <c r="P441" s="638"/>
      <c r="Q441" s="618"/>
    </row>
    <row r="442" spans="1:17" ht="14.4" customHeight="1" x14ac:dyDescent="0.3">
      <c r="A442" s="613" t="s">
        <v>509</v>
      </c>
      <c r="B442" s="614" t="s">
        <v>2754</v>
      </c>
      <c r="C442" s="614" t="s">
        <v>3155</v>
      </c>
      <c r="D442" s="614" t="s">
        <v>3419</v>
      </c>
      <c r="E442" s="614" t="s">
        <v>3420</v>
      </c>
      <c r="F442" s="617"/>
      <c r="G442" s="617"/>
      <c r="H442" s="617"/>
      <c r="I442" s="617"/>
      <c r="J442" s="617">
        <v>1</v>
      </c>
      <c r="K442" s="617">
        <v>1435.36</v>
      </c>
      <c r="L442" s="617"/>
      <c r="M442" s="617">
        <v>1435.36</v>
      </c>
      <c r="N442" s="617"/>
      <c r="O442" s="617"/>
      <c r="P442" s="638"/>
      <c r="Q442" s="618"/>
    </row>
    <row r="443" spans="1:17" ht="14.4" customHeight="1" x14ac:dyDescent="0.3">
      <c r="A443" s="613" t="s">
        <v>509</v>
      </c>
      <c r="B443" s="614" t="s">
        <v>2754</v>
      </c>
      <c r="C443" s="614" t="s">
        <v>3155</v>
      </c>
      <c r="D443" s="614" t="s">
        <v>3421</v>
      </c>
      <c r="E443" s="614" t="s">
        <v>3422</v>
      </c>
      <c r="F443" s="617">
        <v>3</v>
      </c>
      <c r="G443" s="617">
        <v>2627.79</v>
      </c>
      <c r="H443" s="617">
        <v>1</v>
      </c>
      <c r="I443" s="617">
        <v>875.93</v>
      </c>
      <c r="J443" s="617"/>
      <c r="K443" s="617"/>
      <c r="L443" s="617"/>
      <c r="M443" s="617"/>
      <c r="N443" s="617"/>
      <c r="O443" s="617"/>
      <c r="P443" s="638"/>
      <c r="Q443" s="618"/>
    </row>
    <row r="444" spans="1:17" ht="14.4" customHeight="1" x14ac:dyDescent="0.3">
      <c r="A444" s="613" t="s">
        <v>509</v>
      </c>
      <c r="B444" s="614" t="s">
        <v>2754</v>
      </c>
      <c r="C444" s="614" t="s">
        <v>3155</v>
      </c>
      <c r="D444" s="614" t="s">
        <v>3159</v>
      </c>
      <c r="E444" s="614" t="s">
        <v>3160</v>
      </c>
      <c r="F444" s="617">
        <v>0.4</v>
      </c>
      <c r="G444" s="617">
        <v>385.11</v>
      </c>
      <c r="H444" s="617">
        <v>1</v>
      </c>
      <c r="I444" s="617">
        <v>962.77499999999998</v>
      </c>
      <c r="J444" s="617">
        <v>0.6</v>
      </c>
      <c r="K444" s="617">
        <v>577.66</v>
      </c>
      <c r="L444" s="617">
        <v>1.4999870166965281</v>
      </c>
      <c r="M444" s="617">
        <v>962.76666666666665</v>
      </c>
      <c r="N444" s="617"/>
      <c r="O444" s="617"/>
      <c r="P444" s="638"/>
      <c r="Q444" s="618"/>
    </row>
    <row r="445" spans="1:17" ht="14.4" customHeight="1" x14ac:dyDescent="0.3">
      <c r="A445" s="613" t="s">
        <v>509</v>
      </c>
      <c r="B445" s="614" t="s">
        <v>2754</v>
      </c>
      <c r="C445" s="614" t="s">
        <v>3155</v>
      </c>
      <c r="D445" s="614" t="s">
        <v>3162</v>
      </c>
      <c r="E445" s="614" t="s">
        <v>3160</v>
      </c>
      <c r="F445" s="617">
        <v>1</v>
      </c>
      <c r="G445" s="617">
        <v>629.59</v>
      </c>
      <c r="H445" s="617">
        <v>1</v>
      </c>
      <c r="I445" s="617">
        <v>629.59</v>
      </c>
      <c r="J445" s="617">
        <v>2.1</v>
      </c>
      <c r="K445" s="617">
        <v>1322.13</v>
      </c>
      <c r="L445" s="617">
        <v>2.0999857049826076</v>
      </c>
      <c r="M445" s="617">
        <v>629.58571428571429</v>
      </c>
      <c r="N445" s="617"/>
      <c r="O445" s="617"/>
      <c r="P445" s="638"/>
      <c r="Q445" s="618"/>
    </row>
    <row r="446" spans="1:17" ht="14.4" customHeight="1" x14ac:dyDescent="0.3">
      <c r="A446" s="613" t="s">
        <v>509</v>
      </c>
      <c r="B446" s="614" t="s">
        <v>2754</v>
      </c>
      <c r="C446" s="614" t="s">
        <v>3155</v>
      </c>
      <c r="D446" s="614" t="s">
        <v>3423</v>
      </c>
      <c r="E446" s="614" t="s">
        <v>3424</v>
      </c>
      <c r="F446" s="617">
        <v>2</v>
      </c>
      <c r="G446" s="617">
        <v>1374</v>
      </c>
      <c r="H446" s="617">
        <v>1</v>
      </c>
      <c r="I446" s="617">
        <v>687</v>
      </c>
      <c r="J446" s="617">
        <v>1</v>
      </c>
      <c r="K446" s="617">
        <v>687</v>
      </c>
      <c r="L446" s="617">
        <v>0.5</v>
      </c>
      <c r="M446" s="617">
        <v>687</v>
      </c>
      <c r="N446" s="617"/>
      <c r="O446" s="617"/>
      <c r="P446" s="638"/>
      <c r="Q446" s="618"/>
    </row>
    <row r="447" spans="1:17" ht="14.4" customHeight="1" x14ac:dyDescent="0.3">
      <c r="A447" s="613" t="s">
        <v>509</v>
      </c>
      <c r="B447" s="614" t="s">
        <v>2754</v>
      </c>
      <c r="C447" s="614" t="s">
        <v>3155</v>
      </c>
      <c r="D447" s="614" t="s">
        <v>3425</v>
      </c>
      <c r="E447" s="614" t="s">
        <v>3426</v>
      </c>
      <c r="F447" s="617">
        <v>31</v>
      </c>
      <c r="G447" s="617">
        <v>7113.88</v>
      </c>
      <c r="H447" s="617">
        <v>1</v>
      </c>
      <c r="I447" s="617">
        <v>229.48</v>
      </c>
      <c r="J447" s="617">
        <v>31</v>
      </c>
      <c r="K447" s="617">
        <v>7440</v>
      </c>
      <c r="L447" s="617">
        <v>1.0458427749694963</v>
      </c>
      <c r="M447" s="617">
        <v>240</v>
      </c>
      <c r="N447" s="617"/>
      <c r="O447" s="617"/>
      <c r="P447" s="638"/>
      <c r="Q447" s="618"/>
    </row>
    <row r="448" spans="1:17" ht="14.4" customHeight="1" x14ac:dyDescent="0.3">
      <c r="A448" s="613" t="s">
        <v>509</v>
      </c>
      <c r="B448" s="614" t="s">
        <v>2754</v>
      </c>
      <c r="C448" s="614" t="s">
        <v>3155</v>
      </c>
      <c r="D448" s="614" t="s">
        <v>3427</v>
      </c>
      <c r="E448" s="614" t="s">
        <v>3426</v>
      </c>
      <c r="F448" s="617">
        <v>1.31</v>
      </c>
      <c r="G448" s="617">
        <v>1513.26</v>
      </c>
      <c r="H448" s="617">
        <v>1</v>
      </c>
      <c r="I448" s="617">
        <v>1155.1603053435115</v>
      </c>
      <c r="J448" s="617">
        <v>1.5</v>
      </c>
      <c r="K448" s="617">
        <v>1824</v>
      </c>
      <c r="L448" s="617">
        <v>1.2053447523888823</v>
      </c>
      <c r="M448" s="617">
        <v>1216</v>
      </c>
      <c r="N448" s="617"/>
      <c r="O448" s="617"/>
      <c r="P448" s="638"/>
      <c r="Q448" s="618"/>
    </row>
    <row r="449" spans="1:17" ht="14.4" customHeight="1" x14ac:dyDescent="0.3">
      <c r="A449" s="613" t="s">
        <v>509</v>
      </c>
      <c r="B449" s="614" t="s">
        <v>2754</v>
      </c>
      <c r="C449" s="614" t="s">
        <v>3155</v>
      </c>
      <c r="D449" s="614" t="s">
        <v>3171</v>
      </c>
      <c r="E449" s="614" t="s">
        <v>3172</v>
      </c>
      <c r="F449" s="617">
        <v>1</v>
      </c>
      <c r="G449" s="617">
        <v>5440.91</v>
      </c>
      <c r="H449" s="617">
        <v>1</v>
      </c>
      <c r="I449" s="617">
        <v>5440.91</v>
      </c>
      <c r="J449" s="617">
        <v>1</v>
      </c>
      <c r="K449" s="617">
        <v>5440.91</v>
      </c>
      <c r="L449" s="617">
        <v>1</v>
      </c>
      <c r="M449" s="617">
        <v>5440.91</v>
      </c>
      <c r="N449" s="617"/>
      <c r="O449" s="617"/>
      <c r="P449" s="638"/>
      <c r="Q449" s="618"/>
    </row>
    <row r="450" spans="1:17" ht="14.4" customHeight="1" x14ac:dyDescent="0.3">
      <c r="A450" s="613" t="s">
        <v>509</v>
      </c>
      <c r="B450" s="614" t="s">
        <v>2754</v>
      </c>
      <c r="C450" s="614" t="s">
        <v>3155</v>
      </c>
      <c r="D450" s="614" t="s">
        <v>3173</v>
      </c>
      <c r="E450" s="614" t="s">
        <v>3174</v>
      </c>
      <c r="F450" s="617">
        <v>1</v>
      </c>
      <c r="G450" s="617">
        <v>6832.75</v>
      </c>
      <c r="H450" s="617">
        <v>1</v>
      </c>
      <c r="I450" s="617">
        <v>6832.75</v>
      </c>
      <c r="J450" s="617">
        <v>2</v>
      </c>
      <c r="K450" s="617">
        <v>13665.5</v>
      </c>
      <c r="L450" s="617">
        <v>2</v>
      </c>
      <c r="M450" s="617">
        <v>6832.75</v>
      </c>
      <c r="N450" s="617"/>
      <c r="O450" s="617"/>
      <c r="P450" s="638"/>
      <c r="Q450" s="618"/>
    </row>
    <row r="451" spans="1:17" ht="14.4" customHeight="1" x14ac:dyDescent="0.3">
      <c r="A451" s="613" t="s">
        <v>509</v>
      </c>
      <c r="B451" s="614" t="s">
        <v>2754</v>
      </c>
      <c r="C451" s="614" t="s">
        <v>3155</v>
      </c>
      <c r="D451" s="614" t="s">
        <v>3175</v>
      </c>
      <c r="E451" s="614" t="s">
        <v>3176</v>
      </c>
      <c r="F451" s="617"/>
      <c r="G451" s="617"/>
      <c r="H451" s="617"/>
      <c r="I451" s="617"/>
      <c r="J451" s="617">
        <v>1</v>
      </c>
      <c r="K451" s="617">
        <v>5083.3599999999997</v>
      </c>
      <c r="L451" s="617"/>
      <c r="M451" s="617">
        <v>5083.3599999999997</v>
      </c>
      <c r="N451" s="617"/>
      <c r="O451" s="617"/>
      <c r="P451" s="638"/>
      <c r="Q451" s="618"/>
    </row>
    <row r="452" spans="1:17" ht="14.4" customHeight="1" x14ac:dyDescent="0.3">
      <c r="A452" s="613" t="s">
        <v>509</v>
      </c>
      <c r="B452" s="614" t="s">
        <v>2754</v>
      </c>
      <c r="C452" s="614" t="s">
        <v>3155</v>
      </c>
      <c r="D452" s="614" t="s">
        <v>3177</v>
      </c>
      <c r="E452" s="614" t="s">
        <v>3178</v>
      </c>
      <c r="F452" s="617"/>
      <c r="G452" s="617"/>
      <c r="H452" s="617"/>
      <c r="I452" s="617"/>
      <c r="J452" s="617">
        <v>1</v>
      </c>
      <c r="K452" s="617">
        <v>6570.55</v>
      </c>
      <c r="L452" s="617"/>
      <c r="M452" s="617">
        <v>6570.55</v>
      </c>
      <c r="N452" s="617"/>
      <c r="O452" s="617"/>
      <c r="P452" s="638"/>
      <c r="Q452" s="618"/>
    </row>
    <row r="453" spans="1:17" ht="14.4" customHeight="1" x14ac:dyDescent="0.3">
      <c r="A453" s="613" t="s">
        <v>509</v>
      </c>
      <c r="B453" s="614" t="s">
        <v>2754</v>
      </c>
      <c r="C453" s="614" t="s">
        <v>3155</v>
      </c>
      <c r="D453" s="614" t="s">
        <v>3428</v>
      </c>
      <c r="E453" s="614" t="s">
        <v>3429</v>
      </c>
      <c r="F453" s="617">
        <v>1</v>
      </c>
      <c r="G453" s="617">
        <v>91.2</v>
      </c>
      <c r="H453" s="617">
        <v>1</v>
      </c>
      <c r="I453" s="617">
        <v>91.2</v>
      </c>
      <c r="J453" s="617"/>
      <c r="K453" s="617"/>
      <c r="L453" s="617"/>
      <c r="M453" s="617"/>
      <c r="N453" s="617"/>
      <c r="O453" s="617"/>
      <c r="P453" s="638"/>
      <c r="Q453" s="618"/>
    </row>
    <row r="454" spans="1:17" ht="14.4" customHeight="1" x14ac:dyDescent="0.3">
      <c r="A454" s="613" t="s">
        <v>509</v>
      </c>
      <c r="B454" s="614" t="s">
        <v>2754</v>
      </c>
      <c r="C454" s="614" t="s">
        <v>3155</v>
      </c>
      <c r="D454" s="614" t="s">
        <v>3430</v>
      </c>
      <c r="E454" s="614" t="s">
        <v>3170</v>
      </c>
      <c r="F454" s="617">
        <v>4</v>
      </c>
      <c r="G454" s="617">
        <v>385.52</v>
      </c>
      <c r="H454" s="617">
        <v>1</v>
      </c>
      <c r="I454" s="617">
        <v>96.38</v>
      </c>
      <c r="J454" s="617"/>
      <c r="K454" s="617"/>
      <c r="L454" s="617"/>
      <c r="M454" s="617"/>
      <c r="N454" s="617"/>
      <c r="O454" s="617"/>
      <c r="P454" s="638"/>
      <c r="Q454" s="618"/>
    </row>
    <row r="455" spans="1:17" ht="14.4" customHeight="1" x14ac:dyDescent="0.3">
      <c r="A455" s="613" t="s">
        <v>509</v>
      </c>
      <c r="B455" s="614" t="s">
        <v>2754</v>
      </c>
      <c r="C455" s="614" t="s">
        <v>3155</v>
      </c>
      <c r="D455" s="614" t="s">
        <v>3181</v>
      </c>
      <c r="E455" s="614" t="s">
        <v>3170</v>
      </c>
      <c r="F455" s="617">
        <v>6</v>
      </c>
      <c r="G455" s="617">
        <v>727.5</v>
      </c>
      <c r="H455" s="617">
        <v>1</v>
      </c>
      <c r="I455" s="617">
        <v>121.25</v>
      </c>
      <c r="J455" s="617">
        <v>2</v>
      </c>
      <c r="K455" s="617">
        <v>242.5</v>
      </c>
      <c r="L455" s="617">
        <v>0.33333333333333331</v>
      </c>
      <c r="M455" s="617">
        <v>121.25</v>
      </c>
      <c r="N455" s="617"/>
      <c r="O455" s="617"/>
      <c r="P455" s="638"/>
      <c r="Q455" s="618"/>
    </row>
    <row r="456" spans="1:17" ht="14.4" customHeight="1" x14ac:dyDescent="0.3">
      <c r="A456" s="613" t="s">
        <v>509</v>
      </c>
      <c r="B456" s="614" t="s">
        <v>2754</v>
      </c>
      <c r="C456" s="614" t="s">
        <v>3155</v>
      </c>
      <c r="D456" s="614" t="s">
        <v>3431</v>
      </c>
      <c r="E456" s="614" t="s">
        <v>3432</v>
      </c>
      <c r="F456" s="617"/>
      <c r="G456" s="617"/>
      <c r="H456" s="617"/>
      <c r="I456" s="617"/>
      <c r="J456" s="617">
        <v>2</v>
      </c>
      <c r="K456" s="617">
        <v>2002.26</v>
      </c>
      <c r="L456" s="617"/>
      <c r="M456" s="617">
        <v>1001.13</v>
      </c>
      <c r="N456" s="617"/>
      <c r="O456" s="617"/>
      <c r="P456" s="638"/>
      <c r="Q456" s="618"/>
    </row>
    <row r="457" spans="1:17" ht="14.4" customHeight="1" x14ac:dyDescent="0.3">
      <c r="A457" s="613" t="s">
        <v>509</v>
      </c>
      <c r="B457" s="614" t="s">
        <v>2754</v>
      </c>
      <c r="C457" s="614" t="s">
        <v>3155</v>
      </c>
      <c r="D457" s="614" t="s">
        <v>3433</v>
      </c>
      <c r="E457" s="614" t="s">
        <v>3434</v>
      </c>
      <c r="F457" s="617"/>
      <c r="G457" s="617"/>
      <c r="H457" s="617"/>
      <c r="I457" s="617"/>
      <c r="J457" s="617">
        <v>1</v>
      </c>
      <c r="K457" s="617">
        <v>2404.36</v>
      </c>
      <c r="L457" s="617"/>
      <c r="M457" s="617">
        <v>2404.36</v>
      </c>
      <c r="N457" s="617"/>
      <c r="O457" s="617"/>
      <c r="P457" s="638"/>
      <c r="Q457" s="618"/>
    </row>
    <row r="458" spans="1:17" ht="14.4" customHeight="1" x14ac:dyDescent="0.3">
      <c r="A458" s="613" t="s">
        <v>509</v>
      </c>
      <c r="B458" s="614" t="s">
        <v>2754</v>
      </c>
      <c r="C458" s="614" t="s">
        <v>3155</v>
      </c>
      <c r="D458" s="614" t="s">
        <v>3435</v>
      </c>
      <c r="E458" s="614" t="s">
        <v>3436</v>
      </c>
      <c r="F458" s="617"/>
      <c r="G458" s="617"/>
      <c r="H458" s="617"/>
      <c r="I458" s="617"/>
      <c r="J458" s="617">
        <v>1</v>
      </c>
      <c r="K458" s="617">
        <v>4587.1499999999996</v>
      </c>
      <c r="L458" s="617"/>
      <c r="M458" s="617">
        <v>4587.1499999999996</v>
      </c>
      <c r="N458" s="617"/>
      <c r="O458" s="617"/>
      <c r="P458" s="638"/>
      <c r="Q458" s="618"/>
    </row>
    <row r="459" spans="1:17" ht="14.4" customHeight="1" x14ac:dyDescent="0.3">
      <c r="A459" s="613" t="s">
        <v>509</v>
      </c>
      <c r="B459" s="614" t="s">
        <v>2754</v>
      </c>
      <c r="C459" s="614" t="s">
        <v>3155</v>
      </c>
      <c r="D459" s="614" t="s">
        <v>3182</v>
      </c>
      <c r="E459" s="614" t="s">
        <v>3183</v>
      </c>
      <c r="F459" s="617">
        <v>2</v>
      </c>
      <c r="G459" s="617">
        <v>10164.44</v>
      </c>
      <c r="H459" s="617">
        <v>1</v>
      </c>
      <c r="I459" s="617">
        <v>5082.22</v>
      </c>
      <c r="J459" s="617"/>
      <c r="K459" s="617"/>
      <c r="L459" s="617"/>
      <c r="M459" s="617"/>
      <c r="N459" s="617"/>
      <c r="O459" s="617"/>
      <c r="P459" s="638"/>
      <c r="Q459" s="618"/>
    </row>
    <row r="460" spans="1:17" ht="14.4" customHeight="1" x14ac:dyDescent="0.3">
      <c r="A460" s="613" t="s">
        <v>509</v>
      </c>
      <c r="B460" s="614" t="s">
        <v>2754</v>
      </c>
      <c r="C460" s="614" t="s">
        <v>3155</v>
      </c>
      <c r="D460" s="614" t="s">
        <v>3184</v>
      </c>
      <c r="E460" s="614" t="s">
        <v>3185</v>
      </c>
      <c r="F460" s="617"/>
      <c r="G460" s="617"/>
      <c r="H460" s="617"/>
      <c r="I460" s="617"/>
      <c r="J460" s="617">
        <v>5</v>
      </c>
      <c r="K460" s="617">
        <v>3946.45</v>
      </c>
      <c r="L460" s="617"/>
      <c r="M460" s="617">
        <v>789.29</v>
      </c>
      <c r="N460" s="617"/>
      <c r="O460" s="617"/>
      <c r="P460" s="638"/>
      <c r="Q460" s="618"/>
    </row>
    <row r="461" spans="1:17" ht="14.4" customHeight="1" x14ac:dyDescent="0.3">
      <c r="A461" s="613" t="s">
        <v>509</v>
      </c>
      <c r="B461" s="614" t="s">
        <v>2754</v>
      </c>
      <c r="C461" s="614" t="s">
        <v>3155</v>
      </c>
      <c r="D461" s="614" t="s">
        <v>3437</v>
      </c>
      <c r="E461" s="614" t="s">
        <v>3438</v>
      </c>
      <c r="F461" s="617"/>
      <c r="G461" s="617"/>
      <c r="H461" s="617"/>
      <c r="I461" s="617"/>
      <c r="J461" s="617">
        <v>2</v>
      </c>
      <c r="K461" s="617">
        <v>2734.14</v>
      </c>
      <c r="L461" s="617"/>
      <c r="M461" s="617">
        <v>1367.07</v>
      </c>
      <c r="N461" s="617"/>
      <c r="O461" s="617"/>
      <c r="P461" s="638"/>
      <c r="Q461" s="618"/>
    </row>
    <row r="462" spans="1:17" ht="14.4" customHeight="1" x14ac:dyDescent="0.3">
      <c r="A462" s="613" t="s">
        <v>509</v>
      </c>
      <c r="B462" s="614" t="s">
        <v>2754</v>
      </c>
      <c r="C462" s="614" t="s">
        <v>3155</v>
      </c>
      <c r="D462" s="614" t="s">
        <v>3439</v>
      </c>
      <c r="E462" s="614" t="s">
        <v>3440</v>
      </c>
      <c r="F462" s="617">
        <v>1</v>
      </c>
      <c r="G462" s="617">
        <v>28950</v>
      </c>
      <c r="H462" s="617">
        <v>1</v>
      </c>
      <c r="I462" s="617">
        <v>28950</v>
      </c>
      <c r="J462" s="617"/>
      <c r="K462" s="617"/>
      <c r="L462" s="617"/>
      <c r="M462" s="617"/>
      <c r="N462" s="617"/>
      <c r="O462" s="617"/>
      <c r="P462" s="638"/>
      <c r="Q462" s="618"/>
    </row>
    <row r="463" spans="1:17" ht="14.4" customHeight="1" x14ac:dyDescent="0.3">
      <c r="A463" s="613" t="s">
        <v>509</v>
      </c>
      <c r="B463" s="614" t="s">
        <v>2754</v>
      </c>
      <c r="C463" s="614" t="s">
        <v>3155</v>
      </c>
      <c r="D463" s="614" t="s">
        <v>3441</v>
      </c>
      <c r="E463" s="614" t="s">
        <v>3189</v>
      </c>
      <c r="F463" s="617"/>
      <c r="G463" s="617"/>
      <c r="H463" s="617"/>
      <c r="I463" s="617"/>
      <c r="J463" s="617">
        <v>1</v>
      </c>
      <c r="K463" s="617">
        <v>60099</v>
      </c>
      <c r="L463" s="617"/>
      <c r="M463" s="617">
        <v>60099</v>
      </c>
      <c r="N463" s="617"/>
      <c r="O463" s="617"/>
      <c r="P463" s="638"/>
      <c r="Q463" s="618"/>
    </row>
    <row r="464" spans="1:17" ht="14.4" customHeight="1" x14ac:dyDescent="0.3">
      <c r="A464" s="613" t="s">
        <v>509</v>
      </c>
      <c r="B464" s="614" t="s">
        <v>2754</v>
      </c>
      <c r="C464" s="614" t="s">
        <v>3155</v>
      </c>
      <c r="D464" s="614" t="s">
        <v>3442</v>
      </c>
      <c r="E464" s="614" t="s">
        <v>3443</v>
      </c>
      <c r="F464" s="617">
        <v>1</v>
      </c>
      <c r="G464" s="617">
        <v>11201.4</v>
      </c>
      <c r="H464" s="617">
        <v>1</v>
      </c>
      <c r="I464" s="617">
        <v>11201.4</v>
      </c>
      <c r="J464" s="617">
        <v>1</v>
      </c>
      <c r="K464" s="617">
        <v>11201.4</v>
      </c>
      <c r="L464" s="617">
        <v>1</v>
      </c>
      <c r="M464" s="617">
        <v>11201.4</v>
      </c>
      <c r="N464" s="617"/>
      <c r="O464" s="617"/>
      <c r="P464" s="638"/>
      <c r="Q464" s="618"/>
    </row>
    <row r="465" spans="1:17" ht="14.4" customHeight="1" x14ac:dyDescent="0.3">
      <c r="A465" s="613" t="s">
        <v>509</v>
      </c>
      <c r="B465" s="614" t="s">
        <v>2754</v>
      </c>
      <c r="C465" s="614" t="s">
        <v>3155</v>
      </c>
      <c r="D465" s="614" t="s">
        <v>3444</v>
      </c>
      <c r="E465" s="614" t="s">
        <v>3445</v>
      </c>
      <c r="F465" s="617">
        <v>1</v>
      </c>
      <c r="G465" s="617">
        <v>23608.2</v>
      </c>
      <c r="H465" s="617">
        <v>1</v>
      </c>
      <c r="I465" s="617">
        <v>23608.2</v>
      </c>
      <c r="J465" s="617">
        <v>1</v>
      </c>
      <c r="K465" s="617">
        <v>23608.2</v>
      </c>
      <c r="L465" s="617">
        <v>1</v>
      </c>
      <c r="M465" s="617">
        <v>23608.2</v>
      </c>
      <c r="N465" s="617"/>
      <c r="O465" s="617"/>
      <c r="P465" s="638"/>
      <c r="Q465" s="618"/>
    </row>
    <row r="466" spans="1:17" ht="14.4" customHeight="1" x14ac:dyDescent="0.3">
      <c r="A466" s="613" t="s">
        <v>509</v>
      </c>
      <c r="B466" s="614" t="s">
        <v>2754</v>
      </c>
      <c r="C466" s="614" t="s">
        <v>3155</v>
      </c>
      <c r="D466" s="614" t="s">
        <v>3446</v>
      </c>
      <c r="E466" s="614" t="s">
        <v>3447</v>
      </c>
      <c r="F466" s="617">
        <v>3</v>
      </c>
      <c r="G466" s="617">
        <v>671.55</v>
      </c>
      <c r="H466" s="617">
        <v>1</v>
      </c>
      <c r="I466" s="617">
        <v>223.85</v>
      </c>
      <c r="J466" s="617">
        <v>1</v>
      </c>
      <c r="K466" s="617">
        <v>223.85</v>
      </c>
      <c r="L466" s="617">
        <v>0.33333333333333337</v>
      </c>
      <c r="M466" s="617">
        <v>223.85</v>
      </c>
      <c r="N466" s="617"/>
      <c r="O466" s="617"/>
      <c r="P466" s="638"/>
      <c r="Q466" s="618"/>
    </row>
    <row r="467" spans="1:17" ht="14.4" customHeight="1" x14ac:dyDescent="0.3">
      <c r="A467" s="613" t="s">
        <v>509</v>
      </c>
      <c r="B467" s="614" t="s">
        <v>2754</v>
      </c>
      <c r="C467" s="614" t="s">
        <v>3155</v>
      </c>
      <c r="D467" s="614" t="s">
        <v>3194</v>
      </c>
      <c r="E467" s="614" t="s">
        <v>3195</v>
      </c>
      <c r="F467" s="617">
        <v>1</v>
      </c>
      <c r="G467" s="617">
        <v>10124.24</v>
      </c>
      <c r="H467" s="617">
        <v>1</v>
      </c>
      <c r="I467" s="617">
        <v>10124.24</v>
      </c>
      <c r="J467" s="617">
        <v>2</v>
      </c>
      <c r="K467" s="617">
        <v>20248.48</v>
      </c>
      <c r="L467" s="617">
        <v>2</v>
      </c>
      <c r="M467" s="617">
        <v>10124.24</v>
      </c>
      <c r="N467" s="617"/>
      <c r="O467" s="617"/>
      <c r="P467" s="638"/>
      <c r="Q467" s="618"/>
    </row>
    <row r="468" spans="1:17" ht="14.4" customHeight="1" x14ac:dyDescent="0.3">
      <c r="A468" s="613" t="s">
        <v>509</v>
      </c>
      <c r="B468" s="614" t="s">
        <v>2754</v>
      </c>
      <c r="C468" s="614" t="s">
        <v>3155</v>
      </c>
      <c r="D468" s="614" t="s">
        <v>3448</v>
      </c>
      <c r="E468" s="614" t="s">
        <v>3449</v>
      </c>
      <c r="F468" s="617"/>
      <c r="G468" s="617"/>
      <c r="H468" s="617"/>
      <c r="I468" s="617"/>
      <c r="J468" s="617">
        <v>2</v>
      </c>
      <c r="K468" s="617">
        <v>13327.42</v>
      </c>
      <c r="L468" s="617"/>
      <c r="M468" s="617">
        <v>6663.71</v>
      </c>
      <c r="N468" s="617"/>
      <c r="O468" s="617"/>
      <c r="P468" s="638"/>
      <c r="Q468" s="618"/>
    </row>
    <row r="469" spans="1:17" ht="14.4" customHeight="1" x14ac:dyDescent="0.3">
      <c r="A469" s="613" t="s">
        <v>509</v>
      </c>
      <c r="B469" s="614" t="s">
        <v>2754</v>
      </c>
      <c r="C469" s="614" t="s">
        <v>3155</v>
      </c>
      <c r="D469" s="614" t="s">
        <v>3196</v>
      </c>
      <c r="E469" s="614" t="s">
        <v>3197</v>
      </c>
      <c r="F469" s="617">
        <v>1</v>
      </c>
      <c r="G469" s="617">
        <v>1796</v>
      </c>
      <c r="H469" s="617">
        <v>1</v>
      </c>
      <c r="I469" s="617">
        <v>1796</v>
      </c>
      <c r="J469" s="617">
        <v>3</v>
      </c>
      <c r="K469" s="617">
        <v>5388</v>
      </c>
      <c r="L469" s="617">
        <v>3</v>
      </c>
      <c r="M469" s="617">
        <v>1796</v>
      </c>
      <c r="N469" s="617"/>
      <c r="O469" s="617"/>
      <c r="P469" s="638"/>
      <c r="Q469" s="618"/>
    </row>
    <row r="470" spans="1:17" ht="14.4" customHeight="1" x14ac:dyDescent="0.3">
      <c r="A470" s="613" t="s">
        <v>509</v>
      </c>
      <c r="B470" s="614" t="s">
        <v>2754</v>
      </c>
      <c r="C470" s="614" t="s">
        <v>3155</v>
      </c>
      <c r="D470" s="614" t="s">
        <v>3198</v>
      </c>
      <c r="E470" s="614" t="s">
        <v>3199</v>
      </c>
      <c r="F470" s="617">
        <v>1</v>
      </c>
      <c r="G470" s="617">
        <v>1796</v>
      </c>
      <c r="H470" s="617">
        <v>1</v>
      </c>
      <c r="I470" s="617">
        <v>1796</v>
      </c>
      <c r="J470" s="617">
        <v>1</v>
      </c>
      <c r="K470" s="617">
        <v>1796</v>
      </c>
      <c r="L470" s="617">
        <v>1</v>
      </c>
      <c r="M470" s="617">
        <v>1796</v>
      </c>
      <c r="N470" s="617"/>
      <c r="O470" s="617"/>
      <c r="P470" s="638"/>
      <c r="Q470" s="618"/>
    </row>
    <row r="471" spans="1:17" ht="14.4" customHeight="1" x14ac:dyDescent="0.3">
      <c r="A471" s="613" t="s">
        <v>509</v>
      </c>
      <c r="B471" s="614" t="s">
        <v>2754</v>
      </c>
      <c r="C471" s="614" t="s">
        <v>3155</v>
      </c>
      <c r="D471" s="614" t="s">
        <v>3200</v>
      </c>
      <c r="E471" s="614" t="s">
        <v>3201</v>
      </c>
      <c r="F471" s="617">
        <v>2</v>
      </c>
      <c r="G471" s="617">
        <v>3592</v>
      </c>
      <c r="H471" s="617">
        <v>1</v>
      </c>
      <c r="I471" s="617">
        <v>1796</v>
      </c>
      <c r="J471" s="617">
        <v>6</v>
      </c>
      <c r="K471" s="617">
        <v>10776</v>
      </c>
      <c r="L471" s="617">
        <v>3</v>
      </c>
      <c r="M471" s="617">
        <v>1796</v>
      </c>
      <c r="N471" s="617"/>
      <c r="O471" s="617"/>
      <c r="P471" s="638"/>
      <c r="Q471" s="618"/>
    </row>
    <row r="472" spans="1:17" ht="14.4" customHeight="1" x14ac:dyDescent="0.3">
      <c r="A472" s="613" t="s">
        <v>509</v>
      </c>
      <c r="B472" s="614" t="s">
        <v>2754</v>
      </c>
      <c r="C472" s="614" t="s">
        <v>3155</v>
      </c>
      <c r="D472" s="614" t="s">
        <v>3202</v>
      </c>
      <c r="E472" s="614" t="s">
        <v>3203</v>
      </c>
      <c r="F472" s="617">
        <v>2</v>
      </c>
      <c r="G472" s="617">
        <v>3592</v>
      </c>
      <c r="H472" s="617">
        <v>1</v>
      </c>
      <c r="I472" s="617">
        <v>1796</v>
      </c>
      <c r="J472" s="617">
        <v>5</v>
      </c>
      <c r="K472" s="617">
        <v>8980</v>
      </c>
      <c r="L472" s="617">
        <v>2.5</v>
      </c>
      <c r="M472" s="617">
        <v>1796</v>
      </c>
      <c r="N472" s="617"/>
      <c r="O472" s="617"/>
      <c r="P472" s="638"/>
      <c r="Q472" s="618"/>
    </row>
    <row r="473" spans="1:17" ht="14.4" customHeight="1" x14ac:dyDescent="0.3">
      <c r="A473" s="613" t="s">
        <v>509</v>
      </c>
      <c r="B473" s="614" t="s">
        <v>2754</v>
      </c>
      <c r="C473" s="614" t="s">
        <v>3155</v>
      </c>
      <c r="D473" s="614" t="s">
        <v>3450</v>
      </c>
      <c r="E473" s="614" t="s">
        <v>3451</v>
      </c>
      <c r="F473" s="617"/>
      <c r="G473" s="617"/>
      <c r="H473" s="617"/>
      <c r="I473" s="617"/>
      <c r="J473" s="617">
        <v>2</v>
      </c>
      <c r="K473" s="617">
        <v>3592</v>
      </c>
      <c r="L473" s="617"/>
      <c r="M473" s="617">
        <v>1796</v>
      </c>
      <c r="N473" s="617"/>
      <c r="O473" s="617"/>
      <c r="P473" s="638"/>
      <c r="Q473" s="618"/>
    </row>
    <row r="474" spans="1:17" ht="14.4" customHeight="1" x14ac:dyDescent="0.3">
      <c r="A474" s="613" t="s">
        <v>509</v>
      </c>
      <c r="B474" s="614" t="s">
        <v>2754</v>
      </c>
      <c r="C474" s="614" t="s">
        <v>3155</v>
      </c>
      <c r="D474" s="614" t="s">
        <v>3452</v>
      </c>
      <c r="E474" s="614" t="s">
        <v>3453</v>
      </c>
      <c r="F474" s="617"/>
      <c r="G474" s="617"/>
      <c r="H474" s="617"/>
      <c r="I474" s="617"/>
      <c r="J474" s="617">
        <v>1</v>
      </c>
      <c r="K474" s="617">
        <v>3360</v>
      </c>
      <c r="L474" s="617"/>
      <c r="M474" s="617">
        <v>3360</v>
      </c>
      <c r="N474" s="617"/>
      <c r="O474" s="617"/>
      <c r="P474" s="638"/>
      <c r="Q474" s="618"/>
    </row>
    <row r="475" spans="1:17" ht="14.4" customHeight="1" x14ac:dyDescent="0.3">
      <c r="A475" s="613" t="s">
        <v>509</v>
      </c>
      <c r="B475" s="614" t="s">
        <v>2754</v>
      </c>
      <c r="C475" s="614" t="s">
        <v>3155</v>
      </c>
      <c r="D475" s="614" t="s">
        <v>3454</v>
      </c>
      <c r="E475" s="614" t="s">
        <v>3455</v>
      </c>
      <c r="F475" s="617"/>
      <c r="G475" s="617"/>
      <c r="H475" s="617"/>
      <c r="I475" s="617"/>
      <c r="J475" s="617">
        <v>1</v>
      </c>
      <c r="K475" s="617">
        <v>2016</v>
      </c>
      <c r="L475" s="617"/>
      <c r="M475" s="617">
        <v>2016</v>
      </c>
      <c r="N475" s="617"/>
      <c r="O475" s="617"/>
      <c r="P475" s="638"/>
      <c r="Q475" s="618"/>
    </row>
    <row r="476" spans="1:17" ht="14.4" customHeight="1" x14ac:dyDescent="0.3">
      <c r="A476" s="613" t="s">
        <v>509</v>
      </c>
      <c r="B476" s="614" t="s">
        <v>2754</v>
      </c>
      <c r="C476" s="614" t="s">
        <v>3155</v>
      </c>
      <c r="D476" s="614" t="s">
        <v>3456</v>
      </c>
      <c r="E476" s="614" t="s">
        <v>3457</v>
      </c>
      <c r="F476" s="617"/>
      <c r="G476" s="617"/>
      <c r="H476" s="617"/>
      <c r="I476" s="617"/>
      <c r="J476" s="617">
        <v>1</v>
      </c>
      <c r="K476" s="617">
        <v>9403</v>
      </c>
      <c r="L476" s="617"/>
      <c r="M476" s="617">
        <v>9403</v>
      </c>
      <c r="N476" s="617"/>
      <c r="O476" s="617"/>
      <c r="P476" s="638"/>
      <c r="Q476" s="618"/>
    </row>
    <row r="477" spans="1:17" ht="14.4" customHeight="1" x14ac:dyDescent="0.3">
      <c r="A477" s="613" t="s">
        <v>509</v>
      </c>
      <c r="B477" s="614" t="s">
        <v>2754</v>
      </c>
      <c r="C477" s="614" t="s">
        <v>3155</v>
      </c>
      <c r="D477" s="614" t="s">
        <v>3458</v>
      </c>
      <c r="E477" s="614" t="s">
        <v>3459</v>
      </c>
      <c r="F477" s="617"/>
      <c r="G477" s="617"/>
      <c r="H477" s="617"/>
      <c r="I477" s="617"/>
      <c r="J477" s="617">
        <v>1</v>
      </c>
      <c r="K477" s="617">
        <v>530.62</v>
      </c>
      <c r="L477" s="617"/>
      <c r="M477" s="617">
        <v>530.62</v>
      </c>
      <c r="N477" s="617"/>
      <c r="O477" s="617"/>
      <c r="P477" s="638"/>
      <c r="Q477" s="618"/>
    </row>
    <row r="478" spans="1:17" ht="14.4" customHeight="1" x14ac:dyDescent="0.3">
      <c r="A478" s="613" t="s">
        <v>509</v>
      </c>
      <c r="B478" s="614" t="s">
        <v>2754</v>
      </c>
      <c r="C478" s="614" t="s">
        <v>3155</v>
      </c>
      <c r="D478" s="614" t="s">
        <v>3460</v>
      </c>
      <c r="E478" s="614" t="s">
        <v>3461</v>
      </c>
      <c r="F478" s="617"/>
      <c r="G478" s="617"/>
      <c r="H478" s="617"/>
      <c r="I478" s="617"/>
      <c r="J478" s="617">
        <v>1</v>
      </c>
      <c r="K478" s="617">
        <v>2932.91</v>
      </c>
      <c r="L478" s="617"/>
      <c r="M478" s="617">
        <v>2932.91</v>
      </c>
      <c r="N478" s="617"/>
      <c r="O478" s="617"/>
      <c r="P478" s="638"/>
      <c r="Q478" s="618"/>
    </row>
    <row r="479" spans="1:17" ht="14.4" customHeight="1" x14ac:dyDescent="0.3">
      <c r="A479" s="613" t="s">
        <v>509</v>
      </c>
      <c r="B479" s="614" t="s">
        <v>2754</v>
      </c>
      <c r="C479" s="614" t="s">
        <v>3155</v>
      </c>
      <c r="D479" s="614" t="s">
        <v>3462</v>
      </c>
      <c r="E479" s="614" t="s">
        <v>3463</v>
      </c>
      <c r="F479" s="617"/>
      <c r="G479" s="617"/>
      <c r="H479" s="617"/>
      <c r="I479" s="617"/>
      <c r="J479" s="617">
        <v>1</v>
      </c>
      <c r="K479" s="617">
        <v>2080</v>
      </c>
      <c r="L479" s="617"/>
      <c r="M479" s="617">
        <v>2080</v>
      </c>
      <c r="N479" s="617"/>
      <c r="O479" s="617"/>
      <c r="P479" s="638"/>
      <c r="Q479" s="618"/>
    </row>
    <row r="480" spans="1:17" ht="14.4" customHeight="1" x14ac:dyDescent="0.3">
      <c r="A480" s="613" t="s">
        <v>509</v>
      </c>
      <c r="B480" s="614" t="s">
        <v>2754</v>
      </c>
      <c r="C480" s="614" t="s">
        <v>3155</v>
      </c>
      <c r="D480" s="614" t="s">
        <v>3464</v>
      </c>
      <c r="E480" s="614" t="s">
        <v>3465</v>
      </c>
      <c r="F480" s="617">
        <v>1</v>
      </c>
      <c r="G480" s="617">
        <v>4618</v>
      </c>
      <c r="H480" s="617">
        <v>1</v>
      </c>
      <c r="I480" s="617">
        <v>4618</v>
      </c>
      <c r="J480" s="617"/>
      <c r="K480" s="617"/>
      <c r="L480" s="617"/>
      <c r="M480" s="617"/>
      <c r="N480" s="617"/>
      <c r="O480" s="617"/>
      <c r="P480" s="638"/>
      <c r="Q480" s="618"/>
    </row>
    <row r="481" spans="1:17" ht="14.4" customHeight="1" x14ac:dyDescent="0.3">
      <c r="A481" s="613" t="s">
        <v>509</v>
      </c>
      <c r="B481" s="614" t="s">
        <v>2754</v>
      </c>
      <c r="C481" s="614" t="s">
        <v>3155</v>
      </c>
      <c r="D481" s="614" t="s">
        <v>3206</v>
      </c>
      <c r="E481" s="614" t="s">
        <v>3207</v>
      </c>
      <c r="F481" s="617">
        <v>11</v>
      </c>
      <c r="G481" s="617">
        <v>6121.5</v>
      </c>
      <c r="H481" s="617">
        <v>1</v>
      </c>
      <c r="I481" s="617">
        <v>556.5</v>
      </c>
      <c r="J481" s="617">
        <v>27</v>
      </c>
      <c r="K481" s="617">
        <v>15025.5</v>
      </c>
      <c r="L481" s="617">
        <v>2.4545454545454546</v>
      </c>
      <c r="M481" s="617">
        <v>556.5</v>
      </c>
      <c r="N481" s="617"/>
      <c r="O481" s="617"/>
      <c r="P481" s="638"/>
      <c r="Q481" s="618"/>
    </row>
    <row r="482" spans="1:17" ht="14.4" customHeight="1" x14ac:dyDescent="0.3">
      <c r="A482" s="613" t="s">
        <v>509</v>
      </c>
      <c r="B482" s="614" t="s">
        <v>2754</v>
      </c>
      <c r="C482" s="614" t="s">
        <v>3155</v>
      </c>
      <c r="D482" s="614" t="s">
        <v>3466</v>
      </c>
      <c r="E482" s="614" t="s">
        <v>3160</v>
      </c>
      <c r="F482" s="617"/>
      <c r="G482" s="617"/>
      <c r="H482" s="617"/>
      <c r="I482" s="617"/>
      <c r="J482" s="617">
        <v>0.2</v>
      </c>
      <c r="K482" s="617">
        <v>42.69</v>
      </c>
      <c r="L482" s="617"/>
      <c r="M482" s="617">
        <v>213.45</v>
      </c>
      <c r="N482" s="617"/>
      <c r="O482" s="617"/>
      <c r="P482" s="638"/>
      <c r="Q482" s="618"/>
    </row>
    <row r="483" spans="1:17" ht="14.4" customHeight="1" x14ac:dyDescent="0.3">
      <c r="A483" s="613" t="s">
        <v>509</v>
      </c>
      <c r="B483" s="614" t="s">
        <v>2754</v>
      </c>
      <c r="C483" s="614" t="s">
        <v>3155</v>
      </c>
      <c r="D483" s="614" t="s">
        <v>3208</v>
      </c>
      <c r="E483" s="614" t="s">
        <v>3160</v>
      </c>
      <c r="F483" s="617">
        <v>0.7</v>
      </c>
      <c r="G483" s="617">
        <v>176.42</v>
      </c>
      <c r="H483" s="617">
        <v>1</v>
      </c>
      <c r="I483" s="617">
        <v>252.02857142857144</v>
      </c>
      <c r="J483" s="617">
        <v>1</v>
      </c>
      <c r="K483" s="617">
        <v>252.01000000000002</v>
      </c>
      <c r="L483" s="617">
        <v>1.4284661602992861</v>
      </c>
      <c r="M483" s="617">
        <v>252.01000000000002</v>
      </c>
      <c r="N483" s="617"/>
      <c r="O483" s="617"/>
      <c r="P483" s="638"/>
      <c r="Q483" s="618"/>
    </row>
    <row r="484" spans="1:17" ht="14.4" customHeight="1" x14ac:dyDescent="0.3">
      <c r="A484" s="613" t="s">
        <v>509</v>
      </c>
      <c r="B484" s="614" t="s">
        <v>2754</v>
      </c>
      <c r="C484" s="614" t="s">
        <v>3155</v>
      </c>
      <c r="D484" s="614" t="s">
        <v>3467</v>
      </c>
      <c r="E484" s="614" t="s">
        <v>3160</v>
      </c>
      <c r="F484" s="617"/>
      <c r="G484" s="617"/>
      <c r="H484" s="617"/>
      <c r="I484" s="617"/>
      <c r="J484" s="617">
        <v>2</v>
      </c>
      <c r="K484" s="617">
        <v>3386.84</v>
      </c>
      <c r="L484" s="617"/>
      <c r="M484" s="617">
        <v>1693.42</v>
      </c>
      <c r="N484" s="617"/>
      <c r="O484" s="617"/>
      <c r="P484" s="638"/>
      <c r="Q484" s="618"/>
    </row>
    <row r="485" spans="1:17" ht="14.4" customHeight="1" x14ac:dyDescent="0.3">
      <c r="A485" s="613" t="s">
        <v>509</v>
      </c>
      <c r="B485" s="614" t="s">
        <v>2754</v>
      </c>
      <c r="C485" s="614" t="s">
        <v>3155</v>
      </c>
      <c r="D485" s="614" t="s">
        <v>3209</v>
      </c>
      <c r="E485" s="614" t="s">
        <v>3160</v>
      </c>
      <c r="F485" s="617">
        <v>8</v>
      </c>
      <c r="G485" s="617">
        <v>14790.96</v>
      </c>
      <c r="H485" s="617">
        <v>1</v>
      </c>
      <c r="I485" s="617">
        <v>1848.87</v>
      </c>
      <c r="J485" s="617">
        <v>12</v>
      </c>
      <c r="K485" s="617">
        <v>22186.44</v>
      </c>
      <c r="L485" s="617">
        <v>1.5</v>
      </c>
      <c r="M485" s="617">
        <v>1848.87</v>
      </c>
      <c r="N485" s="617"/>
      <c r="O485" s="617"/>
      <c r="P485" s="638"/>
      <c r="Q485" s="618"/>
    </row>
    <row r="486" spans="1:17" ht="14.4" customHeight="1" x14ac:dyDescent="0.3">
      <c r="A486" s="613" t="s">
        <v>509</v>
      </c>
      <c r="B486" s="614" t="s">
        <v>2754</v>
      </c>
      <c r="C486" s="614" t="s">
        <v>3155</v>
      </c>
      <c r="D486" s="614" t="s">
        <v>3468</v>
      </c>
      <c r="E486" s="614" t="s">
        <v>3469</v>
      </c>
      <c r="F486" s="617"/>
      <c r="G486" s="617"/>
      <c r="H486" s="617"/>
      <c r="I486" s="617"/>
      <c r="J486" s="617">
        <v>1</v>
      </c>
      <c r="K486" s="617">
        <v>1844.73</v>
      </c>
      <c r="L486" s="617"/>
      <c r="M486" s="617">
        <v>1844.73</v>
      </c>
      <c r="N486" s="617"/>
      <c r="O486" s="617"/>
      <c r="P486" s="638"/>
      <c r="Q486" s="618"/>
    </row>
    <row r="487" spans="1:17" ht="14.4" customHeight="1" x14ac:dyDescent="0.3">
      <c r="A487" s="613" t="s">
        <v>509</v>
      </c>
      <c r="B487" s="614" t="s">
        <v>2754</v>
      </c>
      <c r="C487" s="614" t="s">
        <v>3155</v>
      </c>
      <c r="D487" s="614" t="s">
        <v>3470</v>
      </c>
      <c r="E487" s="614" t="s">
        <v>3471</v>
      </c>
      <c r="F487" s="617"/>
      <c r="G487" s="617"/>
      <c r="H487" s="617"/>
      <c r="I487" s="617"/>
      <c r="J487" s="617">
        <v>1</v>
      </c>
      <c r="K487" s="617">
        <v>9229.85</v>
      </c>
      <c r="L487" s="617"/>
      <c r="M487" s="617">
        <v>9229.85</v>
      </c>
      <c r="N487" s="617"/>
      <c r="O487" s="617"/>
      <c r="P487" s="638"/>
      <c r="Q487" s="618"/>
    </row>
    <row r="488" spans="1:17" ht="14.4" customHeight="1" x14ac:dyDescent="0.3">
      <c r="A488" s="613" t="s">
        <v>509</v>
      </c>
      <c r="B488" s="614" t="s">
        <v>2754</v>
      </c>
      <c r="C488" s="614" t="s">
        <v>3155</v>
      </c>
      <c r="D488" s="614" t="s">
        <v>3472</v>
      </c>
      <c r="E488" s="614" t="s">
        <v>3473</v>
      </c>
      <c r="F488" s="617"/>
      <c r="G488" s="617"/>
      <c r="H488" s="617"/>
      <c r="I488" s="617"/>
      <c r="J488" s="617">
        <v>3</v>
      </c>
      <c r="K488" s="617">
        <v>8997.7199999999993</v>
      </c>
      <c r="L488" s="617"/>
      <c r="M488" s="617">
        <v>2999.24</v>
      </c>
      <c r="N488" s="617"/>
      <c r="O488" s="617"/>
      <c r="P488" s="638"/>
      <c r="Q488" s="618"/>
    </row>
    <row r="489" spans="1:17" ht="14.4" customHeight="1" x14ac:dyDescent="0.3">
      <c r="A489" s="613" t="s">
        <v>509</v>
      </c>
      <c r="B489" s="614" t="s">
        <v>2754</v>
      </c>
      <c r="C489" s="614" t="s">
        <v>3155</v>
      </c>
      <c r="D489" s="614" t="s">
        <v>3474</v>
      </c>
      <c r="E489" s="614" t="s">
        <v>3475</v>
      </c>
      <c r="F489" s="617">
        <v>14</v>
      </c>
      <c r="G489" s="617">
        <v>19320</v>
      </c>
      <c r="H489" s="617">
        <v>1</v>
      </c>
      <c r="I489" s="617">
        <v>1380</v>
      </c>
      <c r="J489" s="617">
        <v>1</v>
      </c>
      <c r="K489" s="617">
        <v>1380</v>
      </c>
      <c r="L489" s="617">
        <v>7.1428571428571425E-2</v>
      </c>
      <c r="M489" s="617">
        <v>1380</v>
      </c>
      <c r="N489" s="617"/>
      <c r="O489" s="617"/>
      <c r="P489" s="638"/>
      <c r="Q489" s="618"/>
    </row>
    <row r="490" spans="1:17" ht="14.4" customHeight="1" x14ac:dyDescent="0.3">
      <c r="A490" s="613" t="s">
        <v>509</v>
      </c>
      <c r="B490" s="614" t="s">
        <v>2754</v>
      </c>
      <c r="C490" s="614" t="s">
        <v>3155</v>
      </c>
      <c r="D490" s="614" t="s">
        <v>3476</v>
      </c>
      <c r="E490" s="614" t="s">
        <v>3477</v>
      </c>
      <c r="F490" s="617">
        <v>1</v>
      </c>
      <c r="G490" s="617">
        <v>1038</v>
      </c>
      <c r="H490" s="617">
        <v>1</v>
      </c>
      <c r="I490" s="617">
        <v>1038</v>
      </c>
      <c r="J490" s="617">
        <v>5</v>
      </c>
      <c r="K490" s="617">
        <v>5190</v>
      </c>
      <c r="L490" s="617">
        <v>5</v>
      </c>
      <c r="M490" s="617">
        <v>1038</v>
      </c>
      <c r="N490" s="617"/>
      <c r="O490" s="617"/>
      <c r="P490" s="638"/>
      <c r="Q490" s="618"/>
    </row>
    <row r="491" spans="1:17" ht="14.4" customHeight="1" x14ac:dyDescent="0.3">
      <c r="A491" s="613" t="s">
        <v>509</v>
      </c>
      <c r="B491" s="614" t="s">
        <v>2754</v>
      </c>
      <c r="C491" s="614" t="s">
        <v>3155</v>
      </c>
      <c r="D491" s="614" t="s">
        <v>3210</v>
      </c>
      <c r="E491" s="614" t="s">
        <v>3211</v>
      </c>
      <c r="F491" s="617">
        <v>2</v>
      </c>
      <c r="G491" s="617">
        <v>2624</v>
      </c>
      <c r="H491" s="617">
        <v>1</v>
      </c>
      <c r="I491" s="617">
        <v>1312</v>
      </c>
      <c r="J491" s="617">
        <v>2</v>
      </c>
      <c r="K491" s="617">
        <v>2624</v>
      </c>
      <c r="L491" s="617">
        <v>1</v>
      </c>
      <c r="M491" s="617">
        <v>1312</v>
      </c>
      <c r="N491" s="617"/>
      <c r="O491" s="617"/>
      <c r="P491" s="638"/>
      <c r="Q491" s="618"/>
    </row>
    <row r="492" spans="1:17" ht="14.4" customHeight="1" x14ac:dyDescent="0.3">
      <c r="A492" s="613" t="s">
        <v>509</v>
      </c>
      <c r="B492" s="614" t="s">
        <v>2754</v>
      </c>
      <c r="C492" s="614" t="s">
        <v>3155</v>
      </c>
      <c r="D492" s="614" t="s">
        <v>3212</v>
      </c>
      <c r="E492" s="614" t="s">
        <v>3213</v>
      </c>
      <c r="F492" s="617">
        <v>12</v>
      </c>
      <c r="G492" s="617">
        <v>18720</v>
      </c>
      <c r="H492" s="617">
        <v>1</v>
      </c>
      <c r="I492" s="617">
        <v>1560</v>
      </c>
      <c r="J492" s="617">
        <v>9</v>
      </c>
      <c r="K492" s="617">
        <v>14040</v>
      </c>
      <c r="L492" s="617">
        <v>0.75</v>
      </c>
      <c r="M492" s="617">
        <v>1560</v>
      </c>
      <c r="N492" s="617"/>
      <c r="O492" s="617"/>
      <c r="P492" s="638"/>
      <c r="Q492" s="618"/>
    </row>
    <row r="493" spans="1:17" ht="14.4" customHeight="1" x14ac:dyDescent="0.3">
      <c r="A493" s="613" t="s">
        <v>509</v>
      </c>
      <c r="B493" s="614" t="s">
        <v>2754</v>
      </c>
      <c r="C493" s="614" t="s">
        <v>3155</v>
      </c>
      <c r="D493" s="614" t="s">
        <v>3478</v>
      </c>
      <c r="E493" s="614" t="s">
        <v>3479</v>
      </c>
      <c r="F493" s="617"/>
      <c r="G493" s="617"/>
      <c r="H493" s="617"/>
      <c r="I493" s="617"/>
      <c r="J493" s="617">
        <v>1</v>
      </c>
      <c r="K493" s="617">
        <v>1614</v>
      </c>
      <c r="L493" s="617"/>
      <c r="M493" s="617">
        <v>1614</v>
      </c>
      <c r="N493" s="617"/>
      <c r="O493" s="617"/>
      <c r="P493" s="638"/>
      <c r="Q493" s="618"/>
    </row>
    <row r="494" spans="1:17" ht="14.4" customHeight="1" x14ac:dyDescent="0.3">
      <c r="A494" s="613" t="s">
        <v>509</v>
      </c>
      <c r="B494" s="614" t="s">
        <v>2754</v>
      </c>
      <c r="C494" s="614" t="s">
        <v>3155</v>
      </c>
      <c r="D494" s="614" t="s">
        <v>3480</v>
      </c>
      <c r="E494" s="614" t="s">
        <v>3481</v>
      </c>
      <c r="F494" s="617"/>
      <c r="G494" s="617"/>
      <c r="H494" s="617"/>
      <c r="I494" s="617"/>
      <c r="J494" s="617">
        <v>9</v>
      </c>
      <c r="K494" s="617">
        <v>869.4</v>
      </c>
      <c r="L494" s="617"/>
      <c r="M494" s="617">
        <v>96.6</v>
      </c>
      <c r="N494" s="617"/>
      <c r="O494" s="617"/>
      <c r="P494" s="638"/>
      <c r="Q494" s="618"/>
    </row>
    <row r="495" spans="1:17" ht="14.4" customHeight="1" x14ac:dyDescent="0.3">
      <c r="A495" s="613" t="s">
        <v>509</v>
      </c>
      <c r="B495" s="614" t="s">
        <v>2754</v>
      </c>
      <c r="C495" s="614" t="s">
        <v>3155</v>
      </c>
      <c r="D495" s="614" t="s">
        <v>3482</v>
      </c>
      <c r="E495" s="614" t="s">
        <v>3146</v>
      </c>
      <c r="F495" s="617"/>
      <c r="G495" s="617"/>
      <c r="H495" s="617"/>
      <c r="I495" s="617"/>
      <c r="J495" s="617">
        <v>1</v>
      </c>
      <c r="K495" s="617">
        <v>70</v>
      </c>
      <c r="L495" s="617"/>
      <c r="M495" s="617">
        <v>70</v>
      </c>
      <c r="N495" s="617"/>
      <c r="O495" s="617"/>
      <c r="P495" s="638"/>
      <c r="Q495" s="618"/>
    </row>
    <row r="496" spans="1:17" ht="14.4" customHeight="1" x14ac:dyDescent="0.3">
      <c r="A496" s="613" t="s">
        <v>509</v>
      </c>
      <c r="B496" s="614" t="s">
        <v>2754</v>
      </c>
      <c r="C496" s="614" t="s">
        <v>3155</v>
      </c>
      <c r="D496" s="614" t="s">
        <v>3483</v>
      </c>
      <c r="E496" s="614" t="s">
        <v>3146</v>
      </c>
      <c r="F496" s="617">
        <v>3</v>
      </c>
      <c r="G496" s="617">
        <v>441</v>
      </c>
      <c r="H496" s="617">
        <v>1</v>
      </c>
      <c r="I496" s="617">
        <v>147</v>
      </c>
      <c r="J496" s="617">
        <v>2</v>
      </c>
      <c r="K496" s="617">
        <v>294</v>
      </c>
      <c r="L496" s="617">
        <v>0.66666666666666663</v>
      </c>
      <c r="M496" s="617">
        <v>147</v>
      </c>
      <c r="N496" s="617"/>
      <c r="O496" s="617"/>
      <c r="P496" s="638"/>
      <c r="Q496" s="618"/>
    </row>
    <row r="497" spans="1:17" ht="14.4" customHeight="1" x14ac:dyDescent="0.3">
      <c r="A497" s="613" t="s">
        <v>509</v>
      </c>
      <c r="B497" s="614" t="s">
        <v>2754</v>
      </c>
      <c r="C497" s="614" t="s">
        <v>3155</v>
      </c>
      <c r="D497" s="614" t="s">
        <v>3484</v>
      </c>
      <c r="E497" s="614" t="s">
        <v>3160</v>
      </c>
      <c r="F497" s="617"/>
      <c r="G497" s="617"/>
      <c r="H497" s="617"/>
      <c r="I497" s="617"/>
      <c r="J497" s="617">
        <v>0.2</v>
      </c>
      <c r="K497" s="617">
        <v>168.3</v>
      </c>
      <c r="L497" s="617"/>
      <c r="M497" s="617">
        <v>841.5</v>
      </c>
      <c r="N497" s="617"/>
      <c r="O497" s="617"/>
      <c r="P497" s="638"/>
      <c r="Q497" s="618"/>
    </row>
    <row r="498" spans="1:17" ht="14.4" customHeight="1" x14ac:dyDescent="0.3">
      <c r="A498" s="613" t="s">
        <v>509</v>
      </c>
      <c r="B498" s="614" t="s">
        <v>2754</v>
      </c>
      <c r="C498" s="614" t="s">
        <v>3155</v>
      </c>
      <c r="D498" s="614" t="s">
        <v>3216</v>
      </c>
      <c r="E498" s="614" t="s">
        <v>3217</v>
      </c>
      <c r="F498" s="617"/>
      <c r="G498" s="617"/>
      <c r="H498" s="617"/>
      <c r="I498" s="617"/>
      <c r="J498" s="617">
        <v>1</v>
      </c>
      <c r="K498" s="617">
        <v>3960</v>
      </c>
      <c r="L498" s="617"/>
      <c r="M498" s="617">
        <v>3960</v>
      </c>
      <c r="N498" s="617"/>
      <c r="O498" s="617"/>
      <c r="P498" s="638"/>
      <c r="Q498" s="618"/>
    </row>
    <row r="499" spans="1:17" ht="14.4" customHeight="1" x14ac:dyDescent="0.3">
      <c r="A499" s="613" t="s">
        <v>509</v>
      </c>
      <c r="B499" s="614" t="s">
        <v>2754</v>
      </c>
      <c r="C499" s="614" t="s">
        <v>3155</v>
      </c>
      <c r="D499" s="614" t="s">
        <v>3219</v>
      </c>
      <c r="E499" s="614" t="s">
        <v>3220</v>
      </c>
      <c r="F499" s="617"/>
      <c r="G499" s="617"/>
      <c r="H499" s="617"/>
      <c r="I499" s="617"/>
      <c r="J499" s="617">
        <v>4</v>
      </c>
      <c r="K499" s="617">
        <v>2201.1999999999998</v>
      </c>
      <c r="L499" s="617"/>
      <c r="M499" s="617">
        <v>550.29999999999995</v>
      </c>
      <c r="N499" s="617"/>
      <c r="O499" s="617"/>
      <c r="P499" s="638"/>
      <c r="Q499" s="618"/>
    </row>
    <row r="500" spans="1:17" ht="14.4" customHeight="1" x14ac:dyDescent="0.3">
      <c r="A500" s="613" t="s">
        <v>509</v>
      </c>
      <c r="B500" s="614" t="s">
        <v>2754</v>
      </c>
      <c r="C500" s="614" t="s">
        <v>3155</v>
      </c>
      <c r="D500" s="614" t="s">
        <v>3221</v>
      </c>
      <c r="E500" s="614" t="s">
        <v>3222</v>
      </c>
      <c r="F500" s="617"/>
      <c r="G500" s="617"/>
      <c r="H500" s="617"/>
      <c r="I500" s="617"/>
      <c r="J500" s="617">
        <v>6</v>
      </c>
      <c r="K500" s="617">
        <v>3624</v>
      </c>
      <c r="L500" s="617"/>
      <c r="M500" s="617">
        <v>604</v>
      </c>
      <c r="N500" s="617"/>
      <c r="O500" s="617"/>
      <c r="P500" s="638"/>
      <c r="Q500" s="618"/>
    </row>
    <row r="501" spans="1:17" ht="14.4" customHeight="1" x14ac:dyDescent="0.3">
      <c r="A501" s="613" t="s">
        <v>509</v>
      </c>
      <c r="B501" s="614" t="s">
        <v>2754</v>
      </c>
      <c r="C501" s="614" t="s">
        <v>3155</v>
      </c>
      <c r="D501" s="614" t="s">
        <v>3485</v>
      </c>
      <c r="E501" s="614" t="s">
        <v>3486</v>
      </c>
      <c r="F501" s="617"/>
      <c r="G501" s="617"/>
      <c r="H501" s="617"/>
      <c r="I501" s="617"/>
      <c r="J501" s="617">
        <v>4</v>
      </c>
      <c r="K501" s="617">
        <v>30868</v>
      </c>
      <c r="L501" s="617"/>
      <c r="M501" s="617">
        <v>7717</v>
      </c>
      <c r="N501" s="617"/>
      <c r="O501" s="617"/>
      <c r="P501" s="638"/>
      <c r="Q501" s="618"/>
    </row>
    <row r="502" spans="1:17" ht="14.4" customHeight="1" x14ac:dyDescent="0.3">
      <c r="A502" s="613" t="s">
        <v>509</v>
      </c>
      <c r="B502" s="614" t="s">
        <v>2754</v>
      </c>
      <c r="C502" s="614" t="s">
        <v>3155</v>
      </c>
      <c r="D502" s="614" t="s">
        <v>3487</v>
      </c>
      <c r="E502" s="614" t="s">
        <v>3488</v>
      </c>
      <c r="F502" s="617"/>
      <c r="G502" s="617"/>
      <c r="H502" s="617"/>
      <c r="I502" s="617"/>
      <c r="J502" s="617">
        <v>1</v>
      </c>
      <c r="K502" s="617">
        <v>76433</v>
      </c>
      <c r="L502" s="617"/>
      <c r="M502" s="617">
        <v>76433</v>
      </c>
      <c r="N502" s="617"/>
      <c r="O502" s="617"/>
      <c r="P502" s="638"/>
      <c r="Q502" s="618"/>
    </row>
    <row r="503" spans="1:17" ht="14.4" customHeight="1" x14ac:dyDescent="0.3">
      <c r="A503" s="613" t="s">
        <v>509</v>
      </c>
      <c r="B503" s="614" t="s">
        <v>2754</v>
      </c>
      <c r="C503" s="614" t="s">
        <v>3155</v>
      </c>
      <c r="D503" s="614" t="s">
        <v>3227</v>
      </c>
      <c r="E503" s="614" t="s">
        <v>3228</v>
      </c>
      <c r="F503" s="617">
        <v>13</v>
      </c>
      <c r="G503" s="617">
        <v>2034.3700000000001</v>
      </c>
      <c r="H503" s="617">
        <v>1</v>
      </c>
      <c r="I503" s="617">
        <v>156.49</v>
      </c>
      <c r="J503" s="617"/>
      <c r="K503" s="617"/>
      <c r="L503" s="617"/>
      <c r="M503" s="617"/>
      <c r="N503" s="617"/>
      <c r="O503" s="617"/>
      <c r="P503" s="638"/>
      <c r="Q503" s="618"/>
    </row>
    <row r="504" spans="1:17" ht="14.4" customHeight="1" x14ac:dyDescent="0.3">
      <c r="A504" s="613" t="s">
        <v>509</v>
      </c>
      <c r="B504" s="614" t="s">
        <v>2754</v>
      </c>
      <c r="C504" s="614" t="s">
        <v>3155</v>
      </c>
      <c r="D504" s="614" t="s">
        <v>3229</v>
      </c>
      <c r="E504" s="614" t="s">
        <v>3228</v>
      </c>
      <c r="F504" s="617">
        <v>8</v>
      </c>
      <c r="G504" s="617">
        <v>1376.32</v>
      </c>
      <c r="H504" s="617">
        <v>1</v>
      </c>
      <c r="I504" s="617">
        <v>172.04</v>
      </c>
      <c r="J504" s="617"/>
      <c r="K504" s="617"/>
      <c r="L504" s="617"/>
      <c r="M504" s="617"/>
      <c r="N504" s="617"/>
      <c r="O504" s="617"/>
      <c r="P504" s="638"/>
      <c r="Q504" s="618"/>
    </row>
    <row r="505" spans="1:17" ht="14.4" customHeight="1" x14ac:dyDescent="0.3">
      <c r="A505" s="613" t="s">
        <v>509</v>
      </c>
      <c r="B505" s="614" t="s">
        <v>2754</v>
      </c>
      <c r="C505" s="614" t="s">
        <v>3155</v>
      </c>
      <c r="D505" s="614" t="s">
        <v>3230</v>
      </c>
      <c r="E505" s="614" t="s">
        <v>3228</v>
      </c>
      <c r="F505" s="617">
        <v>1</v>
      </c>
      <c r="G505" s="617">
        <v>312.98</v>
      </c>
      <c r="H505" s="617">
        <v>1</v>
      </c>
      <c r="I505" s="617">
        <v>312.98</v>
      </c>
      <c r="J505" s="617"/>
      <c r="K505" s="617"/>
      <c r="L505" s="617"/>
      <c r="M505" s="617"/>
      <c r="N505" s="617"/>
      <c r="O505" s="617"/>
      <c r="P505" s="638"/>
      <c r="Q505" s="618"/>
    </row>
    <row r="506" spans="1:17" ht="14.4" customHeight="1" x14ac:dyDescent="0.3">
      <c r="A506" s="613" t="s">
        <v>509</v>
      </c>
      <c r="B506" s="614" t="s">
        <v>2754</v>
      </c>
      <c r="C506" s="614" t="s">
        <v>3155</v>
      </c>
      <c r="D506" s="614" t="s">
        <v>3231</v>
      </c>
      <c r="E506" s="614" t="s">
        <v>3228</v>
      </c>
      <c r="F506" s="617">
        <v>4</v>
      </c>
      <c r="G506" s="617">
        <v>1500.64</v>
      </c>
      <c r="H506" s="617">
        <v>1</v>
      </c>
      <c r="I506" s="617">
        <v>375.16</v>
      </c>
      <c r="J506" s="617"/>
      <c r="K506" s="617"/>
      <c r="L506" s="617"/>
      <c r="M506" s="617"/>
      <c r="N506" s="617"/>
      <c r="O506" s="617"/>
      <c r="P506" s="638"/>
      <c r="Q506" s="618"/>
    </row>
    <row r="507" spans="1:17" ht="14.4" customHeight="1" x14ac:dyDescent="0.3">
      <c r="A507" s="613" t="s">
        <v>509</v>
      </c>
      <c r="B507" s="614" t="s">
        <v>2754</v>
      </c>
      <c r="C507" s="614" t="s">
        <v>3155</v>
      </c>
      <c r="D507" s="614" t="s">
        <v>3489</v>
      </c>
      <c r="E507" s="614" t="s">
        <v>3228</v>
      </c>
      <c r="F507" s="617">
        <v>1</v>
      </c>
      <c r="G507" s="617">
        <v>536.84</v>
      </c>
      <c r="H507" s="617">
        <v>1</v>
      </c>
      <c r="I507" s="617">
        <v>536.84</v>
      </c>
      <c r="J507" s="617"/>
      <c r="K507" s="617"/>
      <c r="L507" s="617"/>
      <c r="M507" s="617"/>
      <c r="N507" s="617"/>
      <c r="O507" s="617"/>
      <c r="P507" s="638"/>
      <c r="Q507" s="618"/>
    </row>
    <row r="508" spans="1:17" ht="14.4" customHeight="1" x14ac:dyDescent="0.3">
      <c r="A508" s="613" t="s">
        <v>509</v>
      </c>
      <c r="B508" s="614" t="s">
        <v>2754</v>
      </c>
      <c r="C508" s="614" t="s">
        <v>3155</v>
      </c>
      <c r="D508" s="614" t="s">
        <v>3490</v>
      </c>
      <c r="E508" s="614" t="s">
        <v>3491</v>
      </c>
      <c r="F508" s="617"/>
      <c r="G508" s="617"/>
      <c r="H508" s="617"/>
      <c r="I508" s="617"/>
      <c r="J508" s="617">
        <v>1</v>
      </c>
      <c r="K508" s="617">
        <v>5705.8</v>
      </c>
      <c r="L508" s="617"/>
      <c r="M508" s="617">
        <v>5705.8</v>
      </c>
      <c r="N508" s="617"/>
      <c r="O508" s="617"/>
      <c r="P508" s="638"/>
      <c r="Q508" s="618"/>
    </row>
    <row r="509" spans="1:17" ht="14.4" customHeight="1" x14ac:dyDescent="0.3">
      <c r="A509" s="613" t="s">
        <v>509</v>
      </c>
      <c r="B509" s="614" t="s">
        <v>2754</v>
      </c>
      <c r="C509" s="614" t="s">
        <v>3155</v>
      </c>
      <c r="D509" s="614" t="s">
        <v>3492</v>
      </c>
      <c r="E509" s="614" t="s">
        <v>3493</v>
      </c>
      <c r="F509" s="617">
        <v>1</v>
      </c>
      <c r="G509" s="617">
        <v>226.45</v>
      </c>
      <c r="H509" s="617">
        <v>1</v>
      </c>
      <c r="I509" s="617">
        <v>226.45</v>
      </c>
      <c r="J509" s="617"/>
      <c r="K509" s="617"/>
      <c r="L509" s="617"/>
      <c r="M509" s="617"/>
      <c r="N509" s="617"/>
      <c r="O509" s="617"/>
      <c r="P509" s="638"/>
      <c r="Q509" s="618"/>
    </row>
    <row r="510" spans="1:17" ht="14.4" customHeight="1" x14ac:dyDescent="0.3">
      <c r="A510" s="613" t="s">
        <v>509</v>
      </c>
      <c r="B510" s="614" t="s">
        <v>2754</v>
      </c>
      <c r="C510" s="614" t="s">
        <v>2755</v>
      </c>
      <c r="D510" s="614" t="s">
        <v>3237</v>
      </c>
      <c r="E510" s="614" t="s">
        <v>3238</v>
      </c>
      <c r="F510" s="617">
        <v>9</v>
      </c>
      <c r="G510" s="617">
        <v>287676</v>
      </c>
      <c r="H510" s="617">
        <v>1</v>
      </c>
      <c r="I510" s="617">
        <v>31964</v>
      </c>
      <c r="J510" s="617">
        <v>13</v>
      </c>
      <c r="K510" s="617">
        <v>415558</v>
      </c>
      <c r="L510" s="617">
        <v>1.4445348238991087</v>
      </c>
      <c r="M510" s="617">
        <v>31966</v>
      </c>
      <c r="N510" s="617"/>
      <c r="O510" s="617"/>
      <c r="P510" s="638"/>
      <c r="Q510" s="618"/>
    </row>
    <row r="511" spans="1:17" ht="14.4" customHeight="1" x14ac:dyDescent="0.3">
      <c r="A511" s="613" t="s">
        <v>509</v>
      </c>
      <c r="B511" s="614" t="s">
        <v>2754</v>
      </c>
      <c r="C511" s="614" t="s">
        <v>2755</v>
      </c>
      <c r="D511" s="614" t="s">
        <v>3239</v>
      </c>
      <c r="E511" s="614" t="s">
        <v>3240</v>
      </c>
      <c r="F511" s="617">
        <v>1655</v>
      </c>
      <c r="G511" s="617">
        <v>19682113</v>
      </c>
      <c r="H511" s="617">
        <v>1</v>
      </c>
      <c r="I511" s="617">
        <v>11892.515407854984</v>
      </c>
      <c r="J511" s="617">
        <v>1723</v>
      </c>
      <c r="K511" s="617">
        <v>20498127</v>
      </c>
      <c r="L511" s="617">
        <v>1.0414596745786391</v>
      </c>
      <c r="M511" s="617">
        <v>11896.765525246663</v>
      </c>
      <c r="N511" s="617"/>
      <c r="O511" s="617"/>
      <c r="P511" s="638"/>
      <c r="Q511" s="618"/>
    </row>
    <row r="512" spans="1:17" ht="14.4" customHeight="1" x14ac:dyDescent="0.3">
      <c r="A512" s="613" t="s">
        <v>509</v>
      </c>
      <c r="B512" s="614" t="s">
        <v>2754</v>
      </c>
      <c r="C512" s="614" t="s">
        <v>2755</v>
      </c>
      <c r="D512" s="614" t="s">
        <v>3243</v>
      </c>
      <c r="E512" s="614" t="s">
        <v>3244</v>
      </c>
      <c r="F512" s="617">
        <v>8</v>
      </c>
      <c r="G512" s="617">
        <v>3408</v>
      </c>
      <c r="H512" s="617">
        <v>1</v>
      </c>
      <c r="I512" s="617">
        <v>426</v>
      </c>
      <c r="J512" s="617">
        <v>65</v>
      </c>
      <c r="K512" s="617">
        <v>27755</v>
      </c>
      <c r="L512" s="617">
        <v>8.144072769953052</v>
      </c>
      <c r="M512" s="617">
        <v>427</v>
      </c>
      <c r="N512" s="617"/>
      <c r="O512" s="617"/>
      <c r="P512" s="638"/>
      <c r="Q512" s="618"/>
    </row>
    <row r="513" spans="1:17" ht="14.4" customHeight="1" x14ac:dyDescent="0.3">
      <c r="A513" s="613" t="s">
        <v>509</v>
      </c>
      <c r="B513" s="614" t="s">
        <v>2754</v>
      </c>
      <c r="C513" s="614" t="s">
        <v>2755</v>
      </c>
      <c r="D513" s="614" t="s">
        <v>3245</v>
      </c>
      <c r="E513" s="614" t="s">
        <v>3246</v>
      </c>
      <c r="F513" s="617">
        <v>668</v>
      </c>
      <c r="G513" s="617">
        <v>254508</v>
      </c>
      <c r="H513" s="617">
        <v>1</v>
      </c>
      <c r="I513" s="617">
        <v>381</v>
      </c>
      <c r="J513" s="617">
        <v>635</v>
      </c>
      <c r="K513" s="617">
        <v>242570</v>
      </c>
      <c r="L513" s="617">
        <v>0.95309381237524948</v>
      </c>
      <c r="M513" s="617">
        <v>382</v>
      </c>
      <c r="N513" s="617"/>
      <c r="O513" s="617"/>
      <c r="P513" s="638"/>
      <c r="Q513" s="618"/>
    </row>
    <row r="514" spans="1:17" ht="14.4" customHeight="1" x14ac:dyDescent="0.3">
      <c r="A514" s="613" t="s">
        <v>509</v>
      </c>
      <c r="B514" s="614" t="s">
        <v>2754</v>
      </c>
      <c r="C514" s="614" t="s">
        <v>2755</v>
      </c>
      <c r="D514" s="614" t="s">
        <v>3247</v>
      </c>
      <c r="E514" s="614" t="s">
        <v>3248</v>
      </c>
      <c r="F514" s="617"/>
      <c r="G514" s="617"/>
      <c r="H514" s="617"/>
      <c r="I514" s="617"/>
      <c r="J514" s="617">
        <v>144</v>
      </c>
      <c r="K514" s="617">
        <v>33408</v>
      </c>
      <c r="L514" s="617"/>
      <c r="M514" s="617">
        <v>232</v>
      </c>
      <c r="N514" s="617"/>
      <c r="O514" s="617"/>
      <c r="P514" s="638"/>
      <c r="Q514" s="618"/>
    </row>
    <row r="515" spans="1:17" ht="14.4" customHeight="1" x14ac:dyDescent="0.3">
      <c r="A515" s="613" t="s">
        <v>509</v>
      </c>
      <c r="B515" s="614" t="s">
        <v>2754</v>
      </c>
      <c r="C515" s="614" t="s">
        <v>2755</v>
      </c>
      <c r="D515" s="614" t="s">
        <v>3249</v>
      </c>
      <c r="E515" s="614" t="s">
        <v>3250</v>
      </c>
      <c r="F515" s="617">
        <v>735</v>
      </c>
      <c r="G515" s="617">
        <v>169785</v>
      </c>
      <c r="H515" s="617">
        <v>1</v>
      </c>
      <c r="I515" s="617">
        <v>231</v>
      </c>
      <c r="J515" s="617">
        <v>709</v>
      </c>
      <c r="K515" s="617">
        <v>164488</v>
      </c>
      <c r="L515" s="617">
        <v>0.96880171982212804</v>
      </c>
      <c r="M515" s="617">
        <v>232</v>
      </c>
      <c r="N515" s="617"/>
      <c r="O515" s="617"/>
      <c r="P515" s="638"/>
      <c r="Q515" s="618"/>
    </row>
    <row r="516" spans="1:17" ht="14.4" customHeight="1" x14ac:dyDescent="0.3">
      <c r="A516" s="613" t="s">
        <v>509</v>
      </c>
      <c r="B516" s="614" t="s">
        <v>2754</v>
      </c>
      <c r="C516" s="614" t="s">
        <v>2755</v>
      </c>
      <c r="D516" s="614" t="s">
        <v>3251</v>
      </c>
      <c r="E516" s="614" t="s">
        <v>3252</v>
      </c>
      <c r="F516" s="617">
        <v>0</v>
      </c>
      <c r="G516" s="617">
        <v>0</v>
      </c>
      <c r="H516" s="617"/>
      <c r="I516" s="617"/>
      <c r="J516" s="617">
        <v>0</v>
      </c>
      <c r="K516" s="617">
        <v>0</v>
      </c>
      <c r="L516" s="617"/>
      <c r="M516" s="617"/>
      <c r="N516" s="617"/>
      <c r="O516" s="617"/>
      <c r="P516" s="638"/>
      <c r="Q516" s="618"/>
    </row>
    <row r="517" spans="1:17" ht="14.4" customHeight="1" x14ac:dyDescent="0.3">
      <c r="A517" s="613" t="s">
        <v>509</v>
      </c>
      <c r="B517" s="614" t="s">
        <v>2754</v>
      </c>
      <c r="C517" s="614" t="s">
        <v>2755</v>
      </c>
      <c r="D517" s="614" t="s">
        <v>3253</v>
      </c>
      <c r="E517" s="614" t="s">
        <v>3254</v>
      </c>
      <c r="F517" s="617">
        <v>223</v>
      </c>
      <c r="G517" s="617">
        <v>0</v>
      </c>
      <c r="H517" s="617"/>
      <c r="I517" s="617">
        <v>0</v>
      </c>
      <c r="J517" s="617">
        <v>484</v>
      </c>
      <c r="K517" s="617">
        <v>0</v>
      </c>
      <c r="L517" s="617"/>
      <c r="M517" s="617">
        <v>0</v>
      </c>
      <c r="N517" s="617"/>
      <c r="O517" s="617"/>
      <c r="P517" s="638"/>
      <c r="Q517" s="618"/>
    </row>
    <row r="518" spans="1:17" ht="14.4" customHeight="1" x14ac:dyDescent="0.3">
      <c r="A518" s="613" t="s">
        <v>509</v>
      </c>
      <c r="B518" s="614" t="s">
        <v>2754</v>
      </c>
      <c r="C518" s="614" t="s">
        <v>2755</v>
      </c>
      <c r="D518" s="614" t="s">
        <v>3494</v>
      </c>
      <c r="E518" s="614" t="s">
        <v>3495</v>
      </c>
      <c r="F518" s="617">
        <v>18</v>
      </c>
      <c r="G518" s="617">
        <v>0</v>
      </c>
      <c r="H518" s="617"/>
      <c r="I518" s="617">
        <v>0</v>
      </c>
      <c r="J518" s="617">
        <v>17</v>
      </c>
      <c r="K518" s="617">
        <v>0</v>
      </c>
      <c r="L518" s="617"/>
      <c r="M518" s="617">
        <v>0</v>
      </c>
      <c r="N518" s="617"/>
      <c r="O518" s="617"/>
      <c r="P518" s="638"/>
      <c r="Q518" s="618"/>
    </row>
    <row r="519" spans="1:17" ht="14.4" customHeight="1" x14ac:dyDescent="0.3">
      <c r="A519" s="613" t="s">
        <v>509</v>
      </c>
      <c r="B519" s="614" t="s">
        <v>2754</v>
      </c>
      <c r="C519" s="614" t="s">
        <v>2755</v>
      </c>
      <c r="D519" s="614" t="s">
        <v>3255</v>
      </c>
      <c r="E519" s="614" t="s">
        <v>3256</v>
      </c>
      <c r="F519" s="617">
        <v>152</v>
      </c>
      <c r="G519" s="617">
        <v>0</v>
      </c>
      <c r="H519" s="617"/>
      <c r="I519" s="617">
        <v>0</v>
      </c>
      <c r="J519" s="617">
        <v>65</v>
      </c>
      <c r="K519" s="617">
        <v>0</v>
      </c>
      <c r="L519" s="617"/>
      <c r="M519" s="617">
        <v>0</v>
      </c>
      <c r="N519" s="617"/>
      <c r="O519" s="617"/>
      <c r="P519" s="638"/>
      <c r="Q519" s="618"/>
    </row>
    <row r="520" spans="1:17" ht="14.4" customHeight="1" x14ac:dyDescent="0.3">
      <c r="A520" s="613" t="s">
        <v>509</v>
      </c>
      <c r="B520" s="614" t="s">
        <v>2754</v>
      </c>
      <c r="C520" s="614" t="s">
        <v>2755</v>
      </c>
      <c r="D520" s="614" t="s">
        <v>3257</v>
      </c>
      <c r="E520" s="614" t="s">
        <v>3258</v>
      </c>
      <c r="F520" s="617">
        <v>72</v>
      </c>
      <c r="G520" s="617">
        <v>0</v>
      </c>
      <c r="H520" s="617"/>
      <c r="I520" s="617">
        <v>0</v>
      </c>
      <c r="J520" s="617">
        <v>57</v>
      </c>
      <c r="K520" s="617">
        <v>0</v>
      </c>
      <c r="L520" s="617"/>
      <c r="M520" s="617">
        <v>0</v>
      </c>
      <c r="N520" s="617"/>
      <c r="O520" s="617"/>
      <c r="P520" s="638"/>
      <c r="Q520" s="618"/>
    </row>
    <row r="521" spans="1:17" ht="14.4" customHeight="1" x14ac:dyDescent="0.3">
      <c r="A521" s="613" t="s">
        <v>509</v>
      </c>
      <c r="B521" s="614" t="s">
        <v>2754</v>
      </c>
      <c r="C521" s="614" t="s">
        <v>2755</v>
      </c>
      <c r="D521" s="614" t="s">
        <v>3259</v>
      </c>
      <c r="E521" s="614" t="s">
        <v>3260</v>
      </c>
      <c r="F521" s="617">
        <v>9</v>
      </c>
      <c r="G521" s="617">
        <v>0</v>
      </c>
      <c r="H521" s="617"/>
      <c r="I521" s="617">
        <v>0</v>
      </c>
      <c r="J521" s="617">
        <v>12</v>
      </c>
      <c r="K521" s="617">
        <v>0</v>
      </c>
      <c r="L521" s="617"/>
      <c r="M521" s="617">
        <v>0</v>
      </c>
      <c r="N521" s="617"/>
      <c r="O521" s="617"/>
      <c r="P521" s="638"/>
      <c r="Q521" s="618"/>
    </row>
    <row r="522" spans="1:17" ht="14.4" customHeight="1" x14ac:dyDescent="0.3">
      <c r="A522" s="613" t="s">
        <v>509</v>
      </c>
      <c r="B522" s="614" t="s">
        <v>2754</v>
      </c>
      <c r="C522" s="614" t="s">
        <v>2755</v>
      </c>
      <c r="D522" s="614" t="s">
        <v>2756</v>
      </c>
      <c r="E522" s="614" t="s">
        <v>2757</v>
      </c>
      <c r="F522" s="617">
        <v>1674</v>
      </c>
      <c r="G522" s="617">
        <v>0</v>
      </c>
      <c r="H522" s="617"/>
      <c r="I522" s="617">
        <v>0</v>
      </c>
      <c r="J522" s="617">
        <v>2084</v>
      </c>
      <c r="K522" s="617">
        <v>0</v>
      </c>
      <c r="L522" s="617"/>
      <c r="M522" s="617">
        <v>0</v>
      </c>
      <c r="N522" s="617"/>
      <c r="O522" s="617"/>
      <c r="P522" s="638"/>
      <c r="Q522" s="618"/>
    </row>
    <row r="523" spans="1:17" ht="14.4" customHeight="1" x14ac:dyDescent="0.3">
      <c r="A523" s="613" t="s">
        <v>509</v>
      </c>
      <c r="B523" s="614" t="s">
        <v>2754</v>
      </c>
      <c r="C523" s="614" t="s">
        <v>2755</v>
      </c>
      <c r="D523" s="614" t="s">
        <v>3264</v>
      </c>
      <c r="E523" s="614" t="s">
        <v>3258</v>
      </c>
      <c r="F523" s="617">
        <v>18</v>
      </c>
      <c r="G523" s="617">
        <v>0</v>
      </c>
      <c r="H523" s="617"/>
      <c r="I523" s="617">
        <v>0</v>
      </c>
      <c r="J523" s="617">
        <v>24</v>
      </c>
      <c r="K523" s="617">
        <v>0</v>
      </c>
      <c r="L523" s="617"/>
      <c r="M523" s="617">
        <v>0</v>
      </c>
      <c r="N523" s="617"/>
      <c r="O523" s="617"/>
      <c r="P523" s="638"/>
      <c r="Q523" s="618"/>
    </row>
    <row r="524" spans="1:17" ht="14.4" customHeight="1" x14ac:dyDescent="0.3">
      <c r="A524" s="613" t="s">
        <v>509</v>
      </c>
      <c r="B524" s="614" t="s">
        <v>2754</v>
      </c>
      <c r="C524" s="614" t="s">
        <v>2755</v>
      </c>
      <c r="D524" s="614" t="s">
        <v>3265</v>
      </c>
      <c r="E524" s="614" t="s">
        <v>3266</v>
      </c>
      <c r="F524" s="617">
        <v>21</v>
      </c>
      <c r="G524" s="617">
        <v>114922</v>
      </c>
      <c r="H524" s="617">
        <v>1</v>
      </c>
      <c r="I524" s="617">
        <v>5472.4761904761908</v>
      </c>
      <c r="J524" s="617">
        <v>28</v>
      </c>
      <c r="K524" s="617">
        <v>153326</v>
      </c>
      <c r="L524" s="617">
        <v>1.3341744835627642</v>
      </c>
      <c r="M524" s="617">
        <v>5475.9285714285716</v>
      </c>
      <c r="N524" s="617"/>
      <c r="O524" s="617"/>
      <c r="P524" s="638"/>
      <c r="Q524" s="618"/>
    </row>
    <row r="525" spans="1:17" ht="14.4" customHeight="1" x14ac:dyDescent="0.3">
      <c r="A525" s="613" t="s">
        <v>509</v>
      </c>
      <c r="B525" s="614" t="s">
        <v>2754</v>
      </c>
      <c r="C525" s="614" t="s">
        <v>2755</v>
      </c>
      <c r="D525" s="614" t="s">
        <v>3269</v>
      </c>
      <c r="E525" s="614" t="s">
        <v>3270</v>
      </c>
      <c r="F525" s="617">
        <v>142</v>
      </c>
      <c r="G525" s="617">
        <v>3402504</v>
      </c>
      <c r="H525" s="617">
        <v>1</v>
      </c>
      <c r="I525" s="617">
        <v>23961.295774647886</v>
      </c>
      <c r="J525" s="617">
        <v>222</v>
      </c>
      <c r="K525" s="617">
        <v>5320446</v>
      </c>
      <c r="L525" s="617">
        <v>1.5636854504799995</v>
      </c>
      <c r="M525" s="617">
        <v>23965.972972972973</v>
      </c>
      <c r="N525" s="617"/>
      <c r="O525" s="617"/>
      <c r="P525" s="638"/>
      <c r="Q525" s="618"/>
    </row>
    <row r="526" spans="1:17" ht="14.4" customHeight="1" x14ac:dyDescent="0.3">
      <c r="A526" s="613" t="s">
        <v>509</v>
      </c>
      <c r="B526" s="614" t="s">
        <v>2754</v>
      </c>
      <c r="C526" s="614" t="s">
        <v>2755</v>
      </c>
      <c r="D526" s="614" t="s">
        <v>3271</v>
      </c>
      <c r="E526" s="614" t="s">
        <v>3272</v>
      </c>
      <c r="F526" s="617">
        <v>179</v>
      </c>
      <c r="G526" s="617">
        <v>1194126</v>
      </c>
      <c r="H526" s="617">
        <v>1</v>
      </c>
      <c r="I526" s="617">
        <v>6671.0949720670387</v>
      </c>
      <c r="J526" s="617">
        <v>274</v>
      </c>
      <c r="K526" s="617">
        <v>1829152</v>
      </c>
      <c r="L526" s="617">
        <v>1.5317914524932881</v>
      </c>
      <c r="M526" s="617">
        <v>6675.7372262773724</v>
      </c>
      <c r="N526" s="617"/>
      <c r="O526" s="617"/>
      <c r="P526" s="638"/>
      <c r="Q526" s="618"/>
    </row>
    <row r="527" spans="1:17" ht="14.4" customHeight="1" x14ac:dyDescent="0.3">
      <c r="A527" s="613" t="s">
        <v>509</v>
      </c>
      <c r="B527" s="614" t="s">
        <v>2754</v>
      </c>
      <c r="C527" s="614" t="s">
        <v>2755</v>
      </c>
      <c r="D527" s="614" t="s">
        <v>3273</v>
      </c>
      <c r="E527" s="614" t="s">
        <v>3258</v>
      </c>
      <c r="F527" s="617">
        <v>7</v>
      </c>
      <c r="G527" s="617">
        <v>0</v>
      </c>
      <c r="H527" s="617"/>
      <c r="I527" s="617">
        <v>0</v>
      </c>
      <c r="J527" s="617">
        <v>9</v>
      </c>
      <c r="K527" s="617">
        <v>0</v>
      </c>
      <c r="L527" s="617"/>
      <c r="M527" s="617">
        <v>0</v>
      </c>
      <c r="N527" s="617"/>
      <c r="O527" s="617"/>
      <c r="P527" s="638"/>
      <c r="Q527" s="618"/>
    </row>
    <row r="528" spans="1:17" ht="14.4" customHeight="1" x14ac:dyDescent="0.3">
      <c r="A528" s="613" t="s">
        <v>509</v>
      </c>
      <c r="B528" s="614" t="s">
        <v>2754</v>
      </c>
      <c r="C528" s="614" t="s">
        <v>2755</v>
      </c>
      <c r="D528" s="614" t="s">
        <v>3274</v>
      </c>
      <c r="E528" s="614" t="s">
        <v>3275</v>
      </c>
      <c r="F528" s="617">
        <v>46</v>
      </c>
      <c r="G528" s="617">
        <v>1286200</v>
      </c>
      <c r="H528" s="617">
        <v>1</v>
      </c>
      <c r="I528" s="617">
        <v>27960.869565217392</v>
      </c>
      <c r="J528" s="617">
        <v>98</v>
      </c>
      <c r="K528" s="617">
        <v>2740668</v>
      </c>
      <c r="L528" s="617">
        <v>2.1308256880733945</v>
      </c>
      <c r="M528" s="617">
        <v>27966</v>
      </c>
      <c r="N528" s="617"/>
      <c r="O528" s="617"/>
      <c r="P528" s="638"/>
      <c r="Q528" s="618"/>
    </row>
    <row r="529" spans="1:17" ht="14.4" customHeight="1" x14ac:dyDescent="0.3">
      <c r="A529" s="613" t="s">
        <v>509</v>
      </c>
      <c r="B529" s="614" t="s">
        <v>2754</v>
      </c>
      <c r="C529" s="614" t="s">
        <v>2755</v>
      </c>
      <c r="D529" s="614" t="s">
        <v>3276</v>
      </c>
      <c r="E529" s="614" t="s">
        <v>3277</v>
      </c>
      <c r="F529" s="617"/>
      <c r="G529" s="617"/>
      <c r="H529" s="617"/>
      <c r="I529" s="617"/>
      <c r="J529" s="617">
        <v>43</v>
      </c>
      <c r="K529" s="617">
        <v>14792</v>
      </c>
      <c r="L529" s="617"/>
      <c r="M529" s="617">
        <v>344</v>
      </c>
      <c r="N529" s="617"/>
      <c r="O529" s="617"/>
      <c r="P529" s="638"/>
      <c r="Q529" s="618"/>
    </row>
    <row r="530" spans="1:17" ht="14.4" customHeight="1" x14ac:dyDescent="0.3">
      <c r="A530" s="613" t="s">
        <v>509</v>
      </c>
      <c r="B530" s="614" t="s">
        <v>2754</v>
      </c>
      <c r="C530" s="614" t="s">
        <v>2755</v>
      </c>
      <c r="D530" s="614" t="s">
        <v>3278</v>
      </c>
      <c r="E530" s="614" t="s">
        <v>3279</v>
      </c>
      <c r="F530" s="617">
        <v>13</v>
      </c>
      <c r="G530" s="617">
        <v>12077</v>
      </c>
      <c r="H530" s="617">
        <v>1</v>
      </c>
      <c r="I530" s="617">
        <v>929</v>
      </c>
      <c r="J530" s="617"/>
      <c r="K530" s="617"/>
      <c r="L530" s="617"/>
      <c r="M530" s="617"/>
      <c r="N530" s="617"/>
      <c r="O530" s="617"/>
      <c r="P530" s="638"/>
      <c r="Q530" s="618"/>
    </row>
    <row r="531" spans="1:17" ht="14.4" customHeight="1" x14ac:dyDescent="0.3">
      <c r="A531" s="613" t="s">
        <v>509</v>
      </c>
      <c r="B531" s="614" t="s">
        <v>2754</v>
      </c>
      <c r="C531" s="614" t="s">
        <v>2755</v>
      </c>
      <c r="D531" s="614" t="s">
        <v>3280</v>
      </c>
      <c r="E531" s="614" t="s">
        <v>3281</v>
      </c>
      <c r="F531" s="617">
        <v>8</v>
      </c>
      <c r="G531" s="617">
        <v>0</v>
      </c>
      <c r="H531" s="617"/>
      <c r="I531" s="617">
        <v>0</v>
      </c>
      <c r="J531" s="617">
        <v>10</v>
      </c>
      <c r="K531" s="617">
        <v>0</v>
      </c>
      <c r="L531" s="617"/>
      <c r="M531" s="617">
        <v>0</v>
      </c>
      <c r="N531" s="617"/>
      <c r="O531" s="617"/>
      <c r="P531" s="638"/>
      <c r="Q531" s="618"/>
    </row>
    <row r="532" spans="1:17" ht="14.4" customHeight="1" x14ac:dyDescent="0.3">
      <c r="A532" s="613" t="s">
        <v>509</v>
      </c>
      <c r="B532" s="614" t="s">
        <v>2754</v>
      </c>
      <c r="C532" s="614" t="s">
        <v>2755</v>
      </c>
      <c r="D532" s="614" t="s">
        <v>3496</v>
      </c>
      <c r="E532" s="614" t="s">
        <v>3497</v>
      </c>
      <c r="F532" s="617">
        <v>651</v>
      </c>
      <c r="G532" s="617">
        <v>222642</v>
      </c>
      <c r="H532" s="617">
        <v>1</v>
      </c>
      <c r="I532" s="617">
        <v>342</v>
      </c>
      <c r="J532" s="617">
        <v>643</v>
      </c>
      <c r="K532" s="617">
        <v>221192</v>
      </c>
      <c r="L532" s="617">
        <v>0.99348730248560468</v>
      </c>
      <c r="M532" s="617">
        <v>344</v>
      </c>
      <c r="N532" s="617"/>
      <c r="O532" s="617"/>
      <c r="P532" s="638"/>
      <c r="Q532" s="618"/>
    </row>
    <row r="533" spans="1:17" ht="14.4" customHeight="1" x14ac:dyDescent="0.3">
      <c r="A533" s="613" t="s">
        <v>509</v>
      </c>
      <c r="B533" s="614" t="s">
        <v>2754</v>
      </c>
      <c r="C533" s="614" t="s">
        <v>2755</v>
      </c>
      <c r="D533" s="614" t="s">
        <v>3282</v>
      </c>
      <c r="E533" s="614" t="s">
        <v>3283</v>
      </c>
      <c r="F533" s="617">
        <v>8</v>
      </c>
      <c r="G533" s="617">
        <v>4832</v>
      </c>
      <c r="H533" s="617">
        <v>1</v>
      </c>
      <c r="I533" s="617">
        <v>604</v>
      </c>
      <c r="J533" s="617"/>
      <c r="K533" s="617"/>
      <c r="L533" s="617"/>
      <c r="M533" s="617"/>
      <c r="N533" s="617"/>
      <c r="O533" s="617"/>
      <c r="P533" s="638"/>
      <c r="Q533" s="618"/>
    </row>
    <row r="534" spans="1:17" ht="14.4" customHeight="1" x14ac:dyDescent="0.3">
      <c r="A534" s="613" t="s">
        <v>509</v>
      </c>
      <c r="B534" s="614" t="s">
        <v>2754</v>
      </c>
      <c r="C534" s="614" t="s">
        <v>2755</v>
      </c>
      <c r="D534" s="614" t="s">
        <v>3498</v>
      </c>
      <c r="E534" s="614" t="s">
        <v>3283</v>
      </c>
      <c r="F534" s="617">
        <v>1</v>
      </c>
      <c r="G534" s="617">
        <v>518</v>
      </c>
      <c r="H534" s="617">
        <v>1</v>
      </c>
      <c r="I534" s="617">
        <v>518</v>
      </c>
      <c r="J534" s="617"/>
      <c r="K534" s="617"/>
      <c r="L534" s="617"/>
      <c r="M534" s="617"/>
      <c r="N534" s="617"/>
      <c r="O534" s="617"/>
      <c r="P534" s="638"/>
      <c r="Q534" s="618"/>
    </row>
    <row r="535" spans="1:17" ht="14.4" customHeight="1" x14ac:dyDescent="0.3">
      <c r="A535" s="613" t="s">
        <v>509</v>
      </c>
      <c r="B535" s="614" t="s">
        <v>2754</v>
      </c>
      <c r="C535" s="614" t="s">
        <v>2755</v>
      </c>
      <c r="D535" s="614" t="s">
        <v>3284</v>
      </c>
      <c r="E535" s="614" t="s">
        <v>3258</v>
      </c>
      <c r="F535" s="617"/>
      <c r="G535" s="617"/>
      <c r="H535" s="617"/>
      <c r="I535" s="617"/>
      <c r="J535" s="617">
        <v>3</v>
      </c>
      <c r="K535" s="617">
        <v>0</v>
      </c>
      <c r="L535" s="617"/>
      <c r="M535" s="617">
        <v>0</v>
      </c>
      <c r="N535" s="617"/>
      <c r="O535" s="617"/>
      <c r="P535" s="638"/>
      <c r="Q535" s="618"/>
    </row>
    <row r="536" spans="1:17" ht="14.4" customHeight="1" x14ac:dyDescent="0.3">
      <c r="A536" s="613" t="s">
        <v>509</v>
      </c>
      <c r="B536" s="614" t="s">
        <v>3499</v>
      </c>
      <c r="C536" s="614" t="s">
        <v>2755</v>
      </c>
      <c r="D536" s="614" t="s">
        <v>3500</v>
      </c>
      <c r="E536" s="614" t="s">
        <v>3501</v>
      </c>
      <c r="F536" s="617"/>
      <c r="G536" s="617"/>
      <c r="H536" s="617"/>
      <c r="I536" s="617"/>
      <c r="J536" s="617">
        <v>1</v>
      </c>
      <c r="K536" s="617">
        <v>1114</v>
      </c>
      <c r="L536" s="617"/>
      <c r="M536" s="617">
        <v>1114</v>
      </c>
      <c r="N536" s="617"/>
      <c r="O536" s="617"/>
      <c r="P536" s="638"/>
      <c r="Q536" s="618"/>
    </row>
    <row r="537" spans="1:17" ht="14.4" customHeight="1" x14ac:dyDescent="0.3">
      <c r="A537" s="613" t="s">
        <v>509</v>
      </c>
      <c r="B537" s="614" t="s">
        <v>3499</v>
      </c>
      <c r="C537" s="614" t="s">
        <v>2755</v>
      </c>
      <c r="D537" s="614" t="s">
        <v>3502</v>
      </c>
      <c r="E537" s="614" t="s">
        <v>3503</v>
      </c>
      <c r="F537" s="617"/>
      <c r="G537" s="617"/>
      <c r="H537" s="617"/>
      <c r="I537" s="617"/>
      <c r="J537" s="617">
        <v>2</v>
      </c>
      <c r="K537" s="617">
        <v>652</v>
      </c>
      <c r="L537" s="617"/>
      <c r="M537" s="617">
        <v>326</v>
      </c>
      <c r="N537" s="617"/>
      <c r="O537" s="617"/>
      <c r="P537" s="638"/>
      <c r="Q537" s="618"/>
    </row>
    <row r="538" spans="1:17" ht="14.4" customHeight="1" x14ac:dyDescent="0.3">
      <c r="A538" s="613" t="s">
        <v>509</v>
      </c>
      <c r="B538" s="614" t="s">
        <v>3499</v>
      </c>
      <c r="C538" s="614" t="s">
        <v>2755</v>
      </c>
      <c r="D538" s="614" t="s">
        <v>3504</v>
      </c>
      <c r="E538" s="614" t="s">
        <v>3505</v>
      </c>
      <c r="F538" s="617"/>
      <c r="G538" s="617"/>
      <c r="H538" s="617"/>
      <c r="I538" s="617"/>
      <c r="J538" s="617">
        <v>1</v>
      </c>
      <c r="K538" s="617">
        <v>278</v>
      </c>
      <c r="L538" s="617"/>
      <c r="M538" s="617">
        <v>278</v>
      </c>
      <c r="N538" s="617"/>
      <c r="O538" s="617"/>
      <c r="P538" s="638"/>
      <c r="Q538" s="618"/>
    </row>
    <row r="539" spans="1:17" ht="14.4" customHeight="1" thickBot="1" x14ac:dyDescent="0.35">
      <c r="A539" s="619" t="s">
        <v>509</v>
      </c>
      <c r="B539" s="620" t="s">
        <v>3499</v>
      </c>
      <c r="C539" s="620" t="s">
        <v>2755</v>
      </c>
      <c r="D539" s="620" t="s">
        <v>3506</v>
      </c>
      <c r="E539" s="620" t="s">
        <v>3507</v>
      </c>
      <c r="F539" s="623"/>
      <c r="G539" s="623"/>
      <c r="H539" s="623"/>
      <c r="I539" s="623"/>
      <c r="J539" s="623">
        <v>2</v>
      </c>
      <c r="K539" s="623">
        <v>11144</v>
      </c>
      <c r="L539" s="623"/>
      <c r="M539" s="623">
        <v>5572</v>
      </c>
      <c r="N539" s="623"/>
      <c r="O539" s="623"/>
      <c r="P539" s="631"/>
      <c r="Q539" s="62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287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2012</v>
      </c>
      <c r="C4" s="112">
        <v>2013</v>
      </c>
      <c r="D4" s="112">
        <v>2014</v>
      </c>
      <c r="E4" s="113" t="s">
        <v>2</v>
      </c>
      <c r="F4" s="112">
        <v>2012</v>
      </c>
      <c r="G4" s="112">
        <v>2013</v>
      </c>
      <c r="H4" s="112">
        <v>2014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217.06200000000001</v>
      </c>
      <c r="C5" s="99">
        <v>191.429</v>
      </c>
      <c r="D5" s="99">
        <v>209.24600000000001</v>
      </c>
      <c r="E5" s="116">
        <v>0.96399185486174455</v>
      </c>
      <c r="F5" s="117">
        <v>24</v>
      </c>
      <c r="G5" s="99">
        <v>21</v>
      </c>
      <c r="H5" s="99">
        <v>27</v>
      </c>
      <c r="I5" s="118">
        <v>1.125</v>
      </c>
      <c r="J5" s="108"/>
      <c r="K5" s="108"/>
      <c r="L5" s="7">
        <f>D5-B5</f>
        <v>-7.8160000000000025</v>
      </c>
      <c r="M5" s="8">
        <f>H5-F5</f>
        <v>3</v>
      </c>
    </row>
    <row r="6" spans="1:13" ht="14.4" hidden="1" customHeight="1" outlineLevel="1" x14ac:dyDescent="0.3">
      <c r="A6" s="104" t="s">
        <v>151</v>
      </c>
      <c r="B6" s="107">
        <v>21.588000000000001</v>
      </c>
      <c r="C6" s="98">
        <v>27.481000000000002</v>
      </c>
      <c r="D6" s="98">
        <v>18.670000000000002</v>
      </c>
      <c r="E6" s="119">
        <v>0.8648323142486567</v>
      </c>
      <c r="F6" s="120">
        <v>5</v>
      </c>
      <c r="G6" s="98">
        <v>5</v>
      </c>
      <c r="H6" s="98">
        <v>7</v>
      </c>
      <c r="I6" s="121">
        <v>1.4</v>
      </c>
      <c r="J6" s="108"/>
      <c r="K6" s="108"/>
      <c r="L6" s="5">
        <f t="shared" ref="L6:L11" si="0">D6-B6</f>
        <v>-2.9179999999999993</v>
      </c>
      <c r="M6" s="6">
        <f t="shared" ref="M6:M13" si="1">H6-F6</f>
        <v>2</v>
      </c>
    </row>
    <row r="7" spans="1:13" ht="14.4" hidden="1" customHeight="1" outlineLevel="1" x14ac:dyDescent="0.3">
      <c r="A7" s="104" t="s">
        <v>152</v>
      </c>
      <c r="B7" s="107">
        <v>24.234000000000002</v>
      </c>
      <c r="C7" s="98">
        <v>19.998000000000001</v>
      </c>
      <c r="D7" s="98">
        <v>119.084</v>
      </c>
      <c r="E7" s="119">
        <v>4.9139225880993642</v>
      </c>
      <c r="F7" s="120">
        <v>7</v>
      </c>
      <c r="G7" s="98">
        <v>4</v>
      </c>
      <c r="H7" s="98">
        <v>13</v>
      </c>
      <c r="I7" s="121">
        <v>1.8571428571428572</v>
      </c>
      <c r="J7" s="108"/>
      <c r="K7" s="108"/>
      <c r="L7" s="5">
        <f t="shared" si="0"/>
        <v>94.85</v>
      </c>
      <c r="M7" s="6">
        <f t="shared" si="1"/>
        <v>6</v>
      </c>
    </row>
    <row r="8" spans="1:13" ht="14.4" hidden="1" customHeight="1" outlineLevel="1" x14ac:dyDescent="0.3">
      <c r="A8" s="104" t="s">
        <v>153</v>
      </c>
      <c r="B8" s="107">
        <v>0</v>
      </c>
      <c r="C8" s="98">
        <v>0.80800000000000005</v>
      </c>
      <c r="D8" s="98">
        <v>3.593</v>
      </c>
      <c r="E8" s="119" t="s">
        <v>511</v>
      </c>
      <c r="F8" s="120">
        <v>0</v>
      </c>
      <c r="G8" s="98">
        <v>1</v>
      </c>
      <c r="H8" s="98">
        <v>2</v>
      </c>
      <c r="I8" s="121" t="s">
        <v>511</v>
      </c>
      <c r="J8" s="108"/>
      <c r="K8" s="108"/>
      <c r="L8" s="5">
        <f t="shared" si="0"/>
        <v>3.593</v>
      </c>
      <c r="M8" s="6">
        <f t="shared" si="1"/>
        <v>2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511</v>
      </c>
      <c r="F9" s="120">
        <v>0</v>
      </c>
      <c r="G9" s="98">
        <v>0</v>
      </c>
      <c r="H9" s="98">
        <v>0</v>
      </c>
      <c r="I9" s="121" t="s">
        <v>511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15.7</v>
      </c>
      <c r="C10" s="98">
        <v>51.488</v>
      </c>
      <c r="D10" s="98">
        <v>28.44</v>
      </c>
      <c r="E10" s="119">
        <v>1.8114649681528665</v>
      </c>
      <c r="F10" s="120">
        <v>3</v>
      </c>
      <c r="G10" s="98">
        <v>5</v>
      </c>
      <c r="H10" s="98">
        <v>6</v>
      </c>
      <c r="I10" s="121">
        <v>2</v>
      </c>
      <c r="J10" s="108"/>
      <c r="K10" s="108"/>
      <c r="L10" s="5">
        <f t="shared" si="0"/>
        <v>12.740000000000002</v>
      </c>
      <c r="M10" s="6">
        <f t="shared" si="1"/>
        <v>3</v>
      </c>
    </row>
    <row r="11" spans="1:13" ht="14.4" hidden="1" customHeight="1" outlineLevel="1" x14ac:dyDescent="0.3">
      <c r="A11" s="104" t="s">
        <v>156</v>
      </c>
      <c r="B11" s="107">
        <v>12.638</v>
      </c>
      <c r="C11" s="98">
        <v>1.9370000000000001</v>
      </c>
      <c r="D11" s="98">
        <v>47.039000000000001</v>
      </c>
      <c r="E11" s="119">
        <v>3.7220288020256369</v>
      </c>
      <c r="F11" s="120">
        <v>1</v>
      </c>
      <c r="G11" s="98">
        <v>1</v>
      </c>
      <c r="H11" s="98">
        <v>5</v>
      </c>
      <c r="I11" s="121">
        <v>5</v>
      </c>
      <c r="J11" s="108"/>
      <c r="K11" s="108"/>
      <c r="L11" s="5">
        <f t="shared" si="0"/>
        <v>34.401000000000003</v>
      </c>
      <c r="M11" s="6">
        <f t="shared" si="1"/>
        <v>4</v>
      </c>
    </row>
    <row r="12" spans="1:13" ht="14.4" hidden="1" customHeight="1" outlineLevel="1" thickBot="1" x14ac:dyDescent="0.35">
      <c r="A12" s="228" t="s">
        <v>207</v>
      </c>
      <c r="B12" s="229">
        <v>0</v>
      </c>
      <c r="C12" s="230">
        <v>0</v>
      </c>
      <c r="D12" s="230">
        <v>3.5259999999999998</v>
      </c>
      <c r="E12" s="231"/>
      <c r="F12" s="232">
        <v>0</v>
      </c>
      <c r="G12" s="230">
        <v>0</v>
      </c>
      <c r="H12" s="230">
        <v>1</v>
      </c>
      <c r="I12" s="233"/>
      <c r="J12" s="108"/>
      <c r="K12" s="108"/>
      <c r="L12" s="234">
        <f>D12-B12</f>
        <v>3.5259999999999998</v>
      </c>
      <c r="M12" s="235">
        <f>H12-F12</f>
        <v>1</v>
      </c>
    </row>
    <row r="13" spans="1:13" ht="14.4" customHeight="1" collapsed="1" thickBot="1" x14ac:dyDescent="0.35">
      <c r="A13" s="105" t="s">
        <v>3</v>
      </c>
      <c r="B13" s="100">
        <f>SUM(B5:B12)</f>
        <v>291.22199999999998</v>
      </c>
      <c r="C13" s="101">
        <f>SUM(C5:C12)</f>
        <v>293.14099999999996</v>
      </c>
      <c r="D13" s="101">
        <f>SUM(D5:D12)</f>
        <v>429.59800000000001</v>
      </c>
      <c r="E13" s="122">
        <f>IF(OR(D13=0,B13=0),0,D13/B13)</f>
        <v>1.4751564098866159</v>
      </c>
      <c r="F13" s="123">
        <f>SUM(F5:F12)</f>
        <v>40</v>
      </c>
      <c r="G13" s="101">
        <f>SUM(G5:G12)</f>
        <v>37</v>
      </c>
      <c r="H13" s="101">
        <f>SUM(H5:H12)</f>
        <v>61</v>
      </c>
      <c r="I13" s="124">
        <f>IF(OR(H13=0,F13=0),0,H13/F13)</f>
        <v>1.5249999999999999</v>
      </c>
      <c r="J13" s="108"/>
      <c r="K13" s="108"/>
      <c r="L13" s="114">
        <f>D13-B13</f>
        <v>138.37600000000003</v>
      </c>
      <c r="M13" s="125">
        <f t="shared" si="1"/>
        <v>21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203</v>
      </c>
      <c r="B16" s="531" t="s">
        <v>58</v>
      </c>
      <c r="C16" s="532"/>
      <c r="D16" s="532"/>
      <c r="E16" s="533"/>
      <c r="F16" s="531" t="s">
        <v>287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2012</v>
      </c>
      <c r="C17" s="128">
        <v>2013</v>
      </c>
      <c r="D17" s="128">
        <v>2014</v>
      </c>
      <c r="E17" s="129" t="s">
        <v>2</v>
      </c>
      <c r="F17" s="127">
        <v>2012</v>
      </c>
      <c r="G17" s="128">
        <v>2013</v>
      </c>
      <c r="H17" s="128">
        <v>2014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217.06200000000001</v>
      </c>
      <c r="C18" s="99">
        <v>191.429</v>
      </c>
      <c r="D18" s="99">
        <v>209.24600000000001</v>
      </c>
      <c r="E18" s="116">
        <v>0.96399185486174455</v>
      </c>
      <c r="F18" s="106">
        <v>24</v>
      </c>
      <c r="G18" s="99">
        <v>21</v>
      </c>
      <c r="H18" s="99">
        <v>27</v>
      </c>
      <c r="I18" s="118">
        <v>1.125</v>
      </c>
      <c r="J18" s="522">
        <f>0.97*0.976</f>
        <v>0.94672000000000001</v>
      </c>
      <c r="K18" s="523"/>
      <c r="L18" s="132">
        <f>D18-B18</f>
        <v>-7.8160000000000025</v>
      </c>
      <c r="M18" s="133">
        <f>H18-F18</f>
        <v>3</v>
      </c>
    </row>
    <row r="19" spans="1:13" ht="14.4" hidden="1" customHeight="1" outlineLevel="1" x14ac:dyDescent="0.3">
      <c r="A19" s="104" t="s">
        <v>151</v>
      </c>
      <c r="B19" s="107">
        <v>21.588000000000001</v>
      </c>
      <c r="C19" s="98">
        <v>27.481000000000002</v>
      </c>
      <c r="D19" s="98">
        <v>18.670000000000002</v>
      </c>
      <c r="E19" s="119">
        <v>0.8648323142486567</v>
      </c>
      <c r="F19" s="107">
        <v>5</v>
      </c>
      <c r="G19" s="98">
        <v>5</v>
      </c>
      <c r="H19" s="98">
        <v>7</v>
      </c>
      <c r="I19" s="121">
        <v>1.4</v>
      </c>
      <c r="J19" s="522">
        <f>0.97*1.096</f>
        <v>1.0631200000000001</v>
      </c>
      <c r="K19" s="523"/>
      <c r="L19" s="134">
        <f t="shared" ref="L19:L26" si="2">D19-B19</f>
        <v>-2.9179999999999993</v>
      </c>
      <c r="M19" s="135">
        <f t="shared" ref="M19:M26" si="3">H19-F19</f>
        <v>2</v>
      </c>
    </row>
    <row r="20" spans="1:13" ht="14.4" hidden="1" customHeight="1" outlineLevel="1" x14ac:dyDescent="0.3">
      <c r="A20" s="104" t="s">
        <v>152</v>
      </c>
      <c r="B20" s="107">
        <v>24.234000000000002</v>
      </c>
      <c r="C20" s="98">
        <v>19.998000000000001</v>
      </c>
      <c r="D20" s="98">
        <v>119.084</v>
      </c>
      <c r="E20" s="119">
        <v>4.9139225880993642</v>
      </c>
      <c r="F20" s="107">
        <v>7</v>
      </c>
      <c r="G20" s="98">
        <v>4</v>
      </c>
      <c r="H20" s="98">
        <v>13</v>
      </c>
      <c r="I20" s="121">
        <v>1.8571428571428572</v>
      </c>
      <c r="J20" s="522">
        <f>0.97*1.047</f>
        <v>1.01559</v>
      </c>
      <c r="K20" s="523"/>
      <c r="L20" s="134">
        <f t="shared" si="2"/>
        <v>94.85</v>
      </c>
      <c r="M20" s="135">
        <f t="shared" si="3"/>
        <v>6</v>
      </c>
    </row>
    <row r="21" spans="1:13" ht="14.4" hidden="1" customHeight="1" outlineLevel="1" x14ac:dyDescent="0.3">
      <c r="A21" s="104" t="s">
        <v>153</v>
      </c>
      <c r="B21" s="107">
        <v>0</v>
      </c>
      <c r="C21" s="98">
        <v>0.80800000000000005</v>
      </c>
      <c r="D21" s="98">
        <v>3.593</v>
      </c>
      <c r="E21" s="119" t="s">
        <v>511</v>
      </c>
      <c r="F21" s="107">
        <v>0</v>
      </c>
      <c r="G21" s="98">
        <v>1</v>
      </c>
      <c r="H21" s="98">
        <v>2</v>
      </c>
      <c r="I21" s="121" t="s">
        <v>511</v>
      </c>
      <c r="J21" s="522">
        <f>0.97*1.091</f>
        <v>1.05827</v>
      </c>
      <c r="K21" s="523"/>
      <c r="L21" s="134">
        <f t="shared" si="2"/>
        <v>3.593</v>
      </c>
      <c r="M21" s="135">
        <f t="shared" si="3"/>
        <v>2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511</v>
      </c>
      <c r="F22" s="107">
        <v>0</v>
      </c>
      <c r="G22" s="98">
        <v>0</v>
      </c>
      <c r="H22" s="98">
        <v>0</v>
      </c>
      <c r="I22" s="121" t="s">
        <v>511</v>
      </c>
      <c r="J22" s="522">
        <f>0.97*1</f>
        <v>0.97</v>
      </c>
      <c r="K22" s="523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15.7</v>
      </c>
      <c r="C23" s="98">
        <v>51.488</v>
      </c>
      <c r="D23" s="98">
        <v>28.44</v>
      </c>
      <c r="E23" s="119">
        <v>1.8114649681528665</v>
      </c>
      <c r="F23" s="107">
        <v>3</v>
      </c>
      <c r="G23" s="98">
        <v>5</v>
      </c>
      <c r="H23" s="98">
        <v>6</v>
      </c>
      <c r="I23" s="121">
        <v>2</v>
      </c>
      <c r="J23" s="522">
        <f>0.97*1.096</f>
        <v>1.0631200000000001</v>
      </c>
      <c r="K23" s="523"/>
      <c r="L23" s="134">
        <f t="shared" si="2"/>
        <v>12.740000000000002</v>
      </c>
      <c r="M23" s="135">
        <f t="shared" si="3"/>
        <v>3</v>
      </c>
    </row>
    <row r="24" spans="1:13" ht="14.4" hidden="1" customHeight="1" outlineLevel="1" x14ac:dyDescent="0.3">
      <c r="A24" s="104" t="s">
        <v>156</v>
      </c>
      <c r="B24" s="107">
        <v>12.638</v>
      </c>
      <c r="C24" s="98">
        <v>1.9370000000000001</v>
      </c>
      <c r="D24" s="98">
        <v>47.039000000000001</v>
      </c>
      <c r="E24" s="119">
        <v>3.7220288020256369</v>
      </c>
      <c r="F24" s="107">
        <v>1</v>
      </c>
      <c r="G24" s="98">
        <v>1</v>
      </c>
      <c r="H24" s="98">
        <v>5</v>
      </c>
      <c r="I24" s="121">
        <v>5</v>
      </c>
      <c r="J24" s="522">
        <f>0.97*0.989</f>
        <v>0.95933000000000002</v>
      </c>
      <c r="K24" s="523"/>
      <c r="L24" s="134">
        <f t="shared" si="2"/>
        <v>34.401000000000003</v>
      </c>
      <c r="M24" s="135">
        <f t="shared" si="3"/>
        <v>4</v>
      </c>
    </row>
    <row r="25" spans="1:13" ht="14.4" hidden="1" customHeight="1" outlineLevel="1" thickBot="1" x14ac:dyDescent="0.35">
      <c r="A25" s="228" t="s">
        <v>207</v>
      </c>
      <c r="B25" s="229">
        <v>0</v>
      </c>
      <c r="C25" s="230">
        <v>0</v>
      </c>
      <c r="D25" s="230">
        <v>3.5259999999999998</v>
      </c>
      <c r="E25" s="231"/>
      <c r="F25" s="229">
        <v>0</v>
      </c>
      <c r="G25" s="230">
        <v>0</v>
      </c>
      <c r="H25" s="230">
        <v>1</v>
      </c>
      <c r="I25" s="233"/>
      <c r="J25" s="343"/>
      <c r="K25" s="344"/>
      <c r="L25" s="236">
        <f>D25-B25</f>
        <v>3.5259999999999998</v>
      </c>
      <c r="M25" s="237">
        <f>H25-F25</f>
        <v>1</v>
      </c>
    </row>
    <row r="26" spans="1:13" ht="14.4" customHeight="1" collapsed="1" thickBot="1" x14ac:dyDescent="0.35">
      <c r="A26" s="136" t="s">
        <v>3</v>
      </c>
      <c r="B26" s="137">
        <f>SUM(B18:B25)</f>
        <v>291.22199999999998</v>
      </c>
      <c r="C26" s="138">
        <f>SUM(C18:C25)</f>
        <v>293.14099999999996</v>
      </c>
      <c r="D26" s="138">
        <f>SUM(D18:D25)</f>
        <v>429.59800000000001</v>
      </c>
      <c r="E26" s="139">
        <f>IF(OR(D26=0,B26=0),0,D26/B26)</f>
        <v>1.4751564098866159</v>
      </c>
      <c r="F26" s="137">
        <f>SUM(F18:F25)</f>
        <v>40</v>
      </c>
      <c r="G26" s="138">
        <f>SUM(G18:G25)</f>
        <v>37</v>
      </c>
      <c r="H26" s="138">
        <f>SUM(H18:H25)</f>
        <v>61</v>
      </c>
      <c r="I26" s="140">
        <f>IF(OR(H26=0,F26=0),0,H26/F26)</f>
        <v>1.5249999999999999</v>
      </c>
      <c r="J26" s="108"/>
      <c r="K26" s="108"/>
      <c r="L26" s="130">
        <f t="shared" si="2"/>
        <v>138.37600000000003</v>
      </c>
      <c r="M26" s="141">
        <f t="shared" si="3"/>
        <v>21</v>
      </c>
    </row>
    <row r="27" spans="1:13" ht="14.4" customHeight="1" x14ac:dyDescent="0.3">
      <c r="A27" s="142"/>
      <c r="B27" s="534" t="s">
        <v>205</v>
      </c>
      <c r="C27" s="535"/>
      <c r="D27" s="535"/>
      <c r="E27" s="535"/>
      <c r="F27" s="534" t="s">
        <v>206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204</v>
      </c>
      <c r="B29" s="526" t="s">
        <v>58</v>
      </c>
      <c r="C29" s="527"/>
      <c r="D29" s="527"/>
      <c r="E29" s="528"/>
      <c r="F29" s="527" t="s">
        <v>287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2012</v>
      </c>
      <c r="C30" s="146">
        <v>2013</v>
      </c>
      <c r="D30" s="146">
        <v>2014</v>
      </c>
      <c r="E30" s="147" t="s">
        <v>2</v>
      </c>
      <c r="F30" s="146">
        <v>2012</v>
      </c>
      <c r="G30" s="146">
        <v>2013</v>
      </c>
      <c r="H30" s="146">
        <v>2014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511</v>
      </c>
      <c r="F31" s="117">
        <v>0</v>
      </c>
      <c r="G31" s="99">
        <v>0</v>
      </c>
      <c r="H31" s="99">
        <v>0</v>
      </c>
      <c r="I31" s="118" t="s">
        <v>511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511</v>
      </c>
      <c r="F32" s="120">
        <v>0</v>
      </c>
      <c r="G32" s="98">
        <v>0</v>
      </c>
      <c r="H32" s="98">
        <v>0</v>
      </c>
      <c r="I32" s="121" t="s">
        <v>511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511</v>
      </c>
      <c r="F33" s="120">
        <v>0</v>
      </c>
      <c r="G33" s="98">
        <v>0</v>
      </c>
      <c r="H33" s="98">
        <v>0</v>
      </c>
      <c r="I33" s="121" t="s">
        <v>511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511</v>
      </c>
      <c r="F34" s="120">
        <v>0</v>
      </c>
      <c r="G34" s="98">
        <v>0</v>
      </c>
      <c r="H34" s="98">
        <v>0</v>
      </c>
      <c r="I34" s="121" t="s">
        <v>511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511</v>
      </c>
      <c r="F35" s="120">
        <v>0</v>
      </c>
      <c r="G35" s="98">
        <v>0</v>
      </c>
      <c r="H35" s="98">
        <v>0</v>
      </c>
      <c r="I35" s="121" t="s">
        <v>511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511</v>
      </c>
      <c r="F36" s="120">
        <v>0</v>
      </c>
      <c r="G36" s="98">
        <v>0</v>
      </c>
      <c r="H36" s="98">
        <v>0</v>
      </c>
      <c r="I36" s="121" t="s">
        <v>511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511</v>
      </c>
      <c r="F37" s="120">
        <v>0</v>
      </c>
      <c r="G37" s="98">
        <v>0</v>
      </c>
      <c r="H37" s="98">
        <v>0</v>
      </c>
      <c r="I37" s="121" t="s">
        <v>511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207</v>
      </c>
      <c r="B38" s="229">
        <v>0</v>
      </c>
      <c r="C38" s="230">
        <v>0</v>
      </c>
      <c r="D38" s="230">
        <v>0</v>
      </c>
      <c r="E38" s="231"/>
      <c r="F38" s="232">
        <v>0</v>
      </c>
      <c r="G38" s="230">
        <v>0</v>
      </c>
      <c r="H38" s="230">
        <v>0</v>
      </c>
      <c r="I38" s="233"/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290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286</v>
      </c>
    </row>
    <row r="43" spans="1:13" ht="14.4" customHeight="1" x14ac:dyDescent="0.25">
      <c r="A43" s="428" t="s">
        <v>292</v>
      </c>
    </row>
    <row r="44" spans="1:13" ht="14.4" customHeight="1" x14ac:dyDescent="0.25">
      <c r="A44" s="427" t="s">
        <v>288</v>
      </c>
    </row>
    <row r="45" spans="1:13" ht="14.4" customHeight="1" x14ac:dyDescent="0.25">
      <c r="A45" s="428" t="s">
        <v>289</v>
      </c>
    </row>
    <row r="46" spans="1:13" ht="14.4" customHeight="1" x14ac:dyDescent="0.3">
      <c r="A46" s="227" t="s">
        <v>291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305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102</v>
      </c>
      <c r="C33" s="188">
        <v>50</v>
      </c>
      <c r="D33" s="75">
        <f>IF(C33="","",C33-B33)</f>
        <v>-52</v>
      </c>
      <c r="E33" s="76">
        <f>IF(C33="","",C33/B33)</f>
        <v>0.49019607843137253</v>
      </c>
      <c r="F33" s="77">
        <v>8.3000000000000007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255.92</v>
      </c>
      <c r="C34" s="189">
        <v>164</v>
      </c>
      <c r="D34" s="78">
        <f t="shared" ref="D34:D45" si="0">IF(C34="","",C34-B34)</f>
        <v>-91.919999999999987</v>
      </c>
      <c r="E34" s="79">
        <f t="shared" ref="E34:E45" si="1">IF(C34="","",C34/B34)</f>
        <v>0.64082525789309164</v>
      </c>
      <c r="F34" s="80">
        <v>23.71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388.08</v>
      </c>
      <c r="C35" s="189">
        <v>218</v>
      </c>
      <c r="D35" s="78">
        <f t="shared" si="0"/>
        <v>-170.07999999999998</v>
      </c>
      <c r="E35" s="79">
        <f t="shared" si="1"/>
        <v>0.56173984745413319</v>
      </c>
      <c r="F35" s="80">
        <v>23.71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475.17</v>
      </c>
      <c r="C36" s="189">
        <v>289</v>
      </c>
      <c r="D36" s="78">
        <f t="shared" si="0"/>
        <v>-186.17000000000002</v>
      </c>
      <c r="E36" s="79">
        <f t="shared" si="1"/>
        <v>0.60820337984300354</v>
      </c>
      <c r="F36" s="80">
        <v>42.61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629.28</v>
      </c>
      <c r="C37" s="189">
        <v>665</v>
      </c>
      <c r="D37" s="78">
        <f t="shared" si="0"/>
        <v>35.720000000000027</v>
      </c>
      <c r="E37" s="79">
        <f t="shared" si="1"/>
        <v>1.0567632850241546</v>
      </c>
      <c r="F37" s="80">
        <v>288.01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724.38</v>
      </c>
      <c r="C38" s="189">
        <v>761</v>
      </c>
      <c r="D38" s="78">
        <f t="shared" si="0"/>
        <v>36.620000000000005</v>
      </c>
      <c r="E38" s="79">
        <f t="shared" si="1"/>
        <v>1.0505535768519285</v>
      </c>
      <c r="F38" s="80">
        <v>333.3</v>
      </c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846.83</v>
      </c>
      <c r="C39" s="189">
        <v>846</v>
      </c>
      <c r="D39" s="78">
        <f t="shared" si="0"/>
        <v>-0.83000000000004093</v>
      </c>
      <c r="E39" s="79">
        <f t="shared" si="1"/>
        <v>0.99901987411877236</v>
      </c>
      <c r="F39" s="80">
        <v>340.96</v>
      </c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966.97</v>
      </c>
      <c r="C40" s="189">
        <v>888</v>
      </c>
      <c r="D40" s="78">
        <f t="shared" si="0"/>
        <v>-78.970000000000027</v>
      </c>
      <c r="E40" s="79">
        <f t="shared" si="1"/>
        <v>0.91833252324270653</v>
      </c>
      <c r="F40" s="80">
        <v>340.96</v>
      </c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305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32463.6803323842</v>
      </c>
      <c r="D4" s="269">
        <f ca="1">IF(ISERROR(VLOOKUP("Náklady celkem",INDIRECT("HI!$A:$G"),5,0)),0,VLOOKUP("Náklady celkem",INDIRECT("HI!$A:$G"),5,0))</f>
        <v>33536.140120000018</v>
      </c>
      <c r="E4" s="270">
        <f ca="1">IF(C4=0,0,D4/C4)</f>
        <v>1.0330356810021317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4909.5446079440735</v>
      </c>
      <c r="D7" s="277">
        <f>IF(ISERROR(HI!E5),"",HI!E5)</f>
        <v>5092.669130000002</v>
      </c>
      <c r="E7" s="274">
        <f t="shared" ref="E7:E13" si="0">IF(C7=0,0,D7/C7)</f>
        <v>1.0372996961387451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0.95462682931490317</v>
      </c>
      <c r="E8" s="274">
        <f t="shared" si="0"/>
        <v>1.060696477016559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303</v>
      </c>
      <c r="C9" s="442">
        <v>0.3</v>
      </c>
      <c r="D9" s="442">
        <f>IF('LŽ Statim'!G3="",0,'LŽ Statim'!G3)</f>
        <v>0.16703176341730558</v>
      </c>
      <c r="E9" s="274">
        <f>IF(C9=0,0,D9/C9)</f>
        <v>0.556772544724352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2362.1800766699203</v>
      </c>
      <c r="D13" s="277">
        <f>IF(ISERROR(HI!E6),"",HI!E6)</f>
        <v>2003.946910000001</v>
      </c>
      <c r="E13" s="274">
        <f t="shared" si="0"/>
        <v>0.84834637705735882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20298.766579892999</v>
      </c>
      <c r="D14" s="273">
        <f ca="1">IF(ISERROR(VLOOKUP("Osobní náklady (Kč) *",INDIRECT("HI!$A:$G"),5,0)),0,VLOOKUP("Osobní náklady (Kč) *",INDIRECT("HI!$A:$G"),5,0))</f>
        <v>21375.437310000008</v>
      </c>
      <c r="E14" s="274">
        <f ca="1">IF(C14=0,0,D14/C14)</f>
        <v>1.0530411897624119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8736.66</v>
      </c>
      <c r="D16" s="293">
        <f ca="1">IF(ISERROR(VLOOKUP("Výnosy celkem",INDIRECT("HI!$A:$G"),5,0)),0,VLOOKUP("Výnosy celkem",INDIRECT("HI!$A:$G"),5,0))</f>
        <v>12887.94</v>
      </c>
      <c r="E16" s="294">
        <f t="shared" ref="E16:E25" ca="1" si="1">IF(C16=0,0,D16/C16)</f>
        <v>1.4751564098866159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1.0932549404731267</v>
      </c>
      <c r="E18" s="274">
        <f t="shared" si="1"/>
        <v>1.2861822829095608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8736.66</v>
      </c>
      <c r="D19" s="273">
        <f ca="1">IF(ISERROR(VLOOKUP("Hospitalizace *",INDIRECT("HI!$A:$G"),5,0)),0,VLOOKUP("Hospitalizace *",INDIRECT("HI!$A:$G"),5,0))</f>
        <v>12887.94</v>
      </c>
      <c r="E19" s="274">
        <f ca="1">IF(C19=0,0,D19/C19)</f>
        <v>1.4751564098866159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1.4751564098866159</v>
      </c>
      <c r="E20" s="274">
        <f t="shared" si="1"/>
        <v>1.4751564098866159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1.4751564098866159</v>
      </c>
      <c r="E21" s="274">
        <f t="shared" si="1"/>
        <v>1.4751564098866159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1.5249999999999999</v>
      </c>
      <c r="E23" s="274">
        <f t="shared" si="1"/>
        <v>1.6052631578947367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0.91833252324270653</v>
      </c>
      <c r="E24" s="274">
        <f t="shared" si="1"/>
        <v>0.91833252324270653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0.95</v>
      </c>
      <c r="D25" s="279">
        <f>IF(ISERROR(VLOOKUP("Celkem:",'ZV Vyžád.'!$A:$M,7,0)),"",VLOOKUP("Celkem:",'ZV Vyžád.'!$A:$M,7,0))</f>
        <v>1.4091016087802339</v>
      </c>
      <c r="E25" s="274">
        <f t="shared" si="1"/>
        <v>1.4832648513476148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3645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2012</v>
      </c>
      <c r="C3" s="554"/>
      <c r="D3" s="555"/>
      <c r="E3" s="553">
        <v>2013</v>
      </c>
      <c r="F3" s="554"/>
      <c r="G3" s="555"/>
      <c r="H3" s="553">
        <v>2014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5"/>
      <c r="B4" s="736" t="s">
        <v>71</v>
      </c>
      <c r="C4" s="737" t="s">
        <v>59</v>
      </c>
      <c r="D4" s="738" t="s">
        <v>72</v>
      </c>
      <c r="E4" s="736" t="s">
        <v>71</v>
      </c>
      <c r="F4" s="737" t="s">
        <v>59</v>
      </c>
      <c r="G4" s="738" t="s">
        <v>72</v>
      </c>
      <c r="H4" s="736" t="s">
        <v>71</v>
      </c>
      <c r="I4" s="737" t="s">
        <v>59</v>
      </c>
      <c r="J4" s="738" t="s">
        <v>72</v>
      </c>
      <c r="K4" s="739"/>
      <c r="L4" s="740"/>
      <c r="M4" s="740"/>
      <c r="N4" s="740"/>
      <c r="O4" s="741"/>
      <c r="P4" s="742"/>
      <c r="Q4" s="743" t="s">
        <v>60</v>
      </c>
      <c r="R4" s="744" t="s">
        <v>59</v>
      </c>
      <c r="S4" s="745" t="s">
        <v>73</v>
      </c>
      <c r="T4" s="746" t="s">
        <v>74</v>
      </c>
      <c r="U4" s="746" t="s">
        <v>75</v>
      </c>
      <c r="V4" s="747" t="s">
        <v>2</v>
      </c>
      <c r="W4" s="748" t="s">
        <v>76</v>
      </c>
    </row>
    <row r="5" spans="1:23" ht="14.4" customHeight="1" x14ac:dyDescent="0.3">
      <c r="A5" s="778" t="s">
        <v>3509</v>
      </c>
      <c r="B5" s="379"/>
      <c r="C5" s="749"/>
      <c r="D5" s="750"/>
      <c r="E5" s="751"/>
      <c r="F5" s="752"/>
      <c r="G5" s="753"/>
      <c r="H5" s="754">
        <v>1</v>
      </c>
      <c r="I5" s="755">
        <v>26.76</v>
      </c>
      <c r="J5" s="756">
        <v>115</v>
      </c>
      <c r="K5" s="757">
        <v>15.65</v>
      </c>
      <c r="L5" s="758">
        <v>11</v>
      </c>
      <c r="M5" s="758">
        <v>84</v>
      </c>
      <c r="N5" s="759">
        <v>27.86</v>
      </c>
      <c r="O5" s="758" t="s">
        <v>3510</v>
      </c>
      <c r="P5" s="760" t="s">
        <v>3511</v>
      </c>
      <c r="Q5" s="761">
        <f>H5-B5</f>
        <v>1</v>
      </c>
      <c r="R5" s="761">
        <f>I5-C5</f>
        <v>26.76</v>
      </c>
      <c r="S5" s="379">
        <f>IF(H5=0,"",H5*N5)</f>
        <v>27.86</v>
      </c>
      <c r="T5" s="379">
        <f>IF(H5=0,"",H5*J5)</f>
        <v>115</v>
      </c>
      <c r="U5" s="379">
        <f>IF(H5=0,"",T5-S5)</f>
        <v>87.14</v>
      </c>
      <c r="V5" s="762">
        <f>IF(H5=0,"",T5/S5)</f>
        <v>4.1277817659727205</v>
      </c>
      <c r="W5" s="763">
        <v>87</v>
      </c>
    </row>
    <row r="6" spans="1:23" ht="14.4" customHeight="1" x14ac:dyDescent="0.3">
      <c r="A6" s="779" t="s">
        <v>3512</v>
      </c>
      <c r="B6" s="720">
        <v>1</v>
      </c>
      <c r="C6" s="721">
        <v>7.3</v>
      </c>
      <c r="D6" s="722">
        <v>9</v>
      </c>
      <c r="E6" s="731"/>
      <c r="F6" s="710"/>
      <c r="G6" s="711"/>
      <c r="H6" s="716"/>
      <c r="I6" s="710"/>
      <c r="J6" s="711"/>
      <c r="K6" s="715">
        <v>7.3</v>
      </c>
      <c r="L6" s="716">
        <v>5</v>
      </c>
      <c r="M6" s="716">
        <v>47</v>
      </c>
      <c r="N6" s="717">
        <v>15.74</v>
      </c>
      <c r="O6" s="716" t="s">
        <v>3510</v>
      </c>
      <c r="P6" s="732" t="s">
        <v>3513</v>
      </c>
      <c r="Q6" s="718">
        <f t="shared" ref="Q6:R69" si="0">H6-B6</f>
        <v>-1</v>
      </c>
      <c r="R6" s="718">
        <f t="shared" si="0"/>
        <v>-7.3</v>
      </c>
      <c r="S6" s="728" t="str">
        <f t="shared" ref="S6:S69" si="1">IF(H6=0,"",H6*N6)</f>
        <v/>
      </c>
      <c r="T6" s="728" t="str">
        <f t="shared" ref="T6:T69" si="2">IF(H6=0,"",H6*J6)</f>
        <v/>
      </c>
      <c r="U6" s="728" t="str">
        <f t="shared" ref="U6:U69" si="3">IF(H6=0,"",T6-S6)</f>
        <v/>
      </c>
      <c r="V6" s="733" t="str">
        <f t="shared" ref="V6:V69" si="4">IF(H6=0,"",T6/S6)</f>
        <v/>
      </c>
      <c r="W6" s="719"/>
    </row>
    <row r="7" spans="1:23" ht="14.4" customHeight="1" x14ac:dyDescent="0.3">
      <c r="A7" s="780" t="s">
        <v>3514</v>
      </c>
      <c r="B7" s="764">
        <v>1</v>
      </c>
      <c r="C7" s="765">
        <v>12.2</v>
      </c>
      <c r="D7" s="723">
        <v>58</v>
      </c>
      <c r="E7" s="766">
        <v>1</v>
      </c>
      <c r="F7" s="767">
        <v>8.39</v>
      </c>
      <c r="G7" s="724">
        <v>9</v>
      </c>
      <c r="H7" s="768"/>
      <c r="I7" s="767"/>
      <c r="J7" s="724"/>
      <c r="K7" s="769">
        <v>8.33</v>
      </c>
      <c r="L7" s="768">
        <v>6</v>
      </c>
      <c r="M7" s="768">
        <v>53</v>
      </c>
      <c r="N7" s="770">
        <v>17.510000000000002</v>
      </c>
      <c r="O7" s="768" t="s">
        <v>3510</v>
      </c>
      <c r="P7" s="771" t="s">
        <v>3515</v>
      </c>
      <c r="Q7" s="772">
        <f t="shared" si="0"/>
        <v>-1</v>
      </c>
      <c r="R7" s="772">
        <f t="shared" si="0"/>
        <v>-12.2</v>
      </c>
      <c r="S7" s="773" t="str">
        <f t="shared" si="1"/>
        <v/>
      </c>
      <c r="T7" s="773" t="str">
        <f t="shared" si="2"/>
        <v/>
      </c>
      <c r="U7" s="773" t="str">
        <f t="shared" si="3"/>
        <v/>
      </c>
      <c r="V7" s="774" t="str">
        <f t="shared" si="4"/>
        <v/>
      </c>
      <c r="W7" s="725"/>
    </row>
    <row r="8" spans="1:23" ht="14.4" customHeight="1" x14ac:dyDescent="0.3">
      <c r="A8" s="779" t="s">
        <v>3516</v>
      </c>
      <c r="B8" s="728"/>
      <c r="C8" s="729"/>
      <c r="D8" s="730"/>
      <c r="E8" s="731"/>
      <c r="F8" s="710"/>
      <c r="G8" s="711"/>
      <c r="H8" s="712">
        <v>1</v>
      </c>
      <c r="I8" s="713">
        <v>58.08</v>
      </c>
      <c r="J8" s="726">
        <v>62</v>
      </c>
      <c r="K8" s="715">
        <v>58.08</v>
      </c>
      <c r="L8" s="716">
        <v>43</v>
      </c>
      <c r="M8" s="716">
        <v>225</v>
      </c>
      <c r="N8" s="717">
        <v>74.959999999999994</v>
      </c>
      <c r="O8" s="716" t="s">
        <v>3510</v>
      </c>
      <c r="P8" s="732" t="s">
        <v>3517</v>
      </c>
      <c r="Q8" s="718">
        <f t="shared" si="0"/>
        <v>1</v>
      </c>
      <c r="R8" s="718">
        <f t="shared" si="0"/>
        <v>58.08</v>
      </c>
      <c r="S8" s="728">
        <f t="shared" si="1"/>
        <v>74.959999999999994</v>
      </c>
      <c r="T8" s="728">
        <f t="shared" si="2"/>
        <v>62</v>
      </c>
      <c r="U8" s="728">
        <f t="shared" si="3"/>
        <v>-12.959999999999994</v>
      </c>
      <c r="V8" s="733">
        <f t="shared" si="4"/>
        <v>0.82710779082177166</v>
      </c>
      <c r="W8" s="719"/>
    </row>
    <row r="9" spans="1:23" ht="14.4" customHeight="1" x14ac:dyDescent="0.3">
      <c r="A9" s="779" t="s">
        <v>3518</v>
      </c>
      <c r="B9" s="728"/>
      <c r="C9" s="729"/>
      <c r="D9" s="730"/>
      <c r="E9" s="731">
        <v>1</v>
      </c>
      <c r="F9" s="710">
        <v>36.67</v>
      </c>
      <c r="G9" s="711">
        <v>71</v>
      </c>
      <c r="H9" s="712">
        <v>1</v>
      </c>
      <c r="I9" s="713">
        <v>59.99</v>
      </c>
      <c r="J9" s="714">
        <v>206</v>
      </c>
      <c r="K9" s="715">
        <v>36.67</v>
      </c>
      <c r="L9" s="716">
        <v>22</v>
      </c>
      <c r="M9" s="716">
        <v>149</v>
      </c>
      <c r="N9" s="717">
        <v>49.56</v>
      </c>
      <c r="O9" s="716" t="s">
        <v>3510</v>
      </c>
      <c r="P9" s="732" t="s">
        <v>3519</v>
      </c>
      <c r="Q9" s="718">
        <f t="shared" si="0"/>
        <v>1</v>
      </c>
      <c r="R9" s="718">
        <f t="shared" si="0"/>
        <v>59.99</v>
      </c>
      <c r="S9" s="728">
        <f t="shared" si="1"/>
        <v>49.56</v>
      </c>
      <c r="T9" s="728">
        <f t="shared" si="2"/>
        <v>206</v>
      </c>
      <c r="U9" s="728">
        <f t="shared" si="3"/>
        <v>156.44</v>
      </c>
      <c r="V9" s="733">
        <f t="shared" si="4"/>
        <v>4.1565778853914441</v>
      </c>
      <c r="W9" s="719">
        <v>156</v>
      </c>
    </row>
    <row r="10" spans="1:23" ht="14.4" customHeight="1" x14ac:dyDescent="0.3">
      <c r="A10" s="779" t="s">
        <v>3520</v>
      </c>
      <c r="B10" s="728">
        <v>1</v>
      </c>
      <c r="C10" s="729">
        <v>19.57</v>
      </c>
      <c r="D10" s="730">
        <v>12</v>
      </c>
      <c r="E10" s="712"/>
      <c r="F10" s="713"/>
      <c r="G10" s="726"/>
      <c r="H10" s="716"/>
      <c r="I10" s="710"/>
      <c r="J10" s="711"/>
      <c r="K10" s="715">
        <v>19.57</v>
      </c>
      <c r="L10" s="716">
        <v>11</v>
      </c>
      <c r="M10" s="716">
        <v>83</v>
      </c>
      <c r="N10" s="717">
        <v>27.75</v>
      </c>
      <c r="O10" s="716" t="s">
        <v>3510</v>
      </c>
      <c r="P10" s="732" t="s">
        <v>3521</v>
      </c>
      <c r="Q10" s="718">
        <f t="shared" si="0"/>
        <v>-1</v>
      </c>
      <c r="R10" s="718">
        <f t="shared" si="0"/>
        <v>-19.57</v>
      </c>
      <c r="S10" s="728" t="str">
        <f t="shared" si="1"/>
        <v/>
      </c>
      <c r="T10" s="728" t="str">
        <f t="shared" si="2"/>
        <v/>
      </c>
      <c r="U10" s="728" t="str">
        <f t="shared" si="3"/>
        <v/>
      </c>
      <c r="V10" s="733" t="str">
        <f t="shared" si="4"/>
        <v/>
      </c>
      <c r="W10" s="719"/>
    </row>
    <row r="11" spans="1:23" ht="14.4" customHeight="1" x14ac:dyDescent="0.3">
      <c r="A11" s="780" t="s">
        <v>3522</v>
      </c>
      <c r="B11" s="773">
        <v>3</v>
      </c>
      <c r="C11" s="775">
        <v>92.19</v>
      </c>
      <c r="D11" s="734">
        <v>85.3</v>
      </c>
      <c r="E11" s="776">
        <v>4</v>
      </c>
      <c r="F11" s="777">
        <v>88.64</v>
      </c>
      <c r="G11" s="727">
        <v>35.5</v>
      </c>
      <c r="H11" s="768">
        <v>2</v>
      </c>
      <c r="I11" s="767">
        <v>44.32</v>
      </c>
      <c r="J11" s="724">
        <v>27</v>
      </c>
      <c r="K11" s="769">
        <v>22.16</v>
      </c>
      <c r="L11" s="768">
        <v>11</v>
      </c>
      <c r="M11" s="768">
        <v>98</v>
      </c>
      <c r="N11" s="770">
        <v>32.64</v>
      </c>
      <c r="O11" s="768" t="s">
        <v>3510</v>
      </c>
      <c r="P11" s="771" t="s">
        <v>3523</v>
      </c>
      <c r="Q11" s="772">
        <f t="shared" si="0"/>
        <v>-1</v>
      </c>
      <c r="R11" s="772">
        <f t="shared" si="0"/>
        <v>-47.87</v>
      </c>
      <c r="S11" s="773">
        <f t="shared" si="1"/>
        <v>65.28</v>
      </c>
      <c r="T11" s="773">
        <f t="shared" si="2"/>
        <v>54</v>
      </c>
      <c r="U11" s="773">
        <f t="shared" si="3"/>
        <v>-11.280000000000001</v>
      </c>
      <c r="V11" s="774">
        <f t="shared" si="4"/>
        <v>0.82720588235294112</v>
      </c>
      <c r="W11" s="725"/>
    </row>
    <row r="12" spans="1:23" ht="14.4" customHeight="1" x14ac:dyDescent="0.3">
      <c r="A12" s="779" t="s">
        <v>3524</v>
      </c>
      <c r="B12" s="728">
        <v>5</v>
      </c>
      <c r="C12" s="729">
        <v>65.349999999999994</v>
      </c>
      <c r="D12" s="730">
        <v>16</v>
      </c>
      <c r="E12" s="731">
        <v>4</v>
      </c>
      <c r="F12" s="710">
        <v>52.28</v>
      </c>
      <c r="G12" s="711">
        <v>19.3</v>
      </c>
      <c r="H12" s="712">
        <v>7</v>
      </c>
      <c r="I12" s="713">
        <v>82.67</v>
      </c>
      <c r="J12" s="726">
        <v>14.7</v>
      </c>
      <c r="K12" s="715">
        <v>13.07</v>
      </c>
      <c r="L12" s="716">
        <v>8</v>
      </c>
      <c r="M12" s="716">
        <v>69</v>
      </c>
      <c r="N12" s="717">
        <v>23.12</v>
      </c>
      <c r="O12" s="716" t="s">
        <v>3510</v>
      </c>
      <c r="P12" s="732" t="s">
        <v>3525</v>
      </c>
      <c r="Q12" s="718">
        <f t="shared" si="0"/>
        <v>2</v>
      </c>
      <c r="R12" s="718">
        <f t="shared" si="0"/>
        <v>17.320000000000007</v>
      </c>
      <c r="S12" s="728">
        <f t="shared" si="1"/>
        <v>161.84</v>
      </c>
      <c r="T12" s="728">
        <f t="shared" si="2"/>
        <v>102.89999999999999</v>
      </c>
      <c r="U12" s="728">
        <f t="shared" si="3"/>
        <v>-58.940000000000012</v>
      </c>
      <c r="V12" s="733">
        <f t="shared" si="4"/>
        <v>0.63581314878892725</v>
      </c>
      <c r="W12" s="719">
        <v>14</v>
      </c>
    </row>
    <row r="13" spans="1:23" ht="14.4" customHeight="1" x14ac:dyDescent="0.3">
      <c r="A13" s="779" t="s">
        <v>3526</v>
      </c>
      <c r="B13" s="720">
        <v>1</v>
      </c>
      <c r="C13" s="721">
        <v>3.1</v>
      </c>
      <c r="D13" s="722">
        <v>3</v>
      </c>
      <c r="E13" s="731"/>
      <c r="F13" s="710"/>
      <c r="G13" s="711"/>
      <c r="H13" s="716"/>
      <c r="I13" s="710"/>
      <c r="J13" s="711"/>
      <c r="K13" s="715">
        <v>4.83</v>
      </c>
      <c r="L13" s="716">
        <v>5</v>
      </c>
      <c r="M13" s="716">
        <v>44</v>
      </c>
      <c r="N13" s="717">
        <v>14.75</v>
      </c>
      <c r="O13" s="716" t="s">
        <v>3510</v>
      </c>
      <c r="P13" s="732" t="s">
        <v>3527</v>
      </c>
      <c r="Q13" s="718">
        <f t="shared" si="0"/>
        <v>-1</v>
      </c>
      <c r="R13" s="718">
        <f t="shared" si="0"/>
        <v>-3.1</v>
      </c>
      <c r="S13" s="728" t="str">
        <f t="shared" si="1"/>
        <v/>
      </c>
      <c r="T13" s="728" t="str">
        <f t="shared" si="2"/>
        <v/>
      </c>
      <c r="U13" s="728" t="str">
        <f t="shared" si="3"/>
        <v/>
      </c>
      <c r="V13" s="733" t="str">
        <f t="shared" si="4"/>
        <v/>
      </c>
      <c r="W13" s="719"/>
    </row>
    <row r="14" spans="1:23" ht="14.4" customHeight="1" x14ac:dyDescent="0.3">
      <c r="A14" s="779" t="s">
        <v>3528</v>
      </c>
      <c r="B14" s="720">
        <v>1</v>
      </c>
      <c r="C14" s="721">
        <v>2.95</v>
      </c>
      <c r="D14" s="722">
        <v>8</v>
      </c>
      <c r="E14" s="731"/>
      <c r="F14" s="710"/>
      <c r="G14" s="711"/>
      <c r="H14" s="716"/>
      <c r="I14" s="710"/>
      <c r="J14" s="711"/>
      <c r="K14" s="715">
        <v>2.95</v>
      </c>
      <c r="L14" s="716">
        <v>3</v>
      </c>
      <c r="M14" s="716">
        <v>28</v>
      </c>
      <c r="N14" s="717">
        <v>9.2899999999999991</v>
      </c>
      <c r="O14" s="716" t="s">
        <v>3510</v>
      </c>
      <c r="P14" s="732" t="s">
        <v>3529</v>
      </c>
      <c r="Q14" s="718">
        <f t="shared" si="0"/>
        <v>-1</v>
      </c>
      <c r="R14" s="718">
        <f t="shared" si="0"/>
        <v>-2.95</v>
      </c>
      <c r="S14" s="728" t="str">
        <f t="shared" si="1"/>
        <v/>
      </c>
      <c r="T14" s="728" t="str">
        <f t="shared" si="2"/>
        <v/>
      </c>
      <c r="U14" s="728" t="str">
        <f t="shared" si="3"/>
        <v/>
      </c>
      <c r="V14" s="733" t="str">
        <f t="shared" si="4"/>
        <v/>
      </c>
      <c r="W14" s="719"/>
    </row>
    <row r="15" spans="1:23" ht="14.4" customHeight="1" x14ac:dyDescent="0.3">
      <c r="A15" s="779" t="s">
        <v>3530</v>
      </c>
      <c r="B15" s="720">
        <v>1</v>
      </c>
      <c r="C15" s="721">
        <v>1.46</v>
      </c>
      <c r="D15" s="722">
        <v>3</v>
      </c>
      <c r="E15" s="731"/>
      <c r="F15" s="710"/>
      <c r="G15" s="711"/>
      <c r="H15" s="716"/>
      <c r="I15" s="710"/>
      <c r="J15" s="711"/>
      <c r="K15" s="715">
        <v>1.4</v>
      </c>
      <c r="L15" s="716">
        <v>4</v>
      </c>
      <c r="M15" s="716">
        <v>38</v>
      </c>
      <c r="N15" s="717">
        <v>12.76</v>
      </c>
      <c r="O15" s="716" t="s">
        <v>3510</v>
      </c>
      <c r="P15" s="732" t="s">
        <v>3531</v>
      </c>
      <c r="Q15" s="718">
        <f t="shared" si="0"/>
        <v>-1</v>
      </c>
      <c r="R15" s="718">
        <f t="shared" si="0"/>
        <v>-1.46</v>
      </c>
      <c r="S15" s="728" t="str">
        <f t="shared" si="1"/>
        <v/>
      </c>
      <c r="T15" s="728" t="str">
        <f t="shared" si="2"/>
        <v/>
      </c>
      <c r="U15" s="728" t="str">
        <f t="shared" si="3"/>
        <v/>
      </c>
      <c r="V15" s="733" t="str">
        <f t="shared" si="4"/>
        <v/>
      </c>
      <c r="W15" s="719"/>
    </row>
    <row r="16" spans="1:23" ht="14.4" customHeight="1" x14ac:dyDescent="0.3">
      <c r="A16" s="779" t="s">
        <v>3532</v>
      </c>
      <c r="B16" s="728"/>
      <c r="C16" s="729"/>
      <c r="D16" s="730"/>
      <c r="E16" s="731"/>
      <c r="F16" s="710"/>
      <c r="G16" s="711"/>
      <c r="H16" s="712">
        <v>1</v>
      </c>
      <c r="I16" s="713">
        <v>1.7</v>
      </c>
      <c r="J16" s="726">
        <v>3</v>
      </c>
      <c r="K16" s="715">
        <v>2.2400000000000002</v>
      </c>
      <c r="L16" s="716">
        <v>4</v>
      </c>
      <c r="M16" s="716">
        <v>36</v>
      </c>
      <c r="N16" s="717">
        <v>11.91</v>
      </c>
      <c r="O16" s="716" t="s">
        <v>3510</v>
      </c>
      <c r="P16" s="732" t="s">
        <v>3533</v>
      </c>
      <c r="Q16" s="718">
        <f t="shared" si="0"/>
        <v>1</v>
      </c>
      <c r="R16" s="718">
        <f t="shared" si="0"/>
        <v>1.7</v>
      </c>
      <c r="S16" s="728">
        <f t="shared" si="1"/>
        <v>11.91</v>
      </c>
      <c r="T16" s="728">
        <f t="shared" si="2"/>
        <v>3</v>
      </c>
      <c r="U16" s="728">
        <f t="shared" si="3"/>
        <v>-8.91</v>
      </c>
      <c r="V16" s="733">
        <f t="shared" si="4"/>
        <v>0.25188916876574308</v>
      </c>
      <c r="W16" s="719"/>
    </row>
    <row r="17" spans="1:23" ht="14.4" customHeight="1" x14ac:dyDescent="0.3">
      <c r="A17" s="779" t="s">
        <v>3534</v>
      </c>
      <c r="B17" s="728"/>
      <c r="C17" s="729"/>
      <c r="D17" s="730"/>
      <c r="E17" s="712">
        <v>1</v>
      </c>
      <c r="F17" s="713">
        <v>1.57</v>
      </c>
      <c r="G17" s="726">
        <v>7</v>
      </c>
      <c r="H17" s="716"/>
      <c r="I17" s="710"/>
      <c r="J17" s="711"/>
      <c r="K17" s="715">
        <v>1.57</v>
      </c>
      <c r="L17" s="716">
        <v>3</v>
      </c>
      <c r="M17" s="716">
        <v>25</v>
      </c>
      <c r="N17" s="717">
        <v>8.4499999999999993</v>
      </c>
      <c r="O17" s="716" t="s">
        <v>3510</v>
      </c>
      <c r="P17" s="732" t="s">
        <v>3535</v>
      </c>
      <c r="Q17" s="718">
        <f t="shared" si="0"/>
        <v>0</v>
      </c>
      <c r="R17" s="718">
        <f t="shared" si="0"/>
        <v>0</v>
      </c>
      <c r="S17" s="728" t="str">
        <f t="shared" si="1"/>
        <v/>
      </c>
      <c r="T17" s="728" t="str">
        <f t="shared" si="2"/>
        <v/>
      </c>
      <c r="U17" s="728" t="str">
        <f t="shared" si="3"/>
        <v/>
      </c>
      <c r="V17" s="733" t="str">
        <f t="shared" si="4"/>
        <v/>
      </c>
      <c r="W17" s="719"/>
    </row>
    <row r="18" spans="1:23" ht="14.4" customHeight="1" x14ac:dyDescent="0.3">
      <c r="A18" s="779" t="s">
        <v>3536</v>
      </c>
      <c r="B18" s="728"/>
      <c r="C18" s="729"/>
      <c r="D18" s="730"/>
      <c r="E18" s="731"/>
      <c r="F18" s="710"/>
      <c r="G18" s="711"/>
      <c r="H18" s="712">
        <v>1</v>
      </c>
      <c r="I18" s="713">
        <v>1.1499999999999999</v>
      </c>
      <c r="J18" s="726">
        <v>2</v>
      </c>
      <c r="K18" s="715">
        <v>1.1499999999999999</v>
      </c>
      <c r="L18" s="716">
        <v>2</v>
      </c>
      <c r="M18" s="716">
        <v>21</v>
      </c>
      <c r="N18" s="717">
        <v>6.86</v>
      </c>
      <c r="O18" s="716" t="s">
        <v>3510</v>
      </c>
      <c r="P18" s="732" t="s">
        <v>3537</v>
      </c>
      <c r="Q18" s="718">
        <f t="shared" si="0"/>
        <v>1</v>
      </c>
      <c r="R18" s="718">
        <f t="shared" si="0"/>
        <v>1.1499999999999999</v>
      </c>
      <c r="S18" s="728">
        <f t="shared" si="1"/>
        <v>6.86</v>
      </c>
      <c r="T18" s="728">
        <f t="shared" si="2"/>
        <v>2</v>
      </c>
      <c r="U18" s="728">
        <f t="shared" si="3"/>
        <v>-4.8600000000000003</v>
      </c>
      <c r="V18" s="733">
        <f t="shared" si="4"/>
        <v>0.29154518950437314</v>
      </c>
      <c r="W18" s="719"/>
    </row>
    <row r="19" spans="1:23" ht="14.4" customHeight="1" x14ac:dyDescent="0.3">
      <c r="A19" s="779" t="s">
        <v>3538</v>
      </c>
      <c r="B19" s="720">
        <v>1</v>
      </c>
      <c r="C19" s="721">
        <v>0.62</v>
      </c>
      <c r="D19" s="722">
        <v>5</v>
      </c>
      <c r="E19" s="731"/>
      <c r="F19" s="710"/>
      <c r="G19" s="711"/>
      <c r="H19" s="716"/>
      <c r="I19" s="710"/>
      <c r="J19" s="711"/>
      <c r="K19" s="715">
        <v>0.51</v>
      </c>
      <c r="L19" s="716">
        <v>2</v>
      </c>
      <c r="M19" s="716">
        <v>19</v>
      </c>
      <c r="N19" s="717">
        <v>6.43</v>
      </c>
      <c r="O19" s="716" t="s">
        <v>3510</v>
      </c>
      <c r="P19" s="732" t="s">
        <v>3539</v>
      </c>
      <c r="Q19" s="718">
        <f t="shared" si="0"/>
        <v>-1</v>
      </c>
      <c r="R19" s="718">
        <f t="shared" si="0"/>
        <v>-0.62</v>
      </c>
      <c r="S19" s="728" t="str">
        <f t="shared" si="1"/>
        <v/>
      </c>
      <c r="T19" s="728" t="str">
        <f t="shared" si="2"/>
        <v/>
      </c>
      <c r="U19" s="728" t="str">
        <f t="shared" si="3"/>
        <v/>
      </c>
      <c r="V19" s="733" t="str">
        <f t="shared" si="4"/>
        <v/>
      </c>
      <c r="W19" s="719"/>
    </row>
    <row r="20" spans="1:23" ht="14.4" customHeight="1" x14ac:dyDescent="0.3">
      <c r="A20" s="779" t="s">
        <v>3540</v>
      </c>
      <c r="B20" s="728"/>
      <c r="C20" s="729"/>
      <c r="D20" s="730"/>
      <c r="E20" s="731">
        <v>1</v>
      </c>
      <c r="F20" s="710">
        <v>0.95</v>
      </c>
      <c r="G20" s="711">
        <v>2</v>
      </c>
      <c r="H20" s="712">
        <v>2</v>
      </c>
      <c r="I20" s="713">
        <v>2.3199999999999998</v>
      </c>
      <c r="J20" s="726">
        <v>2.5</v>
      </c>
      <c r="K20" s="715">
        <v>1.81</v>
      </c>
      <c r="L20" s="716">
        <v>4</v>
      </c>
      <c r="M20" s="716">
        <v>33</v>
      </c>
      <c r="N20" s="717">
        <v>10.84</v>
      </c>
      <c r="O20" s="716" t="s">
        <v>3510</v>
      </c>
      <c r="P20" s="732" t="s">
        <v>3541</v>
      </c>
      <c r="Q20" s="718">
        <f t="shared" si="0"/>
        <v>2</v>
      </c>
      <c r="R20" s="718">
        <f t="shared" si="0"/>
        <v>2.3199999999999998</v>
      </c>
      <c r="S20" s="728">
        <f t="shared" si="1"/>
        <v>21.68</v>
      </c>
      <c r="T20" s="728">
        <f t="shared" si="2"/>
        <v>5</v>
      </c>
      <c r="U20" s="728">
        <f t="shared" si="3"/>
        <v>-16.68</v>
      </c>
      <c r="V20" s="733">
        <f t="shared" si="4"/>
        <v>0.23062730627306274</v>
      </c>
      <c r="W20" s="719"/>
    </row>
    <row r="21" spans="1:23" ht="14.4" customHeight="1" x14ac:dyDescent="0.3">
      <c r="A21" s="779" t="s">
        <v>3542</v>
      </c>
      <c r="B21" s="728"/>
      <c r="C21" s="729"/>
      <c r="D21" s="730"/>
      <c r="E21" s="731"/>
      <c r="F21" s="710"/>
      <c r="G21" s="711"/>
      <c r="H21" s="712">
        <v>1</v>
      </c>
      <c r="I21" s="713">
        <v>0.92</v>
      </c>
      <c r="J21" s="714">
        <v>17</v>
      </c>
      <c r="K21" s="715">
        <v>0.92</v>
      </c>
      <c r="L21" s="716">
        <v>4</v>
      </c>
      <c r="M21" s="716">
        <v>33</v>
      </c>
      <c r="N21" s="717">
        <v>11</v>
      </c>
      <c r="O21" s="716" t="s">
        <v>3510</v>
      </c>
      <c r="P21" s="732" t="s">
        <v>3543</v>
      </c>
      <c r="Q21" s="718">
        <f t="shared" si="0"/>
        <v>1</v>
      </c>
      <c r="R21" s="718">
        <f t="shared" si="0"/>
        <v>0.92</v>
      </c>
      <c r="S21" s="728">
        <f t="shared" si="1"/>
        <v>11</v>
      </c>
      <c r="T21" s="728">
        <f t="shared" si="2"/>
        <v>17</v>
      </c>
      <c r="U21" s="728">
        <f t="shared" si="3"/>
        <v>6</v>
      </c>
      <c r="V21" s="733">
        <f t="shared" si="4"/>
        <v>1.5454545454545454</v>
      </c>
      <c r="W21" s="719">
        <v>6</v>
      </c>
    </row>
    <row r="22" spans="1:23" ht="14.4" customHeight="1" x14ac:dyDescent="0.3">
      <c r="A22" s="779" t="s">
        <v>3544</v>
      </c>
      <c r="B22" s="728"/>
      <c r="C22" s="729"/>
      <c r="D22" s="730"/>
      <c r="E22" s="731"/>
      <c r="F22" s="710"/>
      <c r="G22" s="711"/>
      <c r="H22" s="712">
        <v>2</v>
      </c>
      <c r="I22" s="713">
        <v>1.08</v>
      </c>
      <c r="J22" s="714">
        <v>3</v>
      </c>
      <c r="K22" s="715">
        <v>0.41</v>
      </c>
      <c r="L22" s="716">
        <v>1</v>
      </c>
      <c r="M22" s="716">
        <v>5</v>
      </c>
      <c r="N22" s="717">
        <v>2.4900000000000002</v>
      </c>
      <c r="O22" s="716" t="s">
        <v>3510</v>
      </c>
      <c r="P22" s="732" t="s">
        <v>3545</v>
      </c>
      <c r="Q22" s="718">
        <f t="shared" si="0"/>
        <v>2</v>
      </c>
      <c r="R22" s="718">
        <f t="shared" si="0"/>
        <v>1.08</v>
      </c>
      <c r="S22" s="728">
        <f t="shared" si="1"/>
        <v>4.9800000000000004</v>
      </c>
      <c r="T22" s="728">
        <f t="shared" si="2"/>
        <v>6</v>
      </c>
      <c r="U22" s="728">
        <f t="shared" si="3"/>
        <v>1.0199999999999996</v>
      </c>
      <c r="V22" s="733">
        <f t="shared" si="4"/>
        <v>1.2048192771084336</v>
      </c>
      <c r="W22" s="719">
        <v>1</v>
      </c>
    </row>
    <row r="23" spans="1:23" ht="14.4" customHeight="1" x14ac:dyDescent="0.3">
      <c r="A23" s="779" t="s">
        <v>3546</v>
      </c>
      <c r="B23" s="728"/>
      <c r="C23" s="729"/>
      <c r="D23" s="730"/>
      <c r="E23" s="731"/>
      <c r="F23" s="710"/>
      <c r="G23" s="711"/>
      <c r="H23" s="712">
        <v>3</v>
      </c>
      <c r="I23" s="713">
        <v>11.36</v>
      </c>
      <c r="J23" s="726">
        <v>2.2999999999999998</v>
      </c>
      <c r="K23" s="715">
        <v>4.6399999999999997</v>
      </c>
      <c r="L23" s="716">
        <v>4</v>
      </c>
      <c r="M23" s="716">
        <v>35</v>
      </c>
      <c r="N23" s="717">
        <v>11.72</v>
      </c>
      <c r="O23" s="716" t="s">
        <v>3510</v>
      </c>
      <c r="P23" s="732" t="s">
        <v>3547</v>
      </c>
      <c r="Q23" s="718">
        <f t="shared" si="0"/>
        <v>3</v>
      </c>
      <c r="R23" s="718">
        <f t="shared" si="0"/>
        <v>11.36</v>
      </c>
      <c r="S23" s="728">
        <f t="shared" si="1"/>
        <v>35.160000000000004</v>
      </c>
      <c r="T23" s="728">
        <f t="shared" si="2"/>
        <v>6.8999999999999995</v>
      </c>
      <c r="U23" s="728">
        <f t="shared" si="3"/>
        <v>-28.260000000000005</v>
      </c>
      <c r="V23" s="733">
        <f t="shared" si="4"/>
        <v>0.19624573378839588</v>
      </c>
      <c r="W23" s="719"/>
    </row>
    <row r="24" spans="1:23" ht="14.4" customHeight="1" x14ac:dyDescent="0.3">
      <c r="A24" s="780" t="s">
        <v>3548</v>
      </c>
      <c r="B24" s="773"/>
      <c r="C24" s="775"/>
      <c r="D24" s="734"/>
      <c r="E24" s="766">
        <v>1</v>
      </c>
      <c r="F24" s="767">
        <v>3.16</v>
      </c>
      <c r="G24" s="724">
        <v>3</v>
      </c>
      <c r="H24" s="776"/>
      <c r="I24" s="777"/>
      <c r="J24" s="727"/>
      <c r="K24" s="769">
        <v>6.57</v>
      </c>
      <c r="L24" s="768">
        <v>5</v>
      </c>
      <c r="M24" s="768">
        <v>41</v>
      </c>
      <c r="N24" s="770">
        <v>13.61</v>
      </c>
      <c r="O24" s="768" t="s">
        <v>3510</v>
      </c>
      <c r="P24" s="771" t="s">
        <v>3549</v>
      </c>
      <c r="Q24" s="772">
        <f t="shared" si="0"/>
        <v>0</v>
      </c>
      <c r="R24" s="772">
        <f t="shared" si="0"/>
        <v>0</v>
      </c>
      <c r="S24" s="773" t="str">
        <f t="shared" si="1"/>
        <v/>
      </c>
      <c r="T24" s="773" t="str">
        <f t="shared" si="2"/>
        <v/>
      </c>
      <c r="U24" s="773" t="str">
        <f t="shared" si="3"/>
        <v/>
      </c>
      <c r="V24" s="774" t="str">
        <f t="shared" si="4"/>
        <v/>
      </c>
      <c r="W24" s="725"/>
    </row>
    <row r="25" spans="1:23" ht="14.4" customHeight="1" x14ac:dyDescent="0.3">
      <c r="A25" s="780" t="s">
        <v>3550</v>
      </c>
      <c r="B25" s="773">
        <v>1</v>
      </c>
      <c r="C25" s="775">
        <v>12.64</v>
      </c>
      <c r="D25" s="734">
        <v>4</v>
      </c>
      <c r="E25" s="766">
        <v>1</v>
      </c>
      <c r="F25" s="767">
        <v>2.86</v>
      </c>
      <c r="G25" s="724">
        <v>1</v>
      </c>
      <c r="H25" s="776">
        <v>2</v>
      </c>
      <c r="I25" s="777">
        <v>16.760000000000002</v>
      </c>
      <c r="J25" s="727">
        <v>7</v>
      </c>
      <c r="K25" s="769">
        <v>8.16</v>
      </c>
      <c r="L25" s="768">
        <v>5</v>
      </c>
      <c r="M25" s="768">
        <v>47</v>
      </c>
      <c r="N25" s="770">
        <v>15.54</v>
      </c>
      <c r="O25" s="768" t="s">
        <v>3510</v>
      </c>
      <c r="P25" s="771" t="s">
        <v>3551</v>
      </c>
      <c r="Q25" s="772">
        <f t="shared" si="0"/>
        <v>1</v>
      </c>
      <c r="R25" s="772">
        <f t="shared" si="0"/>
        <v>4.120000000000001</v>
      </c>
      <c r="S25" s="773">
        <f t="shared" si="1"/>
        <v>31.08</v>
      </c>
      <c r="T25" s="773">
        <f t="shared" si="2"/>
        <v>14</v>
      </c>
      <c r="U25" s="773">
        <f t="shared" si="3"/>
        <v>-17.079999999999998</v>
      </c>
      <c r="V25" s="774">
        <f t="shared" si="4"/>
        <v>0.45045045045045046</v>
      </c>
      <c r="W25" s="725"/>
    </row>
    <row r="26" spans="1:23" ht="14.4" customHeight="1" x14ac:dyDescent="0.3">
      <c r="A26" s="779" t="s">
        <v>3552</v>
      </c>
      <c r="B26" s="728"/>
      <c r="C26" s="729"/>
      <c r="D26" s="730"/>
      <c r="E26" s="731"/>
      <c r="F26" s="710"/>
      <c r="G26" s="711"/>
      <c r="H26" s="712">
        <v>1</v>
      </c>
      <c r="I26" s="713">
        <v>5.1100000000000003</v>
      </c>
      <c r="J26" s="726">
        <v>3</v>
      </c>
      <c r="K26" s="715">
        <v>5.1100000000000003</v>
      </c>
      <c r="L26" s="716">
        <v>3</v>
      </c>
      <c r="M26" s="716">
        <v>23</v>
      </c>
      <c r="N26" s="717">
        <v>7.75</v>
      </c>
      <c r="O26" s="716" t="s">
        <v>3510</v>
      </c>
      <c r="P26" s="732" t="s">
        <v>3553</v>
      </c>
      <c r="Q26" s="718">
        <f t="shared" si="0"/>
        <v>1</v>
      </c>
      <c r="R26" s="718">
        <f t="shared" si="0"/>
        <v>5.1100000000000003</v>
      </c>
      <c r="S26" s="728">
        <f t="shared" si="1"/>
        <v>7.75</v>
      </c>
      <c r="T26" s="728">
        <f t="shared" si="2"/>
        <v>3</v>
      </c>
      <c r="U26" s="728">
        <f t="shared" si="3"/>
        <v>-4.75</v>
      </c>
      <c r="V26" s="733">
        <f t="shared" si="4"/>
        <v>0.38709677419354838</v>
      </c>
      <c r="W26" s="719"/>
    </row>
    <row r="27" spans="1:23" ht="14.4" customHeight="1" x14ac:dyDescent="0.3">
      <c r="A27" s="779" t="s">
        <v>3554</v>
      </c>
      <c r="B27" s="728">
        <v>1</v>
      </c>
      <c r="C27" s="729">
        <v>2.04</v>
      </c>
      <c r="D27" s="730">
        <v>7</v>
      </c>
      <c r="E27" s="731">
        <v>2</v>
      </c>
      <c r="F27" s="710">
        <v>3.56</v>
      </c>
      <c r="G27" s="711">
        <v>2.5</v>
      </c>
      <c r="H27" s="712">
        <v>2</v>
      </c>
      <c r="I27" s="713">
        <v>3.56</v>
      </c>
      <c r="J27" s="726">
        <v>3.5</v>
      </c>
      <c r="K27" s="715">
        <v>2.04</v>
      </c>
      <c r="L27" s="716">
        <v>3</v>
      </c>
      <c r="M27" s="716">
        <v>24</v>
      </c>
      <c r="N27" s="717">
        <v>8.15</v>
      </c>
      <c r="O27" s="716" t="s">
        <v>3510</v>
      </c>
      <c r="P27" s="732" t="s">
        <v>3555</v>
      </c>
      <c r="Q27" s="718">
        <f t="shared" si="0"/>
        <v>1</v>
      </c>
      <c r="R27" s="718">
        <f t="shared" si="0"/>
        <v>1.52</v>
      </c>
      <c r="S27" s="728">
        <f t="shared" si="1"/>
        <v>16.3</v>
      </c>
      <c r="T27" s="728">
        <f t="shared" si="2"/>
        <v>7</v>
      </c>
      <c r="U27" s="728">
        <f t="shared" si="3"/>
        <v>-9.3000000000000007</v>
      </c>
      <c r="V27" s="733">
        <f t="shared" si="4"/>
        <v>0.42944785276073616</v>
      </c>
      <c r="W27" s="719"/>
    </row>
    <row r="28" spans="1:23" ht="14.4" customHeight="1" x14ac:dyDescent="0.3">
      <c r="A28" s="780" t="s">
        <v>3556</v>
      </c>
      <c r="B28" s="773">
        <v>1</v>
      </c>
      <c r="C28" s="775">
        <v>2.06</v>
      </c>
      <c r="D28" s="734">
        <v>2</v>
      </c>
      <c r="E28" s="766">
        <v>2</v>
      </c>
      <c r="F28" s="767">
        <v>6.86</v>
      </c>
      <c r="G28" s="724">
        <v>7</v>
      </c>
      <c r="H28" s="776">
        <v>3</v>
      </c>
      <c r="I28" s="777">
        <v>10.09</v>
      </c>
      <c r="J28" s="727">
        <v>2.7</v>
      </c>
      <c r="K28" s="769">
        <v>3.43</v>
      </c>
      <c r="L28" s="768">
        <v>4</v>
      </c>
      <c r="M28" s="768">
        <v>39</v>
      </c>
      <c r="N28" s="770">
        <v>13.14</v>
      </c>
      <c r="O28" s="768" t="s">
        <v>3510</v>
      </c>
      <c r="P28" s="771" t="s">
        <v>3557</v>
      </c>
      <c r="Q28" s="772">
        <f t="shared" si="0"/>
        <v>2</v>
      </c>
      <c r="R28" s="772">
        <f t="shared" si="0"/>
        <v>8.0299999999999994</v>
      </c>
      <c r="S28" s="773">
        <f t="shared" si="1"/>
        <v>39.42</v>
      </c>
      <c r="T28" s="773">
        <f t="shared" si="2"/>
        <v>8.1000000000000014</v>
      </c>
      <c r="U28" s="773">
        <f t="shared" si="3"/>
        <v>-31.32</v>
      </c>
      <c r="V28" s="774">
        <f t="shared" si="4"/>
        <v>0.20547945205479454</v>
      </c>
      <c r="W28" s="725"/>
    </row>
    <row r="29" spans="1:23" ht="14.4" customHeight="1" x14ac:dyDescent="0.3">
      <c r="A29" s="779" t="s">
        <v>3558</v>
      </c>
      <c r="B29" s="728">
        <v>1</v>
      </c>
      <c r="C29" s="729">
        <v>1.91</v>
      </c>
      <c r="D29" s="730">
        <v>10</v>
      </c>
      <c r="E29" s="712"/>
      <c r="F29" s="713"/>
      <c r="G29" s="726"/>
      <c r="H29" s="716"/>
      <c r="I29" s="710"/>
      <c r="J29" s="711"/>
      <c r="K29" s="715">
        <v>1.91</v>
      </c>
      <c r="L29" s="716">
        <v>6</v>
      </c>
      <c r="M29" s="716">
        <v>56</v>
      </c>
      <c r="N29" s="717">
        <v>18.79</v>
      </c>
      <c r="O29" s="716" t="s">
        <v>3510</v>
      </c>
      <c r="P29" s="732" t="s">
        <v>3559</v>
      </c>
      <c r="Q29" s="718">
        <f t="shared" si="0"/>
        <v>-1</v>
      </c>
      <c r="R29" s="718">
        <f t="shared" si="0"/>
        <v>-1.91</v>
      </c>
      <c r="S29" s="728" t="str">
        <f t="shared" si="1"/>
        <v/>
      </c>
      <c r="T29" s="728" t="str">
        <f t="shared" si="2"/>
        <v/>
      </c>
      <c r="U29" s="728" t="str">
        <f t="shared" si="3"/>
        <v/>
      </c>
      <c r="V29" s="733" t="str">
        <f t="shared" si="4"/>
        <v/>
      </c>
      <c r="W29" s="719"/>
    </row>
    <row r="30" spans="1:23" ht="14.4" customHeight="1" x14ac:dyDescent="0.3">
      <c r="A30" s="780" t="s">
        <v>3560</v>
      </c>
      <c r="B30" s="773"/>
      <c r="C30" s="775"/>
      <c r="D30" s="734"/>
      <c r="E30" s="776">
        <v>1</v>
      </c>
      <c r="F30" s="777">
        <v>3.16</v>
      </c>
      <c r="G30" s="727">
        <v>8</v>
      </c>
      <c r="H30" s="768"/>
      <c r="I30" s="767"/>
      <c r="J30" s="724"/>
      <c r="K30" s="769">
        <v>3.16</v>
      </c>
      <c r="L30" s="768">
        <v>8</v>
      </c>
      <c r="M30" s="768">
        <v>74</v>
      </c>
      <c r="N30" s="770">
        <v>24.65</v>
      </c>
      <c r="O30" s="768" t="s">
        <v>3510</v>
      </c>
      <c r="P30" s="771" t="s">
        <v>3561</v>
      </c>
      <c r="Q30" s="772">
        <f t="shared" si="0"/>
        <v>0</v>
      </c>
      <c r="R30" s="772">
        <f t="shared" si="0"/>
        <v>0</v>
      </c>
      <c r="S30" s="773" t="str">
        <f t="shared" si="1"/>
        <v/>
      </c>
      <c r="T30" s="773" t="str">
        <f t="shared" si="2"/>
        <v/>
      </c>
      <c r="U30" s="773" t="str">
        <f t="shared" si="3"/>
        <v/>
      </c>
      <c r="V30" s="774" t="str">
        <f t="shared" si="4"/>
        <v/>
      </c>
      <c r="W30" s="725"/>
    </row>
    <row r="31" spans="1:23" ht="14.4" customHeight="1" x14ac:dyDescent="0.3">
      <c r="A31" s="779" t="s">
        <v>3562</v>
      </c>
      <c r="B31" s="728"/>
      <c r="C31" s="729"/>
      <c r="D31" s="730"/>
      <c r="E31" s="731"/>
      <c r="F31" s="710"/>
      <c r="G31" s="711"/>
      <c r="H31" s="712">
        <v>2</v>
      </c>
      <c r="I31" s="713">
        <v>7.05</v>
      </c>
      <c r="J31" s="714">
        <v>8.5</v>
      </c>
      <c r="K31" s="715">
        <v>3.52</v>
      </c>
      <c r="L31" s="716">
        <v>2</v>
      </c>
      <c r="M31" s="716">
        <v>20</v>
      </c>
      <c r="N31" s="717">
        <v>6.7</v>
      </c>
      <c r="O31" s="716" t="s">
        <v>3510</v>
      </c>
      <c r="P31" s="732" t="s">
        <v>3563</v>
      </c>
      <c r="Q31" s="718">
        <f t="shared" si="0"/>
        <v>2</v>
      </c>
      <c r="R31" s="718">
        <f t="shared" si="0"/>
        <v>7.05</v>
      </c>
      <c r="S31" s="728">
        <f t="shared" si="1"/>
        <v>13.4</v>
      </c>
      <c r="T31" s="728">
        <f t="shared" si="2"/>
        <v>17</v>
      </c>
      <c r="U31" s="728">
        <f t="shared" si="3"/>
        <v>3.5999999999999996</v>
      </c>
      <c r="V31" s="733">
        <f t="shared" si="4"/>
        <v>1.2686567164179103</v>
      </c>
      <c r="W31" s="719">
        <v>8</v>
      </c>
    </row>
    <row r="32" spans="1:23" ht="14.4" customHeight="1" x14ac:dyDescent="0.3">
      <c r="A32" s="779" t="s">
        <v>3564</v>
      </c>
      <c r="B32" s="728">
        <v>1</v>
      </c>
      <c r="C32" s="729">
        <v>3.76</v>
      </c>
      <c r="D32" s="730">
        <v>15</v>
      </c>
      <c r="E32" s="712"/>
      <c r="F32" s="713"/>
      <c r="G32" s="726"/>
      <c r="H32" s="716">
        <v>1</v>
      </c>
      <c r="I32" s="710">
        <v>4.4000000000000004</v>
      </c>
      <c r="J32" s="714">
        <v>57</v>
      </c>
      <c r="K32" s="715">
        <v>3.76</v>
      </c>
      <c r="L32" s="716">
        <v>6</v>
      </c>
      <c r="M32" s="716">
        <v>52</v>
      </c>
      <c r="N32" s="717">
        <v>17.28</v>
      </c>
      <c r="O32" s="716" t="s">
        <v>3510</v>
      </c>
      <c r="P32" s="732" t="s">
        <v>3565</v>
      </c>
      <c r="Q32" s="718">
        <f t="shared" si="0"/>
        <v>0</v>
      </c>
      <c r="R32" s="718">
        <f t="shared" si="0"/>
        <v>0.64000000000000057</v>
      </c>
      <c r="S32" s="728">
        <f t="shared" si="1"/>
        <v>17.28</v>
      </c>
      <c r="T32" s="728">
        <f t="shared" si="2"/>
        <v>57</v>
      </c>
      <c r="U32" s="728">
        <f t="shared" si="3"/>
        <v>39.72</v>
      </c>
      <c r="V32" s="733">
        <f t="shared" si="4"/>
        <v>3.2986111111111107</v>
      </c>
      <c r="W32" s="719">
        <v>40</v>
      </c>
    </row>
    <row r="33" spans="1:23" ht="14.4" customHeight="1" x14ac:dyDescent="0.3">
      <c r="A33" s="780" t="s">
        <v>3566</v>
      </c>
      <c r="B33" s="773">
        <v>3</v>
      </c>
      <c r="C33" s="775">
        <v>16.010000000000002</v>
      </c>
      <c r="D33" s="734">
        <v>10.3</v>
      </c>
      <c r="E33" s="776">
        <v>5</v>
      </c>
      <c r="F33" s="777">
        <v>24.99</v>
      </c>
      <c r="G33" s="727">
        <v>12</v>
      </c>
      <c r="H33" s="768">
        <v>3</v>
      </c>
      <c r="I33" s="767">
        <v>16.899999999999999</v>
      </c>
      <c r="J33" s="724">
        <v>18.3</v>
      </c>
      <c r="K33" s="769">
        <v>5.34</v>
      </c>
      <c r="L33" s="768">
        <v>7</v>
      </c>
      <c r="M33" s="768">
        <v>62</v>
      </c>
      <c r="N33" s="770">
        <v>20.73</v>
      </c>
      <c r="O33" s="768" t="s">
        <v>3510</v>
      </c>
      <c r="P33" s="771" t="s">
        <v>3567</v>
      </c>
      <c r="Q33" s="772">
        <f t="shared" si="0"/>
        <v>0</v>
      </c>
      <c r="R33" s="772">
        <f t="shared" si="0"/>
        <v>0.88999999999999702</v>
      </c>
      <c r="S33" s="773">
        <f t="shared" si="1"/>
        <v>62.19</v>
      </c>
      <c r="T33" s="773">
        <f t="shared" si="2"/>
        <v>54.900000000000006</v>
      </c>
      <c r="U33" s="773">
        <f t="shared" si="3"/>
        <v>-7.289999999999992</v>
      </c>
      <c r="V33" s="774">
        <f t="shared" si="4"/>
        <v>0.88277858176555724</v>
      </c>
      <c r="W33" s="725">
        <v>13</v>
      </c>
    </row>
    <row r="34" spans="1:23" ht="14.4" customHeight="1" x14ac:dyDescent="0.3">
      <c r="A34" s="779" t="s">
        <v>3568</v>
      </c>
      <c r="B34" s="728"/>
      <c r="C34" s="729"/>
      <c r="D34" s="730"/>
      <c r="E34" s="731">
        <v>1</v>
      </c>
      <c r="F34" s="710">
        <v>2.66</v>
      </c>
      <c r="G34" s="711">
        <v>3</v>
      </c>
      <c r="H34" s="712"/>
      <c r="I34" s="713"/>
      <c r="J34" s="726"/>
      <c r="K34" s="715">
        <v>4.1500000000000004</v>
      </c>
      <c r="L34" s="716">
        <v>5</v>
      </c>
      <c r="M34" s="716">
        <v>49</v>
      </c>
      <c r="N34" s="717">
        <v>16.28</v>
      </c>
      <c r="O34" s="716" t="s">
        <v>3510</v>
      </c>
      <c r="P34" s="732" t="s">
        <v>3569</v>
      </c>
      <c r="Q34" s="718">
        <f t="shared" si="0"/>
        <v>0</v>
      </c>
      <c r="R34" s="718">
        <f t="shared" si="0"/>
        <v>0</v>
      </c>
      <c r="S34" s="728" t="str">
        <f t="shared" si="1"/>
        <v/>
      </c>
      <c r="T34" s="728" t="str">
        <f t="shared" si="2"/>
        <v/>
      </c>
      <c r="U34" s="728" t="str">
        <f t="shared" si="3"/>
        <v/>
      </c>
      <c r="V34" s="733" t="str">
        <f t="shared" si="4"/>
        <v/>
      </c>
      <c r="W34" s="719"/>
    </row>
    <row r="35" spans="1:23" ht="14.4" customHeight="1" x14ac:dyDescent="0.3">
      <c r="A35" s="780" t="s">
        <v>3570</v>
      </c>
      <c r="B35" s="773">
        <v>1</v>
      </c>
      <c r="C35" s="775">
        <v>4.1500000000000004</v>
      </c>
      <c r="D35" s="734">
        <v>2</v>
      </c>
      <c r="E35" s="766"/>
      <c r="F35" s="767"/>
      <c r="G35" s="724"/>
      <c r="H35" s="776">
        <v>2</v>
      </c>
      <c r="I35" s="777">
        <v>11.43</v>
      </c>
      <c r="J35" s="727">
        <v>8.5</v>
      </c>
      <c r="K35" s="769">
        <v>4.62</v>
      </c>
      <c r="L35" s="768">
        <v>5</v>
      </c>
      <c r="M35" s="768">
        <v>47</v>
      </c>
      <c r="N35" s="770">
        <v>15.63</v>
      </c>
      <c r="O35" s="768" t="s">
        <v>3510</v>
      </c>
      <c r="P35" s="771" t="s">
        <v>3571</v>
      </c>
      <c r="Q35" s="772">
        <f t="shared" si="0"/>
        <v>1</v>
      </c>
      <c r="R35" s="772">
        <f t="shared" si="0"/>
        <v>7.2799999999999994</v>
      </c>
      <c r="S35" s="773">
        <f t="shared" si="1"/>
        <v>31.26</v>
      </c>
      <c r="T35" s="773">
        <f t="shared" si="2"/>
        <v>17</v>
      </c>
      <c r="U35" s="773">
        <f t="shared" si="3"/>
        <v>-14.260000000000002</v>
      </c>
      <c r="V35" s="774">
        <f t="shared" si="4"/>
        <v>0.54382597568777991</v>
      </c>
      <c r="W35" s="725"/>
    </row>
    <row r="36" spans="1:23" ht="14.4" customHeight="1" x14ac:dyDescent="0.3">
      <c r="A36" s="779" t="s">
        <v>3572</v>
      </c>
      <c r="B36" s="728"/>
      <c r="C36" s="729"/>
      <c r="D36" s="730"/>
      <c r="E36" s="712">
        <v>1</v>
      </c>
      <c r="F36" s="713">
        <v>5.4</v>
      </c>
      <c r="G36" s="726">
        <v>2</v>
      </c>
      <c r="H36" s="716"/>
      <c r="I36" s="710"/>
      <c r="J36" s="711"/>
      <c r="K36" s="715">
        <v>2.12</v>
      </c>
      <c r="L36" s="716">
        <v>4</v>
      </c>
      <c r="M36" s="716">
        <v>38</v>
      </c>
      <c r="N36" s="717">
        <v>12.61</v>
      </c>
      <c r="O36" s="716" t="s">
        <v>3510</v>
      </c>
      <c r="P36" s="732" t="s">
        <v>3573</v>
      </c>
      <c r="Q36" s="718">
        <f t="shared" si="0"/>
        <v>0</v>
      </c>
      <c r="R36" s="718">
        <f t="shared" si="0"/>
        <v>0</v>
      </c>
      <c r="S36" s="728" t="str">
        <f t="shared" si="1"/>
        <v/>
      </c>
      <c r="T36" s="728" t="str">
        <f t="shared" si="2"/>
        <v/>
      </c>
      <c r="U36" s="728" t="str">
        <f t="shared" si="3"/>
        <v/>
      </c>
      <c r="V36" s="733" t="str">
        <f t="shared" si="4"/>
        <v/>
      </c>
      <c r="W36" s="719"/>
    </row>
    <row r="37" spans="1:23" ht="14.4" customHeight="1" x14ac:dyDescent="0.3">
      <c r="A37" s="780" t="s">
        <v>3574</v>
      </c>
      <c r="B37" s="773">
        <v>1</v>
      </c>
      <c r="C37" s="775">
        <v>2.94</v>
      </c>
      <c r="D37" s="734">
        <v>4</v>
      </c>
      <c r="E37" s="776"/>
      <c r="F37" s="777"/>
      <c r="G37" s="727"/>
      <c r="H37" s="768"/>
      <c r="I37" s="767"/>
      <c r="J37" s="724"/>
      <c r="K37" s="769">
        <v>3.62</v>
      </c>
      <c r="L37" s="768">
        <v>5</v>
      </c>
      <c r="M37" s="768">
        <v>47</v>
      </c>
      <c r="N37" s="770">
        <v>15.64</v>
      </c>
      <c r="O37" s="768" t="s">
        <v>3510</v>
      </c>
      <c r="P37" s="771" t="s">
        <v>3575</v>
      </c>
      <c r="Q37" s="772">
        <f t="shared" si="0"/>
        <v>-1</v>
      </c>
      <c r="R37" s="772">
        <f t="shared" si="0"/>
        <v>-2.94</v>
      </c>
      <c r="S37" s="773" t="str">
        <f t="shared" si="1"/>
        <v/>
      </c>
      <c r="T37" s="773" t="str">
        <f t="shared" si="2"/>
        <v/>
      </c>
      <c r="U37" s="773" t="str">
        <f t="shared" si="3"/>
        <v/>
      </c>
      <c r="V37" s="774" t="str">
        <f t="shared" si="4"/>
        <v/>
      </c>
      <c r="W37" s="725"/>
    </row>
    <row r="38" spans="1:23" ht="14.4" customHeight="1" x14ac:dyDescent="0.3">
      <c r="A38" s="779" t="s">
        <v>3576</v>
      </c>
      <c r="B38" s="728"/>
      <c r="C38" s="729"/>
      <c r="D38" s="730"/>
      <c r="E38" s="731"/>
      <c r="F38" s="710"/>
      <c r="G38" s="711"/>
      <c r="H38" s="712">
        <v>1</v>
      </c>
      <c r="I38" s="713">
        <v>2.35</v>
      </c>
      <c r="J38" s="714">
        <v>17</v>
      </c>
      <c r="K38" s="715">
        <v>1.4</v>
      </c>
      <c r="L38" s="716">
        <v>3</v>
      </c>
      <c r="M38" s="716">
        <v>28</v>
      </c>
      <c r="N38" s="717">
        <v>9.34</v>
      </c>
      <c r="O38" s="716" t="s">
        <v>3510</v>
      </c>
      <c r="P38" s="732" t="s">
        <v>3577</v>
      </c>
      <c r="Q38" s="718">
        <f t="shared" si="0"/>
        <v>1</v>
      </c>
      <c r="R38" s="718">
        <f t="shared" si="0"/>
        <v>2.35</v>
      </c>
      <c r="S38" s="728">
        <f t="shared" si="1"/>
        <v>9.34</v>
      </c>
      <c r="T38" s="728">
        <f t="shared" si="2"/>
        <v>17</v>
      </c>
      <c r="U38" s="728">
        <f t="shared" si="3"/>
        <v>7.66</v>
      </c>
      <c r="V38" s="733">
        <f t="shared" si="4"/>
        <v>1.8201284796573876</v>
      </c>
      <c r="W38" s="719">
        <v>8</v>
      </c>
    </row>
    <row r="39" spans="1:23" ht="14.4" customHeight="1" x14ac:dyDescent="0.3">
      <c r="A39" s="780" t="s">
        <v>3578</v>
      </c>
      <c r="B39" s="773">
        <v>1</v>
      </c>
      <c r="C39" s="775">
        <v>1.49</v>
      </c>
      <c r="D39" s="734">
        <v>2</v>
      </c>
      <c r="E39" s="766">
        <v>1</v>
      </c>
      <c r="F39" s="767">
        <v>3.09</v>
      </c>
      <c r="G39" s="724">
        <v>1</v>
      </c>
      <c r="H39" s="776">
        <v>2</v>
      </c>
      <c r="I39" s="777">
        <v>8.73</v>
      </c>
      <c r="J39" s="727">
        <v>5.5</v>
      </c>
      <c r="K39" s="769">
        <v>2.65</v>
      </c>
      <c r="L39" s="768">
        <v>4</v>
      </c>
      <c r="M39" s="768">
        <v>40</v>
      </c>
      <c r="N39" s="770">
        <v>13.22</v>
      </c>
      <c r="O39" s="768" t="s">
        <v>3510</v>
      </c>
      <c r="P39" s="771" t="s">
        <v>3579</v>
      </c>
      <c r="Q39" s="772">
        <f t="shared" si="0"/>
        <v>1</v>
      </c>
      <c r="R39" s="772">
        <f t="shared" si="0"/>
        <v>7.24</v>
      </c>
      <c r="S39" s="773">
        <f t="shared" si="1"/>
        <v>26.44</v>
      </c>
      <c r="T39" s="773">
        <f t="shared" si="2"/>
        <v>11</v>
      </c>
      <c r="U39" s="773">
        <f t="shared" si="3"/>
        <v>-15.440000000000001</v>
      </c>
      <c r="V39" s="774">
        <f t="shared" si="4"/>
        <v>0.41603630862329799</v>
      </c>
      <c r="W39" s="725"/>
    </row>
    <row r="40" spans="1:23" ht="14.4" customHeight="1" x14ac:dyDescent="0.3">
      <c r="A40" s="779" t="s">
        <v>3580</v>
      </c>
      <c r="B40" s="720">
        <v>1</v>
      </c>
      <c r="C40" s="721">
        <v>2.0099999999999998</v>
      </c>
      <c r="D40" s="722">
        <v>1</v>
      </c>
      <c r="E40" s="731"/>
      <c r="F40" s="710"/>
      <c r="G40" s="711"/>
      <c r="H40" s="716"/>
      <c r="I40" s="710"/>
      <c r="J40" s="711"/>
      <c r="K40" s="715">
        <v>0.88</v>
      </c>
      <c r="L40" s="716">
        <v>3</v>
      </c>
      <c r="M40" s="716">
        <v>26</v>
      </c>
      <c r="N40" s="717">
        <v>8.57</v>
      </c>
      <c r="O40" s="716" t="s">
        <v>3510</v>
      </c>
      <c r="P40" s="732" t="s">
        <v>3581</v>
      </c>
      <c r="Q40" s="718">
        <f t="shared" si="0"/>
        <v>-1</v>
      </c>
      <c r="R40" s="718">
        <f t="shared" si="0"/>
        <v>-2.0099999999999998</v>
      </c>
      <c r="S40" s="728" t="str">
        <f t="shared" si="1"/>
        <v/>
      </c>
      <c r="T40" s="728" t="str">
        <f t="shared" si="2"/>
        <v/>
      </c>
      <c r="U40" s="728" t="str">
        <f t="shared" si="3"/>
        <v/>
      </c>
      <c r="V40" s="733" t="str">
        <f t="shared" si="4"/>
        <v/>
      </c>
      <c r="W40" s="719"/>
    </row>
    <row r="41" spans="1:23" ht="14.4" customHeight="1" x14ac:dyDescent="0.3">
      <c r="A41" s="779" t="s">
        <v>3582</v>
      </c>
      <c r="B41" s="728"/>
      <c r="C41" s="729"/>
      <c r="D41" s="730"/>
      <c r="E41" s="731"/>
      <c r="F41" s="710"/>
      <c r="G41" s="711"/>
      <c r="H41" s="712">
        <v>1</v>
      </c>
      <c r="I41" s="713">
        <v>0.54</v>
      </c>
      <c r="J41" s="726">
        <v>4</v>
      </c>
      <c r="K41" s="715">
        <v>0.54</v>
      </c>
      <c r="L41" s="716">
        <v>2</v>
      </c>
      <c r="M41" s="716">
        <v>22</v>
      </c>
      <c r="N41" s="717">
        <v>7.44</v>
      </c>
      <c r="O41" s="716" t="s">
        <v>3510</v>
      </c>
      <c r="P41" s="732" t="s">
        <v>3583</v>
      </c>
      <c r="Q41" s="718">
        <f t="shared" si="0"/>
        <v>1</v>
      </c>
      <c r="R41" s="718">
        <f t="shared" si="0"/>
        <v>0.54</v>
      </c>
      <c r="S41" s="728">
        <f t="shared" si="1"/>
        <v>7.44</v>
      </c>
      <c r="T41" s="728">
        <f t="shared" si="2"/>
        <v>4</v>
      </c>
      <c r="U41" s="728">
        <f t="shared" si="3"/>
        <v>-3.4400000000000004</v>
      </c>
      <c r="V41" s="733">
        <f t="shared" si="4"/>
        <v>0.5376344086021505</v>
      </c>
      <c r="W41" s="719"/>
    </row>
    <row r="42" spans="1:23" ht="14.4" customHeight="1" x14ac:dyDescent="0.3">
      <c r="A42" s="779" t="s">
        <v>3584</v>
      </c>
      <c r="B42" s="728"/>
      <c r="C42" s="729"/>
      <c r="D42" s="730"/>
      <c r="E42" s="712">
        <v>1</v>
      </c>
      <c r="F42" s="713">
        <v>1.42</v>
      </c>
      <c r="G42" s="726">
        <v>3</v>
      </c>
      <c r="H42" s="716">
        <v>1</v>
      </c>
      <c r="I42" s="710">
        <v>0.88</v>
      </c>
      <c r="J42" s="711">
        <v>2</v>
      </c>
      <c r="K42" s="715">
        <v>0.44</v>
      </c>
      <c r="L42" s="716">
        <v>2</v>
      </c>
      <c r="M42" s="716">
        <v>18</v>
      </c>
      <c r="N42" s="717">
        <v>5.88</v>
      </c>
      <c r="O42" s="716" t="s">
        <v>3510</v>
      </c>
      <c r="P42" s="732" t="s">
        <v>3585</v>
      </c>
      <c r="Q42" s="718">
        <f t="shared" si="0"/>
        <v>1</v>
      </c>
      <c r="R42" s="718">
        <f t="shared" si="0"/>
        <v>0.88</v>
      </c>
      <c r="S42" s="728">
        <f t="shared" si="1"/>
        <v>5.88</v>
      </c>
      <c r="T42" s="728">
        <f t="shared" si="2"/>
        <v>2</v>
      </c>
      <c r="U42" s="728">
        <f t="shared" si="3"/>
        <v>-3.88</v>
      </c>
      <c r="V42" s="733">
        <f t="shared" si="4"/>
        <v>0.3401360544217687</v>
      </c>
      <c r="W42" s="719"/>
    </row>
    <row r="43" spans="1:23" ht="14.4" customHeight="1" x14ac:dyDescent="0.3">
      <c r="A43" s="780" t="s">
        <v>3586</v>
      </c>
      <c r="B43" s="773"/>
      <c r="C43" s="775"/>
      <c r="D43" s="734"/>
      <c r="E43" s="776">
        <v>1</v>
      </c>
      <c r="F43" s="777">
        <v>0.25</v>
      </c>
      <c r="G43" s="727">
        <v>1</v>
      </c>
      <c r="H43" s="768"/>
      <c r="I43" s="767"/>
      <c r="J43" s="724"/>
      <c r="K43" s="769">
        <v>0.65</v>
      </c>
      <c r="L43" s="768">
        <v>3</v>
      </c>
      <c r="M43" s="768">
        <v>23</v>
      </c>
      <c r="N43" s="770">
        <v>7.7</v>
      </c>
      <c r="O43" s="768" t="s">
        <v>3510</v>
      </c>
      <c r="P43" s="771" t="s">
        <v>3587</v>
      </c>
      <c r="Q43" s="772">
        <f t="shared" si="0"/>
        <v>0</v>
      </c>
      <c r="R43" s="772">
        <f t="shared" si="0"/>
        <v>0</v>
      </c>
      <c r="S43" s="773" t="str">
        <f t="shared" si="1"/>
        <v/>
      </c>
      <c r="T43" s="773" t="str">
        <f t="shared" si="2"/>
        <v/>
      </c>
      <c r="U43" s="773" t="str">
        <f t="shared" si="3"/>
        <v/>
      </c>
      <c r="V43" s="774" t="str">
        <f t="shared" si="4"/>
        <v/>
      </c>
      <c r="W43" s="725"/>
    </row>
    <row r="44" spans="1:23" ht="14.4" customHeight="1" x14ac:dyDescent="0.3">
      <c r="A44" s="779" t="s">
        <v>3588</v>
      </c>
      <c r="B44" s="728">
        <v>1</v>
      </c>
      <c r="C44" s="729">
        <v>2.0499999999999998</v>
      </c>
      <c r="D44" s="730">
        <v>10</v>
      </c>
      <c r="E44" s="731"/>
      <c r="F44" s="710"/>
      <c r="G44" s="711"/>
      <c r="H44" s="712">
        <v>1</v>
      </c>
      <c r="I44" s="713">
        <v>2.0499999999999998</v>
      </c>
      <c r="J44" s="726">
        <v>5</v>
      </c>
      <c r="K44" s="715">
        <v>2.0499999999999998</v>
      </c>
      <c r="L44" s="716">
        <v>4</v>
      </c>
      <c r="M44" s="716">
        <v>37</v>
      </c>
      <c r="N44" s="717">
        <v>12.2</v>
      </c>
      <c r="O44" s="716" t="s">
        <v>3510</v>
      </c>
      <c r="P44" s="732" t="s">
        <v>3589</v>
      </c>
      <c r="Q44" s="718">
        <f t="shared" si="0"/>
        <v>0</v>
      </c>
      <c r="R44" s="718">
        <f t="shared" si="0"/>
        <v>0</v>
      </c>
      <c r="S44" s="728">
        <f t="shared" si="1"/>
        <v>12.2</v>
      </c>
      <c r="T44" s="728">
        <f t="shared" si="2"/>
        <v>5</v>
      </c>
      <c r="U44" s="728">
        <f t="shared" si="3"/>
        <v>-7.1999999999999993</v>
      </c>
      <c r="V44" s="733">
        <f t="shared" si="4"/>
        <v>0.4098360655737705</v>
      </c>
      <c r="W44" s="719"/>
    </row>
    <row r="45" spans="1:23" ht="14.4" customHeight="1" x14ac:dyDescent="0.3">
      <c r="A45" s="779" t="s">
        <v>3590</v>
      </c>
      <c r="B45" s="728"/>
      <c r="C45" s="729"/>
      <c r="D45" s="730"/>
      <c r="E45" s="731"/>
      <c r="F45" s="710"/>
      <c r="G45" s="711"/>
      <c r="H45" s="712">
        <v>1</v>
      </c>
      <c r="I45" s="713">
        <v>0.48</v>
      </c>
      <c r="J45" s="726">
        <v>2</v>
      </c>
      <c r="K45" s="715">
        <v>0.7</v>
      </c>
      <c r="L45" s="716">
        <v>3</v>
      </c>
      <c r="M45" s="716">
        <v>25</v>
      </c>
      <c r="N45" s="717">
        <v>8.18</v>
      </c>
      <c r="O45" s="716" t="s">
        <v>3510</v>
      </c>
      <c r="P45" s="732" t="s">
        <v>3591</v>
      </c>
      <c r="Q45" s="718">
        <f t="shared" si="0"/>
        <v>1</v>
      </c>
      <c r="R45" s="718">
        <f t="shared" si="0"/>
        <v>0.48</v>
      </c>
      <c r="S45" s="728">
        <f t="shared" si="1"/>
        <v>8.18</v>
      </c>
      <c r="T45" s="728">
        <f t="shared" si="2"/>
        <v>2</v>
      </c>
      <c r="U45" s="728">
        <f t="shared" si="3"/>
        <v>-6.18</v>
      </c>
      <c r="V45" s="733">
        <f t="shared" si="4"/>
        <v>0.24449877750611249</v>
      </c>
      <c r="W45" s="719"/>
    </row>
    <row r="46" spans="1:23" ht="14.4" customHeight="1" x14ac:dyDescent="0.3">
      <c r="A46" s="779" t="s">
        <v>3592</v>
      </c>
      <c r="B46" s="728"/>
      <c r="C46" s="729"/>
      <c r="D46" s="730"/>
      <c r="E46" s="712">
        <v>1</v>
      </c>
      <c r="F46" s="713">
        <v>1.94</v>
      </c>
      <c r="G46" s="726">
        <v>3</v>
      </c>
      <c r="H46" s="716"/>
      <c r="I46" s="710"/>
      <c r="J46" s="711"/>
      <c r="K46" s="715">
        <v>0.98</v>
      </c>
      <c r="L46" s="716">
        <v>4</v>
      </c>
      <c r="M46" s="716">
        <v>34</v>
      </c>
      <c r="N46" s="717">
        <v>11.34</v>
      </c>
      <c r="O46" s="716" t="s">
        <v>3510</v>
      </c>
      <c r="P46" s="732" t="s">
        <v>3593</v>
      </c>
      <c r="Q46" s="718">
        <f t="shared" si="0"/>
        <v>0</v>
      </c>
      <c r="R46" s="718">
        <f t="shared" si="0"/>
        <v>0</v>
      </c>
      <c r="S46" s="728" t="str">
        <f t="shared" si="1"/>
        <v/>
      </c>
      <c r="T46" s="728" t="str">
        <f t="shared" si="2"/>
        <v/>
      </c>
      <c r="U46" s="728" t="str">
        <f t="shared" si="3"/>
        <v/>
      </c>
      <c r="V46" s="733" t="str">
        <f t="shared" si="4"/>
        <v/>
      </c>
      <c r="W46" s="719"/>
    </row>
    <row r="47" spans="1:23" ht="14.4" customHeight="1" x14ac:dyDescent="0.3">
      <c r="A47" s="779" t="s">
        <v>3594</v>
      </c>
      <c r="B47" s="728">
        <v>1</v>
      </c>
      <c r="C47" s="729">
        <v>1.9</v>
      </c>
      <c r="D47" s="730">
        <v>2</v>
      </c>
      <c r="E47" s="731">
        <v>1</v>
      </c>
      <c r="F47" s="710">
        <v>2.2999999999999998</v>
      </c>
      <c r="G47" s="711">
        <v>3</v>
      </c>
      <c r="H47" s="712">
        <v>1</v>
      </c>
      <c r="I47" s="713">
        <v>3.51</v>
      </c>
      <c r="J47" s="726">
        <v>10</v>
      </c>
      <c r="K47" s="715">
        <v>3.51</v>
      </c>
      <c r="L47" s="716">
        <v>6</v>
      </c>
      <c r="M47" s="716">
        <v>50</v>
      </c>
      <c r="N47" s="717">
        <v>16.55</v>
      </c>
      <c r="O47" s="716" t="s">
        <v>3510</v>
      </c>
      <c r="P47" s="732" t="s">
        <v>3595</v>
      </c>
      <c r="Q47" s="718">
        <f t="shared" si="0"/>
        <v>0</v>
      </c>
      <c r="R47" s="718">
        <f t="shared" si="0"/>
        <v>1.6099999999999999</v>
      </c>
      <c r="S47" s="728">
        <f t="shared" si="1"/>
        <v>16.55</v>
      </c>
      <c r="T47" s="728">
        <f t="shared" si="2"/>
        <v>10</v>
      </c>
      <c r="U47" s="728">
        <f t="shared" si="3"/>
        <v>-6.5500000000000007</v>
      </c>
      <c r="V47" s="733">
        <f t="shared" si="4"/>
        <v>0.60422960725075525</v>
      </c>
      <c r="W47" s="719"/>
    </row>
    <row r="48" spans="1:23" ht="14.4" customHeight="1" x14ac:dyDescent="0.3">
      <c r="A48" s="779" t="s">
        <v>3596</v>
      </c>
      <c r="B48" s="728"/>
      <c r="C48" s="729"/>
      <c r="D48" s="730"/>
      <c r="E48" s="731"/>
      <c r="F48" s="710"/>
      <c r="G48" s="711"/>
      <c r="H48" s="712">
        <v>1</v>
      </c>
      <c r="I48" s="713">
        <v>2.46</v>
      </c>
      <c r="J48" s="726">
        <v>4</v>
      </c>
      <c r="K48" s="715">
        <v>2.1800000000000002</v>
      </c>
      <c r="L48" s="716">
        <v>4</v>
      </c>
      <c r="M48" s="716">
        <v>36</v>
      </c>
      <c r="N48" s="717">
        <v>11.97</v>
      </c>
      <c r="O48" s="716" t="s">
        <v>3510</v>
      </c>
      <c r="P48" s="732" t="s">
        <v>3597</v>
      </c>
      <c r="Q48" s="718">
        <f t="shared" si="0"/>
        <v>1</v>
      </c>
      <c r="R48" s="718">
        <f t="shared" si="0"/>
        <v>2.46</v>
      </c>
      <c r="S48" s="728">
        <f t="shared" si="1"/>
        <v>11.97</v>
      </c>
      <c r="T48" s="728">
        <f t="shared" si="2"/>
        <v>4</v>
      </c>
      <c r="U48" s="728">
        <f t="shared" si="3"/>
        <v>-7.9700000000000006</v>
      </c>
      <c r="V48" s="733">
        <f t="shared" si="4"/>
        <v>0.33416875522138678</v>
      </c>
      <c r="W48" s="719"/>
    </row>
    <row r="49" spans="1:23" ht="14.4" customHeight="1" x14ac:dyDescent="0.3">
      <c r="A49" s="779" t="s">
        <v>3598</v>
      </c>
      <c r="B49" s="728"/>
      <c r="C49" s="729"/>
      <c r="D49" s="730"/>
      <c r="E49" s="731"/>
      <c r="F49" s="710"/>
      <c r="G49" s="711"/>
      <c r="H49" s="712">
        <v>1</v>
      </c>
      <c r="I49" s="713">
        <v>0.79</v>
      </c>
      <c r="J49" s="726">
        <v>2</v>
      </c>
      <c r="K49" s="715">
        <v>1.78</v>
      </c>
      <c r="L49" s="716">
        <v>5</v>
      </c>
      <c r="M49" s="716">
        <v>45</v>
      </c>
      <c r="N49" s="717">
        <v>14.94</v>
      </c>
      <c r="O49" s="716" t="s">
        <v>3510</v>
      </c>
      <c r="P49" s="732" t="s">
        <v>3599</v>
      </c>
      <c r="Q49" s="718">
        <f t="shared" si="0"/>
        <v>1</v>
      </c>
      <c r="R49" s="718">
        <f t="shared" si="0"/>
        <v>0.79</v>
      </c>
      <c r="S49" s="728">
        <f t="shared" si="1"/>
        <v>14.94</v>
      </c>
      <c r="T49" s="728">
        <f t="shared" si="2"/>
        <v>2</v>
      </c>
      <c r="U49" s="728">
        <f t="shared" si="3"/>
        <v>-12.94</v>
      </c>
      <c r="V49" s="733">
        <f t="shared" si="4"/>
        <v>0.13386880856760375</v>
      </c>
      <c r="W49" s="719"/>
    </row>
    <row r="50" spans="1:23" ht="14.4" customHeight="1" x14ac:dyDescent="0.3">
      <c r="A50" s="779" t="s">
        <v>3600</v>
      </c>
      <c r="B50" s="728"/>
      <c r="C50" s="729"/>
      <c r="D50" s="730"/>
      <c r="E50" s="731"/>
      <c r="F50" s="710"/>
      <c r="G50" s="711"/>
      <c r="H50" s="712">
        <v>1</v>
      </c>
      <c r="I50" s="713">
        <v>1.1200000000000001</v>
      </c>
      <c r="J50" s="726">
        <v>3</v>
      </c>
      <c r="K50" s="715">
        <v>0.69</v>
      </c>
      <c r="L50" s="716">
        <v>3</v>
      </c>
      <c r="M50" s="716">
        <v>28</v>
      </c>
      <c r="N50" s="717">
        <v>9.27</v>
      </c>
      <c r="O50" s="716" t="s">
        <v>3510</v>
      </c>
      <c r="P50" s="732" t="s">
        <v>3601</v>
      </c>
      <c r="Q50" s="718">
        <f t="shared" si="0"/>
        <v>1</v>
      </c>
      <c r="R50" s="718">
        <f t="shared" si="0"/>
        <v>1.1200000000000001</v>
      </c>
      <c r="S50" s="728">
        <f t="shared" si="1"/>
        <v>9.27</v>
      </c>
      <c r="T50" s="728">
        <f t="shared" si="2"/>
        <v>3</v>
      </c>
      <c r="U50" s="728">
        <f t="shared" si="3"/>
        <v>-6.27</v>
      </c>
      <c r="V50" s="733">
        <f t="shared" si="4"/>
        <v>0.3236245954692557</v>
      </c>
      <c r="W50" s="719"/>
    </row>
    <row r="51" spans="1:23" ht="14.4" customHeight="1" x14ac:dyDescent="0.3">
      <c r="A51" s="779" t="s">
        <v>3602</v>
      </c>
      <c r="B51" s="728"/>
      <c r="C51" s="729"/>
      <c r="D51" s="730"/>
      <c r="E51" s="712">
        <v>1</v>
      </c>
      <c r="F51" s="713">
        <v>0.56999999999999995</v>
      </c>
      <c r="G51" s="726">
        <v>4</v>
      </c>
      <c r="H51" s="716"/>
      <c r="I51" s="710"/>
      <c r="J51" s="711"/>
      <c r="K51" s="715">
        <v>0.56999999999999995</v>
      </c>
      <c r="L51" s="716">
        <v>2</v>
      </c>
      <c r="M51" s="716">
        <v>21</v>
      </c>
      <c r="N51" s="717">
        <v>7.09</v>
      </c>
      <c r="O51" s="716" t="s">
        <v>3510</v>
      </c>
      <c r="P51" s="732" t="s">
        <v>3603</v>
      </c>
      <c r="Q51" s="718">
        <f t="shared" si="0"/>
        <v>0</v>
      </c>
      <c r="R51" s="718">
        <f t="shared" si="0"/>
        <v>0</v>
      </c>
      <c r="S51" s="728" t="str">
        <f t="shared" si="1"/>
        <v/>
      </c>
      <c r="T51" s="728" t="str">
        <f t="shared" si="2"/>
        <v/>
      </c>
      <c r="U51" s="728" t="str">
        <f t="shared" si="3"/>
        <v/>
      </c>
      <c r="V51" s="733" t="str">
        <f t="shared" si="4"/>
        <v/>
      </c>
      <c r="W51" s="719"/>
    </row>
    <row r="52" spans="1:23" ht="14.4" customHeight="1" x14ac:dyDescent="0.3">
      <c r="A52" s="779" t="s">
        <v>3604</v>
      </c>
      <c r="B52" s="728"/>
      <c r="C52" s="729"/>
      <c r="D52" s="730"/>
      <c r="E52" s="712">
        <v>1</v>
      </c>
      <c r="F52" s="713">
        <v>0.69</v>
      </c>
      <c r="G52" s="726">
        <v>2</v>
      </c>
      <c r="H52" s="716"/>
      <c r="I52" s="710"/>
      <c r="J52" s="711"/>
      <c r="K52" s="715">
        <v>0.52</v>
      </c>
      <c r="L52" s="716">
        <v>2</v>
      </c>
      <c r="M52" s="716">
        <v>21</v>
      </c>
      <c r="N52" s="717">
        <v>6.93</v>
      </c>
      <c r="O52" s="716" t="s">
        <v>3510</v>
      </c>
      <c r="P52" s="732" t="s">
        <v>3605</v>
      </c>
      <c r="Q52" s="718">
        <f t="shared" si="0"/>
        <v>0</v>
      </c>
      <c r="R52" s="718">
        <f t="shared" si="0"/>
        <v>0</v>
      </c>
      <c r="S52" s="728" t="str">
        <f t="shared" si="1"/>
        <v/>
      </c>
      <c r="T52" s="728" t="str">
        <f t="shared" si="2"/>
        <v/>
      </c>
      <c r="U52" s="728" t="str">
        <f t="shared" si="3"/>
        <v/>
      </c>
      <c r="V52" s="733" t="str">
        <f t="shared" si="4"/>
        <v/>
      </c>
      <c r="W52" s="719"/>
    </row>
    <row r="53" spans="1:23" ht="14.4" customHeight="1" x14ac:dyDescent="0.3">
      <c r="A53" s="779" t="s">
        <v>3606</v>
      </c>
      <c r="B53" s="728"/>
      <c r="C53" s="729"/>
      <c r="D53" s="730"/>
      <c r="E53" s="731"/>
      <c r="F53" s="710"/>
      <c r="G53" s="711"/>
      <c r="H53" s="712">
        <v>1</v>
      </c>
      <c r="I53" s="713">
        <v>0.5</v>
      </c>
      <c r="J53" s="726">
        <v>2</v>
      </c>
      <c r="K53" s="715">
        <v>0.74</v>
      </c>
      <c r="L53" s="716">
        <v>3</v>
      </c>
      <c r="M53" s="716">
        <v>29</v>
      </c>
      <c r="N53" s="717">
        <v>9.81</v>
      </c>
      <c r="O53" s="716" t="s">
        <v>3510</v>
      </c>
      <c r="P53" s="732" t="s">
        <v>3607</v>
      </c>
      <c r="Q53" s="718">
        <f t="shared" si="0"/>
        <v>1</v>
      </c>
      <c r="R53" s="718">
        <f t="shared" si="0"/>
        <v>0.5</v>
      </c>
      <c r="S53" s="728">
        <f t="shared" si="1"/>
        <v>9.81</v>
      </c>
      <c r="T53" s="728">
        <f t="shared" si="2"/>
        <v>2</v>
      </c>
      <c r="U53" s="728">
        <f t="shared" si="3"/>
        <v>-7.8100000000000005</v>
      </c>
      <c r="V53" s="733">
        <f t="shared" si="4"/>
        <v>0.2038735983690112</v>
      </c>
      <c r="W53" s="719"/>
    </row>
    <row r="54" spans="1:23" ht="14.4" customHeight="1" x14ac:dyDescent="0.3">
      <c r="A54" s="779" t="s">
        <v>3608</v>
      </c>
      <c r="B54" s="728"/>
      <c r="C54" s="729"/>
      <c r="D54" s="730"/>
      <c r="E54" s="731"/>
      <c r="F54" s="710"/>
      <c r="G54" s="711"/>
      <c r="H54" s="712">
        <v>1</v>
      </c>
      <c r="I54" s="713">
        <v>0.48</v>
      </c>
      <c r="J54" s="726">
        <v>2</v>
      </c>
      <c r="K54" s="715">
        <v>0.7</v>
      </c>
      <c r="L54" s="716">
        <v>3</v>
      </c>
      <c r="M54" s="716">
        <v>28</v>
      </c>
      <c r="N54" s="717">
        <v>9.49</v>
      </c>
      <c r="O54" s="716" t="s">
        <v>3510</v>
      </c>
      <c r="P54" s="732" t="s">
        <v>3609</v>
      </c>
      <c r="Q54" s="718">
        <f t="shared" si="0"/>
        <v>1</v>
      </c>
      <c r="R54" s="718">
        <f t="shared" si="0"/>
        <v>0.48</v>
      </c>
      <c r="S54" s="728">
        <f t="shared" si="1"/>
        <v>9.49</v>
      </c>
      <c r="T54" s="728">
        <f t="shared" si="2"/>
        <v>2</v>
      </c>
      <c r="U54" s="728">
        <f t="shared" si="3"/>
        <v>-7.49</v>
      </c>
      <c r="V54" s="733">
        <f t="shared" si="4"/>
        <v>0.21074815595363541</v>
      </c>
      <c r="W54" s="719"/>
    </row>
    <row r="55" spans="1:23" ht="14.4" customHeight="1" x14ac:dyDescent="0.3">
      <c r="A55" s="779" t="s">
        <v>3610</v>
      </c>
      <c r="B55" s="720">
        <v>1</v>
      </c>
      <c r="C55" s="721">
        <v>2.3199999999999998</v>
      </c>
      <c r="D55" s="722">
        <v>6</v>
      </c>
      <c r="E55" s="731"/>
      <c r="F55" s="710"/>
      <c r="G55" s="711"/>
      <c r="H55" s="716"/>
      <c r="I55" s="710"/>
      <c r="J55" s="711"/>
      <c r="K55" s="715">
        <v>1.98</v>
      </c>
      <c r="L55" s="716">
        <v>3</v>
      </c>
      <c r="M55" s="716">
        <v>29</v>
      </c>
      <c r="N55" s="717">
        <v>9.83</v>
      </c>
      <c r="O55" s="716" t="s">
        <v>3510</v>
      </c>
      <c r="P55" s="732" t="s">
        <v>3611</v>
      </c>
      <c r="Q55" s="718">
        <f t="shared" si="0"/>
        <v>-1</v>
      </c>
      <c r="R55" s="718">
        <f t="shared" si="0"/>
        <v>-2.3199999999999998</v>
      </c>
      <c r="S55" s="728" t="str">
        <f t="shared" si="1"/>
        <v/>
      </c>
      <c r="T55" s="728" t="str">
        <f t="shared" si="2"/>
        <v/>
      </c>
      <c r="U55" s="728" t="str">
        <f t="shared" si="3"/>
        <v/>
      </c>
      <c r="V55" s="733" t="str">
        <f t="shared" si="4"/>
        <v/>
      </c>
      <c r="W55" s="719"/>
    </row>
    <row r="56" spans="1:23" ht="14.4" customHeight="1" x14ac:dyDescent="0.3">
      <c r="A56" s="780" t="s">
        <v>3612</v>
      </c>
      <c r="B56" s="764">
        <v>1</v>
      </c>
      <c r="C56" s="765">
        <v>2.2200000000000002</v>
      </c>
      <c r="D56" s="723">
        <v>6</v>
      </c>
      <c r="E56" s="766"/>
      <c r="F56" s="767"/>
      <c r="G56" s="724"/>
      <c r="H56" s="768"/>
      <c r="I56" s="767"/>
      <c r="J56" s="724"/>
      <c r="K56" s="769">
        <v>2.2200000000000002</v>
      </c>
      <c r="L56" s="768">
        <v>4</v>
      </c>
      <c r="M56" s="768">
        <v>34</v>
      </c>
      <c r="N56" s="770">
        <v>11.36</v>
      </c>
      <c r="O56" s="768" t="s">
        <v>3510</v>
      </c>
      <c r="P56" s="771" t="s">
        <v>3613</v>
      </c>
      <c r="Q56" s="772">
        <f t="shared" si="0"/>
        <v>-1</v>
      </c>
      <c r="R56" s="772">
        <f t="shared" si="0"/>
        <v>-2.2200000000000002</v>
      </c>
      <c r="S56" s="773" t="str">
        <f t="shared" si="1"/>
        <v/>
      </c>
      <c r="T56" s="773" t="str">
        <f t="shared" si="2"/>
        <v/>
      </c>
      <c r="U56" s="773" t="str">
        <f t="shared" si="3"/>
        <v/>
      </c>
      <c r="V56" s="774" t="str">
        <f t="shared" si="4"/>
        <v/>
      </c>
      <c r="W56" s="725"/>
    </row>
    <row r="57" spans="1:23" ht="14.4" customHeight="1" x14ac:dyDescent="0.3">
      <c r="A57" s="779" t="s">
        <v>3614</v>
      </c>
      <c r="B57" s="728"/>
      <c r="C57" s="729"/>
      <c r="D57" s="730"/>
      <c r="E57" s="731"/>
      <c r="F57" s="710"/>
      <c r="G57" s="711"/>
      <c r="H57" s="712">
        <v>1</v>
      </c>
      <c r="I57" s="713">
        <v>0.78</v>
      </c>
      <c r="J57" s="726">
        <v>2</v>
      </c>
      <c r="K57" s="715">
        <v>0.78</v>
      </c>
      <c r="L57" s="716">
        <v>2</v>
      </c>
      <c r="M57" s="716">
        <v>20</v>
      </c>
      <c r="N57" s="717">
        <v>6.82</v>
      </c>
      <c r="O57" s="716" t="s">
        <v>3510</v>
      </c>
      <c r="P57" s="732" t="s">
        <v>3615</v>
      </c>
      <c r="Q57" s="718">
        <f t="shared" si="0"/>
        <v>1</v>
      </c>
      <c r="R57" s="718">
        <f t="shared" si="0"/>
        <v>0.78</v>
      </c>
      <c r="S57" s="728">
        <f t="shared" si="1"/>
        <v>6.82</v>
      </c>
      <c r="T57" s="728">
        <f t="shared" si="2"/>
        <v>2</v>
      </c>
      <c r="U57" s="728">
        <f t="shared" si="3"/>
        <v>-4.82</v>
      </c>
      <c r="V57" s="733">
        <f t="shared" si="4"/>
        <v>0.29325513196480935</v>
      </c>
      <c r="W57" s="719"/>
    </row>
    <row r="58" spans="1:23" ht="14.4" customHeight="1" x14ac:dyDescent="0.3">
      <c r="A58" s="779" t="s">
        <v>3616</v>
      </c>
      <c r="B58" s="720">
        <v>1</v>
      </c>
      <c r="C58" s="721">
        <v>0.56999999999999995</v>
      </c>
      <c r="D58" s="722">
        <v>2</v>
      </c>
      <c r="E58" s="731"/>
      <c r="F58" s="710"/>
      <c r="G58" s="711"/>
      <c r="H58" s="716"/>
      <c r="I58" s="710"/>
      <c r="J58" s="711"/>
      <c r="K58" s="715">
        <v>0.56999999999999995</v>
      </c>
      <c r="L58" s="716">
        <v>2</v>
      </c>
      <c r="M58" s="716">
        <v>18</v>
      </c>
      <c r="N58" s="717">
        <v>6.13</v>
      </c>
      <c r="O58" s="716" t="s">
        <v>3510</v>
      </c>
      <c r="P58" s="732" t="s">
        <v>3617</v>
      </c>
      <c r="Q58" s="718">
        <f t="shared" si="0"/>
        <v>-1</v>
      </c>
      <c r="R58" s="718">
        <f t="shared" si="0"/>
        <v>-0.56999999999999995</v>
      </c>
      <c r="S58" s="728" t="str">
        <f t="shared" si="1"/>
        <v/>
      </c>
      <c r="T58" s="728" t="str">
        <f t="shared" si="2"/>
        <v/>
      </c>
      <c r="U58" s="728" t="str">
        <f t="shared" si="3"/>
        <v/>
      </c>
      <c r="V58" s="733" t="str">
        <f t="shared" si="4"/>
        <v/>
      </c>
      <c r="W58" s="719"/>
    </row>
    <row r="59" spans="1:23" ht="14.4" customHeight="1" x14ac:dyDescent="0.3">
      <c r="A59" s="779" t="s">
        <v>3618</v>
      </c>
      <c r="B59" s="720"/>
      <c r="C59" s="721"/>
      <c r="D59" s="722"/>
      <c r="E59" s="731"/>
      <c r="F59" s="710"/>
      <c r="G59" s="711"/>
      <c r="H59" s="716">
        <v>1</v>
      </c>
      <c r="I59" s="710">
        <v>1.32</v>
      </c>
      <c r="J59" s="711">
        <v>2</v>
      </c>
      <c r="K59" s="715">
        <v>3.13</v>
      </c>
      <c r="L59" s="716">
        <v>6</v>
      </c>
      <c r="M59" s="716">
        <v>54</v>
      </c>
      <c r="N59" s="717">
        <v>17.98</v>
      </c>
      <c r="O59" s="716" t="s">
        <v>3510</v>
      </c>
      <c r="P59" s="732" t="s">
        <v>3619</v>
      </c>
      <c r="Q59" s="718">
        <f t="shared" si="0"/>
        <v>1</v>
      </c>
      <c r="R59" s="718">
        <f t="shared" si="0"/>
        <v>1.32</v>
      </c>
      <c r="S59" s="728">
        <f t="shared" si="1"/>
        <v>17.98</v>
      </c>
      <c r="T59" s="728">
        <f t="shared" si="2"/>
        <v>2</v>
      </c>
      <c r="U59" s="728">
        <f t="shared" si="3"/>
        <v>-15.98</v>
      </c>
      <c r="V59" s="733">
        <f t="shared" si="4"/>
        <v>0.11123470522803114</v>
      </c>
      <c r="W59" s="719"/>
    </row>
    <row r="60" spans="1:23" ht="14.4" customHeight="1" x14ac:dyDescent="0.3">
      <c r="A60" s="780" t="s">
        <v>3620</v>
      </c>
      <c r="B60" s="764">
        <v>3</v>
      </c>
      <c r="C60" s="765">
        <v>11.34</v>
      </c>
      <c r="D60" s="723">
        <v>6.7</v>
      </c>
      <c r="E60" s="766">
        <v>1</v>
      </c>
      <c r="F60" s="767">
        <v>1.67</v>
      </c>
      <c r="G60" s="724">
        <v>1</v>
      </c>
      <c r="H60" s="768"/>
      <c r="I60" s="767"/>
      <c r="J60" s="724"/>
      <c r="K60" s="769">
        <v>6.6</v>
      </c>
      <c r="L60" s="768">
        <v>8</v>
      </c>
      <c r="M60" s="768">
        <v>71</v>
      </c>
      <c r="N60" s="770">
        <v>23.64</v>
      </c>
      <c r="O60" s="768" t="s">
        <v>3510</v>
      </c>
      <c r="P60" s="771" t="s">
        <v>3621</v>
      </c>
      <c r="Q60" s="772">
        <f t="shared" si="0"/>
        <v>-3</v>
      </c>
      <c r="R60" s="772">
        <f t="shared" si="0"/>
        <v>-11.34</v>
      </c>
      <c r="S60" s="773" t="str">
        <f t="shared" si="1"/>
        <v/>
      </c>
      <c r="T60" s="773" t="str">
        <f t="shared" si="2"/>
        <v/>
      </c>
      <c r="U60" s="773" t="str">
        <f t="shared" si="3"/>
        <v/>
      </c>
      <c r="V60" s="774" t="str">
        <f t="shared" si="4"/>
        <v/>
      </c>
      <c r="W60" s="725"/>
    </row>
    <row r="61" spans="1:23" ht="14.4" customHeight="1" x14ac:dyDescent="0.3">
      <c r="A61" s="779" t="s">
        <v>3622</v>
      </c>
      <c r="B61" s="728"/>
      <c r="C61" s="729"/>
      <c r="D61" s="730"/>
      <c r="E61" s="731"/>
      <c r="F61" s="710"/>
      <c r="G61" s="711"/>
      <c r="H61" s="712">
        <v>1</v>
      </c>
      <c r="I61" s="713">
        <v>0.3</v>
      </c>
      <c r="J61" s="726">
        <v>1</v>
      </c>
      <c r="K61" s="715">
        <v>0.62</v>
      </c>
      <c r="L61" s="716">
        <v>3</v>
      </c>
      <c r="M61" s="716">
        <v>24</v>
      </c>
      <c r="N61" s="717">
        <v>8.16</v>
      </c>
      <c r="O61" s="716" t="s">
        <v>3510</v>
      </c>
      <c r="P61" s="732" t="s">
        <v>3623</v>
      </c>
      <c r="Q61" s="718">
        <f t="shared" si="0"/>
        <v>1</v>
      </c>
      <c r="R61" s="718">
        <f t="shared" si="0"/>
        <v>0.3</v>
      </c>
      <c r="S61" s="728">
        <f t="shared" si="1"/>
        <v>8.16</v>
      </c>
      <c r="T61" s="728">
        <f t="shared" si="2"/>
        <v>1</v>
      </c>
      <c r="U61" s="728">
        <f t="shared" si="3"/>
        <v>-7.16</v>
      </c>
      <c r="V61" s="733">
        <f t="shared" si="4"/>
        <v>0.12254901960784313</v>
      </c>
      <c r="W61" s="719"/>
    </row>
    <row r="62" spans="1:23" ht="14.4" customHeight="1" x14ac:dyDescent="0.3">
      <c r="A62" s="780" t="s">
        <v>3624</v>
      </c>
      <c r="B62" s="773"/>
      <c r="C62" s="775"/>
      <c r="D62" s="734"/>
      <c r="E62" s="766">
        <v>1</v>
      </c>
      <c r="F62" s="767">
        <v>0.81</v>
      </c>
      <c r="G62" s="724">
        <v>3</v>
      </c>
      <c r="H62" s="776"/>
      <c r="I62" s="777"/>
      <c r="J62" s="727"/>
      <c r="K62" s="769">
        <v>0.88</v>
      </c>
      <c r="L62" s="768">
        <v>4</v>
      </c>
      <c r="M62" s="768">
        <v>32</v>
      </c>
      <c r="N62" s="770">
        <v>10.76</v>
      </c>
      <c r="O62" s="768" t="s">
        <v>3510</v>
      </c>
      <c r="P62" s="771" t="s">
        <v>3625</v>
      </c>
      <c r="Q62" s="772">
        <f t="shared" si="0"/>
        <v>0</v>
      </c>
      <c r="R62" s="772">
        <f t="shared" si="0"/>
        <v>0</v>
      </c>
      <c r="S62" s="773" t="str">
        <f t="shared" si="1"/>
        <v/>
      </c>
      <c r="T62" s="773" t="str">
        <f t="shared" si="2"/>
        <v/>
      </c>
      <c r="U62" s="773" t="str">
        <f t="shared" si="3"/>
        <v/>
      </c>
      <c r="V62" s="774" t="str">
        <f t="shared" si="4"/>
        <v/>
      </c>
      <c r="W62" s="725"/>
    </row>
    <row r="63" spans="1:23" ht="14.4" customHeight="1" x14ac:dyDescent="0.3">
      <c r="A63" s="779" t="s">
        <v>3626</v>
      </c>
      <c r="B63" s="720">
        <v>2</v>
      </c>
      <c r="C63" s="721">
        <v>5.45</v>
      </c>
      <c r="D63" s="722">
        <v>3</v>
      </c>
      <c r="E63" s="731"/>
      <c r="F63" s="710"/>
      <c r="G63" s="711"/>
      <c r="H63" s="716"/>
      <c r="I63" s="710"/>
      <c r="J63" s="711"/>
      <c r="K63" s="715">
        <v>4.7300000000000004</v>
      </c>
      <c r="L63" s="716">
        <v>6</v>
      </c>
      <c r="M63" s="716">
        <v>55</v>
      </c>
      <c r="N63" s="717">
        <v>18.399999999999999</v>
      </c>
      <c r="O63" s="716" t="s">
        <v>3510</v>
      </c>
      <c r="P63" s="732" t="s">
        <v>3627</v>
      </c>
      <c r="Q63" s="718">
        <f t="shared" si="0"/>
        <v>-2</v>
      </c>
      <c r="R63" s="718">
        <f t="shared" si="0"/>
        <v>-5.45</v>
      </c>
      <c r="S63" s="728" t="str">
        <f t="shared" si="1"/>
        <v/>
      </c>
      <c r="T63" s="728" t="str">
        <f t="shared" si="2"/>
        <v/>
      </c>
      <c r="U63" s="728" t="str">
        <f t="shared" si="3"/>
        <v/>
      </c>
      <c r="V63" s="733" t="str">
        <f t="shared" si="4"/>
        <v/>
      </c>
      <c r="W63" s="719"/>
    </row>
    <row r="64" spans="1:23" ht="14.4" customHeight="1" x14ac:dyDescent="0.3">
      <c r="A64" s="779" t="s">
        <v>3628</v>
      </c>
      <c r="B64" s="728"/>
      <c r="C64" s="729"/>
      <c r="D64" s="730"/>
      <c r="E64" s="731"/>
      <c r="F64" s="710"/>
      <c r="G64" s="711"/>
      <c r="H64" s="712">
        <v>1</v>
      </c>
      <c r="I64" s="713">
        <v>0.44</v>
      </c>
      <c r="J64" s="726">
        <v>3</v>
      </c>
      <c r="K64" s="715">
        <v>0.44</v>
      </c>
      <c r="L64" s="716">
        <v>2</v>
      </c>
      <c r="M64" s="716">
        <v>16</v>
      </c>
      <c r="N64" s="717">
        <v>5.18</v>
      </c>
      <c r="O64" s="716" t="s">
        <v>3510</v>
      </c>
      <c r="P64" s="732" t="s">
        <v>3629</v>
      </c>
      <c r="Q64" s="718">
        <f t="shared" si="0"/>
        <v>1</v>
      </c>
      <c r="R64" s="718">
        <f t="shared" si="0"/>
        <v>0.44</v>
      </c>
      <c r="S64" s="728">
        <f t="shared" si="1"/>
        <v>5.18</v>
      </c>
      <c r="T64" s="728">
        <f t="shared" si="2"/>
        <v>3</v>
      </c>
      <c r="U64" s="728">
        <f t="shared" si="3"/>
        <v>-2.1799999999999997</v>
      </c>
      <c r="V64" s="733">
        <f t="shared" si="4"/>
        <v>0.57915057915057921</v>
      </c>
      <c r="W64" s="719"/>
    </row>
    <row r="65" spans="1:23" ht="14.4" customHeight="1" x14ac:dyDescent="0.3">
      <c r="A65" s="779" t="s">
        <v>3630</v>
      </c>
      <c r="B65" s="728"/>
      <c r="C65" s="729"/>
      <c r="D65" s="730"/>
      <c r="E65" s="731"/>
      <c r="F65" s="710"/>
      <c r="G65" s="711"/>
      <c r="H65" s="712">
        <v>1</v>
      </c>
      <c r="I65" s="713">
        <v>0.4</v>
      </c>
      <c r="J65" s="726">
        <v>1</v>
      </c>
      <c r="K65" s="715">
        <v>0.98</v>
      </c>
      <c r="L65" s="716">
        <v>3</v>
      </c>
      <c r="M65" s="716">
        <v>27</v>
      </c>
      <c r="N65" s="717">
        <v>9.11</v>
      </c>
      <c r="O65" s="716" t="s">
        <v>3510</v>
      </c>
      <c r="P65" s="732" t="s">
        <v>3631</v>
      </c>
      <c r="Q65" s="718">
        <f t="shared" si="0"/>
        <v>1</v>
      </c>
      <c r="R65" s="718">
        <f t="shared" si="0"/>
        <v>0.4</v>
      </c>
      <c r="S65" s="728">
        <f t="shared" si="1"/>
        <v>9.11</v>
      </c>
      <c r="T65" s="728">
        <f t="shared" si="2"/>
        <v>1</v>
      </c>
      <c r="U65" s="728">
        <f t="shared" si="3"/>
        <v>-8.11</v>
      </c>
      <c r="V65" s="733">
        <f t="shared" si="4"/>
        <v>0.10976948408342481</v>
      </c>
      <c r="W65" s="719"/>
    </row>
    <row r="66" spans="1:23" ht="14.4" customHeight="1" x14ac:dyDescent="0.3">
      <c r="A66" s="779" t="s">
        <v>3632</v>
      </c>
      <c r="B66" s="720">
        <v>1</v>
      </c>
      <c r="C66" s="721">
        <v>3.44</v>
      </c>
      <c r="D66" s="722">
        <v>5</v>
      </c>
      <c r="E66" s="731"/>
      <c r="F66" s="710"/>
      <c r="G66" s="711"/>
      <c r="H66" s="716"/>
      <c r="I66" s="710"/>
      <c r="J66" s="711"/>
      <c r="K66" s="715">
        <v>3.44</v>
      </c>
      <c r="L66" s="716">
        <v>5</v>
      </c>
      <c r="M66" s="716">
        <v>49</v>
      </c>
      <c r="N66" s="717">
        <v>16.28</v>
      </c>
      <c r="O66" s="716" t="s">
        <v>3510</v>
      </c>
      <c r="P66" s="732" t="s">
        <v>3633</v>
      </c>
      <c r="Q66" s="718">
        <f t="shared" si="0"/>
        <v>-1</v>
      </c>
      <c r="R66" s="718">
        <f t="shared" si="0"/>
        <v>-3.44</v>
      </c>
      <c r="S66" s="728" t="str">
        <f t="shared" si="1"/>
        <v/>
      </c>
      <c r="T66" s="728" t="str">
        <f t="shared" si="2"/>
        <v/>
      </c>
      <c r="U66" s="728" t="str">
        <f t="shared" si="3"/>
        <v/>
      </c>
      <c r="V66" s="733" t="str">
        <f t="shared" si="4"/>
        <v/>
      </c>
      <c r="W66" s="719"/>
    </row>
    <row r="67" spans="1:23" ht="14.4" customHeight="1" x14ac:dyDescent="0.3">
      <c r="A67" s="779" t="s">
        <v>3634</v>
      </c>
      <c r="B67" s="728"/>
      <c r="C67" s="729"/>
      <c r="D67" s="730"/>
      <c r="E67" s="731"/>
      <c r="F67" s="710"/>
      <c r="G67" s="711"/>
      <c r="H67" s="712">
        <v>1</v>
      </c>
      <c r="I67" s="713">
        <v>22.62</v>
      </c>
      <c r="J67" s="726">
        <v>18</v>
      </c>
      <c r="K67" s="715">
        <v>23</v>
      </c>
      <c r="L67" s="716">
        <v>12</v>
      </c>
      <c r="M67" s="716">
        <v>107</v>
      </c>
      <c r="N67" s="717">
        <v>35.67</v>
      </c>
      <c r="O67" s="716" t="s">
        <v>3510</v>
      </c>
      <c r="P67" s="732" t="s">
        <v>3635</v>
      </c>
      <c r="Q67" s="718">
        <f t="shared" si="0"/>
        <v>1</v>
      </c>
      <c r="R67" s="718">
        <f t="shared" si="0"/>
        <v>22.62</v>
      </c>
      <c r="S67" s="728">
        <f t="shared" si="1"/>
        <v>35.67</v>
      </c>
      <c r="T67" s="728">
        <f t="shared" si="2"/>
        <v>18</v>
      </c>
      <c r="U67" s="728">
        <f t="shared" si="3"/>
        <v>-17.670000000000002</v>
      </c>
      <c r="V67" s="733">
        <f t="shared" si="4"/>
        <v>0.50462573591253157</v>
      </c>
      <c r="W67" s="719"/>
    </row>
    <row r="68" spans="1:23" ht="14.4" customHeight="1" x14ac:dyDescent="0.3">
      <c r="A68" s="780" t="s">
        <v>3636</v>
      </c>
      <c r="B68" s="773"/>
      <c r="C68" s="775"/>
      <c r="D68" s="734"/>
      <c r="E68" s="766">
        <v>1</v>
      </c>
      <c r="F68" s="767">
        <v>23</v>
      </c>
      <c r="G68" s="724">
        <v>34</v>
      </c>
      <c r="H68" s="776"/>
      <c r="I68" s="777"/>
      <c r="J68" s="727"/>
      <c r="K68" s="769">
        <v>23</v>
      </c>
      <c r="L68" s="768">
        <v>12</v>
      </c>
      <c r="M68" s="768">
        <v>107</v>
      </c>
      <c r="N68" s="770">
        <v>35.67</v>
      </c>
      <c r="O68" s="768" t="s">
        <v>3510</v>
      </c>
      <c r="P68" s="771" t="s">
        <v>3635</v>
      </c>
      <c r="Q68" s="772">
        <f t="shared" si="0"/>
        <v>0</v>
      </c>
      <c r="R68" s="772">
        <f t="shared" si="0"/>
        <v>0</v>
      </c>
      <c r="S68" s="773" t="str">
        <f t="shared" si="1"/>
        <v/>
      </c>
      <c r="T68" s="773" t="str">
        <f t="shared" si="2"/>
        <v/>
      </c>
      <c r="U68" s="773" t="str">
        <f t="shared" si="3"/>
        <v/>
      </c>
      <c r="V68" s="774" t="str">
        <f t="shared" si="4"/>
        <v/>
      </c>
      <c r="W68" s="725"/>
    </row>
    <row r="69" spans="1:23" ht="14.4" customHeight="1" x14ac:dyDescent="0.3">
      <c r="A69" s="779" t="s">
        <v>3637</v>
      </c>
      <c r="B69" s="728"/>
      <c r="C69" s="729"/>
      <c r="D69" s="730"/>
      <c r="E69" s="712">
        <v>1</v>
      </c>
      <c r="F69" s="713">
        <v>16.23</v>
      </c>
      <c r="G69" s="726">
        <v>14</v>
      </c>
      <c r="H69" s="716"/>
      <c r="I69" s="710"/>
      <c r="J69" s="711"/>
      <c r="K69" s="715">
        <v>16.23</v>
      </c>
      <c r="L69" s="716">
        <v>10</v>
      </c>
      <c r="M69" s="716">
        <v>86</v>
      </c>
      <c r="N69" s="717">
        <v>28.81</v>
      </c>
      <c r="O69" s="716" t="s">
        <v>3510</v>
      </c>
      <c r="P69" s="732" t="s">
        <v>3638</v>
      </c>
      <c r="Q69" s="718">
        <f t="shared" si="0"/>
        <v>0</v>
      </c>
      <c r="R69" s="718">
        <f t="shared" si="0"/>
        <v>0</v>
      </c>
      <c r="S69" s="728" t="str">
        <f t="shared" si="1"/>
        <v/>
      </c>
      <c r="T69" s="728" t="str">
        <f t="shared" si="2"/>
        <v/>
      </c>
      <c r="U69" s="728" t="str">
        <f t="shared" si="3"/>
        <v/>
      </c>
      <c r="V69" s="733" t="str">
        <f t="shared" si="4"/>
        <v/>
      </c>
      <c r="W69" s="719"/>
    </row>
    <row r="70" spans="1:23" ht="14.4" customHeight="1" x14ac:dyDescent="0.3">
      <c r="A70" s="779" t="s">
        <v>3639</v>
      </c>
      <c r="B70" s="728"/>
      <c r="C70" s="729"/>
      <c r="D70" s="730"/>
      <c r="E70" s="731"/>
      <c r="F70" s="710"/>
      <c r="G70" s="711"/>
      <c r="H70" s="712">
        <v>1</v>
      </c>
      <c r="I70" s="713">
        <v>2.73</v>
      </c>
      <c r="J70" s="726">
        <v>6</v>
      </c>
      <c r="K70" s="715">
        <v>1.76</v>
      </c>
      <c r="L70" s="716">
        <v>5</v>
      </c>
      <c r="M70" s="716">
        <v>42</v>
      </c>
      <c r="N70" s="717">
        <v>14.05</v>
      </c>
      <c r="O70" s="716" t="s">
        <v>3510</v>
      </c>
      <c r="P70" s="732" t="s">
        <v>3640</v>
      </c>
      <c r="Q70" s="718">
        <f t="shared" ref="Q70:R72" si="5">H70-B70</f>
        <v>1</v>
      </c>
      <c r="R70" s="718">
        <f t="shared" si="5"/>
        <v>2.73</v>
      </c>
      <c r="S70" s="728">
        <f>IF(H70=0,"",H70*N70)</f>
        <v>14.05</v>
      </c>
      <c r="T70" s="728">
        <f>IF(H70=0,"",H70*J70)</f>
        <v>6</v>
      </c>
      <c r="U70" s="728">
        <f>IF(H70=0,"",T70-S70)</f>
        <v>-8.0500000000000007</v>
      </c>
      <c r="V70" s="733">
        <f>IF(H70=0,"",T70/S70)</f>
        <v>0.42704626334519569</v>
      </c>
      <c r="W70" s="719"/>
    </row>
    <row r="71" spans="1:23" ht="14.4" customHeight="1" x14ac:dyDescent="0.3">
      <c r="A71" s="779" t="s">
        <v>3641</v>
      </c>
      <c r="B71" s="728"/>
      <c r="C71" s="729"/>
      <c r="D71" s="730"/>
      <c r="E71" s="731"/>
      <c r="F71" s="710"/>
      <c r="G71" s="711"/>
      <c r="H71" s="712">
        <v>1</v>
      </c>
      <c r="I71" s="713">
        <v>3.85</v>
      </c>
      <c r="J71" s="714">
        <v>4</v>
      </c>
      <c r="K71" s="715">
        <v>2.23</v>
      </c>
      <c r="L71" s="716">
        <v>1</v>
      </c>
      <c r="M71" s="716">
        <v>6</v>
      </c>
      <c r="N71" s="717">
        <v>1.98</v>
      </c>
      <c r="O71" s="716" t="s">
        <v>3510</v>
      </c>
      <c r="P71" s="732" t="s">
        <v>3642</v>
      </c>
      <c r="Q71" s="718">
        <f t="shared" si="5"/>
        <v>1</v>
      </c>
      <c r="R71" s="718">
        <f t="shared" si="5"/>
        <v>3.85</v>
      </c>
      <c r="S71" s="728">
        <f>IF(H71=0,"",H71*N71)</f>
        <v>1.98</v>
      </c>
      <c r="T71" s="728">
        <f>IF(H71=0,"",H71*J71)</f>
        <v>4</v>
      </c>
      <c r="U71" s="728">
        <f>IF(H71=0,"",T71-S71)</f>
        <v>2.02</v>
      </c>
      <c r="V71" s="733">
        <f>IF(H71=0,"",T71/S71)</f>
        <v>2.0202020202020203</v>
      </c>
      <c r="W71" s="719">
        <v>2</v>
      </c>
    </row>
    <row r="72" spans="1:23" ht="14.4" customHeight="1" thickBot="1" x14ac:dyDescent="0.35">
      <c r="A72" s="781" t="s">
        <v>3643</v>
      </c>
      <c r="B72" s="782">
        <v>2</v>
      </c>
      <c r="C72" s="783">
        <v>8.1999999999999993</v>
      </c>
      <c r="D72" s="784">
        <v>21</v>
      </c>
      <c r="E72" s="785"/>
      <c r="F72" s="786"/>
      <c r="G72" s="787"/>
      <c r="H72" s="788">
        <v>2</v>
      </c>
      <c r="I72" s="789">
        <v>7.63</v>
      </c>
      <c r="J72" s="790">
        <v>14.5</v>
      </c>
      <c r="K72" s="791">
        <v>4.0999999999999996</v>
      </c>
      <c r="L72" s="792">
        <v>6</v>
      </c>
      <c r="M72" s="792">
        <v>55</v>
      </c>
      <c r="N72" s="793">
        <v>18.37</v>
      </c>
      <c r="O72" s="792" t="s">
        <v>3510</v>
      </c>
      <c r="P72" s="794" t="s">
        <v>3644</v>
      </c>
      <c r="Q72" s="795">
        <f t="shared" si="5"/>
        <v>0</v>
      </c>
      <c r="R72" s="795">
        <f t="shared" si="5"/>
        <v>-0.5699999999999994</v>
      </c>
      <c r="S72" s="782">
        <f>IF(H72=0,"",H72*N72)</f>
        <v>36.74</v>
      </c>
      <c r="T72" s="782">
        <f>IF(H72=0,"",H72*J72)</f>
        <v>29</v>
      </c>
      <c r="U72" s="782">
        <f>IF(H72=0,"",T72-S72)</f>
        <v>-7.740000000000002</v>
      </c>
      <c r="V72" s="796">
        <f>IF(H72=0,"",T72/S72)</f>
        <v>0.78933043004899284</v>
      </c>
      <c r="W72" s="797">
        <v>6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3:Q1048576">
    <cfRule type="cellIs" dxfId="12" priority="9" stopIfTrue="1" operator="lessThan">
      <formula>0</formula>
    </cfRule>
  </conditionalFormatting>
  <conditionalFormatting sqref="U73:U1048576">
    <cfRule type="cellIs" dxfId="11" priority="8" stopIfTrue="1" operator="greaterThan">
      <formula>0</formula>
    </cfRule>
  </conditionalFormatting>
  <conditionalFormatting sqref="V73:V1048576">
    <cfRule type="cellIs" dxfId="10" priority="7" stopIfTrue="1" operator="greaterThan">
      <formula>1</formula>
    </cfRule>
  </conditionalFormatting>
  <conditionalFormatting sqref="V73:V1048576">
    <cfRule type="cellIs" dxfId="9" priority="4" stopIfTrue="1" operator="greaterThan">
      <formula>1</formula>
    </cfRule>
  </conditionalFormatting>
  <conditionalFormatting sqref="U73:U1048576">
    <cfRule type="cellIs" dxfId="8" priority="5" stopIfTrue="1" operator="greaterThan">
      <formula>0</formula>
    </cfRule>
  </conditionalFormatting>
  <conditionalFormatting sqref="Q73:Q1048576">
    <cfRule type="cellIs" dxfId="7" priority="6" stopIfTrue="1" operator="lessThan">
      <formula>0</formula>
    </cfRule>
  </conditionalFormatting>
  <conditionalFormatting sqref="V5:V72">
    <cfRule type="cellIs" dxfId="6" priority="1" stopIfTrue="1" operator="greaterThan">
      <formula>1</formula>
    </cfRule>
  </conditionalFormatting>
  <conditionalFormatting sqref="U5:U72">
    <cfRule type="cellIs" dxfId="5" priority="2" stopIfTrue="1" operator="greaterThan">
      <formula>0</formula>
    </cfRule>
  </conditionalFormatting>
  <conditionalFormatting sqref="Q5:Q7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4354417</v>
      </c>
      <c r="C3" s="330">
        <f t="shared" ref="C3:L3" si="0">SUBTOTAL(9,C6:C1048576)</f>
        <v>10</v>
      </c>
      <c r="D3" s="330">
        <f t="shared" si="0"/>
        <v>5273955</v>
      </c>
      <c r="E3" s="330">
        <f t="shared" si="0"/>
        <v>26.76129795825349</v>
      </c>
      <c r="F3" s="330">
        <f t="shared" si="0"/>
        <v>6135816</v>
      </c>
      <c r="G3" s="333">
        <f>IF(B3&lt;&gt;0,F3/B3,"")</f>
        <v>1.4091016087802339</v>
      </c>
      <c r="H3" s="329">
        <f t="shared" si="0"/>
        <v>1114859.8700000001</v>
      </c>
      <c r="I3" s="330">
        <f t="shared" si="0"/>
        <v>2</v>
      </c>
      <c r="J3" s="330">
        <f t="shared" si="0"/>
        <v>763086.28</v>
      </c>
      <c r="K3" s="330">
        <f t="shared" si="0"/>
        <v>1.6386274696157261</v>
      </c>
      <c r="L3" s="330">
        <f t="shared" si="0"/>
        <v>1898767.9999999998</v>
      </c>
      <c r="M3" s="331">
        <f>IF(H3&lt;&gt;0,L3/H3,"")</f>
        <v>1.7031449880781875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798"/>
      <c r="B5" s="799">
        <v>2012</v>
      </c>
      <c r="C5" s="800"/>
      <c r="D5" s="800">
        <v>2013</v>
      </c>
      <c r="E5" s="800"/>
      <c r="F5" s="800">
        <v>2014</v>
      </c>
      <c r="G5" s="697" t="s">
        <v>2</v>
      </c>
      <c r="H5" s="799">
        <v>2012</v>
      </c>
      <c r="I5" s="800"/>
      <c r="J5" s="800">
        <v>2013</v>
      </c>
      <c r="K5" s="800"/>
      <c r="L5" s="800">
        <v>2014</v>
      </c>
      <c r="M5" s="697" t="s">
        <v>2</v>
      </c>
    </row>
    <row r="6" spans="1:13" ht="14.4" customHeight="1" x14ac:dyDescent="0.3">
      <c r="A6" s="642" t="s">
        <v>3646</v>
      </c>
      <c r="B6" s="698">
        <v>554</v>
      </c>
      <c r="C6" s="608">
        <v>1</v>
      </c>
      <c r="D6" s="698">
        <v>668</v>
      </c>
      <c r="E6" s="608">
        <v>1.2057761732851986</v>
      </c>
      <c r="F6" s="698">
        <v>6049</v>
      </c>
      <c r="G6" s="630">
        <v>10.918772563176896</v>
      </c>
      <c r="H6" s="698"/>
      <c r="I6" s="608"/>
      <c r="J6" s="698"/>
      <c r="K6" s="608"/>
      <c r="L6" s="698">
        <v>546.08000000000004</v>
      </c>
      <c r="M6" s="654"/>
    </row>
    <row r="7" spans="1:13" ht="14.4" customHeight="1" x14ac:dyDescent="0.3">
      <c r="A7" s="643" t="s">
        <v>3647</v>
      </c>
      <c r="B7" s="801">
        <v>1139</v>
      </c>
      <c r="C7" s="614">
        <v>1</v>
      </c>
      <c r="D7" s="801">
        <v>15469</v>
      </c>
      <c r="E7" s="614">
        <v>13.581211589113257</v>
      </c>
      <c r="F7" s="801">
        <v>6900</v>
      </c>
      <c r="G7" s="638">
        <v>6.0579455662862163</v>
      </c>
      <c r="H7" s="801">
        <v>17761.86</v>
      </c>
      <c r="I7" s="614">
        <v>1</v>
      </c>
      <c r="J7" s="801">
        <v>17026.47</v>
      </c>
      <c r="K7" s="614">
        <v>0.95859724150511272</v>
      </c>
      <c r="L7" s="801">
        <v>2127.4</v>
      </c>
      <c r="M7" s="802">
        <v>0.11977349219057014</v>
      </c>
    </row>
    <row r="8" spans="1:13" ht="14.4" customHeight="1" x14ac:dyDescent="0.3">
      <c r="A8" s="643" t="s">
        <v>3648</v>
      </c>
      <c r="B8" s="801">
        <v>230038</v>
      </c>
      <c r="C8" s="614">
        <v>1</v>
      </c>
      <c r="D8" s="801">
        <v>211161</v>
      </c>
      <c r="E8" s="614">
        <v>0.91793964475434497</v>
      </c>
      <c r="F8" s="801">
        <v>245896</v>
      </c>
      <c r="G8" s="638">
        <v>1.0689364365887375</v>
      </c>
      <c r="H8" s="801"/>
      <c r="I8" s="614"/>
      <c r="J8" s="801"/>
      <c r="K8" s="614"/>
      <c r="L8" s="801"/>
      <c r="M8" s="802"/>
    </row>
    <row r="9" spans="1:13" ht="14.4" customHeight="1" x14ac:dyDescent="0.3">
      <c r="A9" s="643" t="s">
        <v>3649</v>
      </c>
      <c r="B9" s="801">
        <v>908244</v>
      </c>
      <c r="C9" s="614">
        <v>1</v>
      </c>
      <c r="D9" s="801">
        <v>1221719</v>
      </c>
      <c r="E9" s="614">
        <v>1.3451440361841092</v>
      </c>
      <c r="F9" s="801">
        <v>1216942</v>
      </c>
      <c r="G9" s="638">
        <v>1.3398844363408953</v>
      </c>
      <c r="H9" s="801"/>
      <c r="I9" s="614"/>
      <c r="J9" s="801"/>
      <c r="K9" s="614"/>
      <c r="L9" s="801"/>
      <c r="M9" s="802"/>
    </row>
    <row r="10" spans="1:13" ht="14.4" customHeight="1" x14ac:dyDescent="0.3">
      <c r="A10" s="643" t="s">
        <v>3650</v>
      </c>
      <c r="B10" s="801">
        <v>914260</v>
      </c>
      <c r="C10" s="614">
        <v>1</v>
      </c>
      <c r="D10" s="801">
        <v>1318520</v>
      </c>
      <c r="E10" s="614">
        <v>1.4421718110821866</v>
      </c>
      <c r="F10" s="801">
        <v>1809961</v>
      </c>
      <c r="G10" s="638">
        <v>1.9797005228272044</v>
      </c>
      <c r="H10" s="801">
        <v>1097098.01</v>
      </c>
      <c r="I10" s="614">
        <v>1</v>
      </c>
      <c r="J10" s="801">
        <v>746059.81</v>
      </c>
      <c r="K10" s="614">
        <v>0.68003022811061342</v>
      </c>
      <c r="L10" s="801">
        <v>1896094.5199999998</v>
      </c>
      <c r="M10" s="802">
        <v>1.728281796810478</v>
      </c>
    </row>
    <row r="11" spans="1:13" ht="14.4" customHeight="1" x14ac:dyDescent="0.3">
      <c r="A11" s="643" t="s">
        <v>3651</v>
      </c>
      <c r="B11" s="801">
        <v>307057</v>
      </c>
      <c r="C11" s="614">
        <v>1</v>
      </c>
      <c r="D11" s="801">
        <v>361166</v>
      </c>
      <c r="E11" s="614">
        <v>1.1762180963143651</v>
      </c>
      <c r="F11" s="801">
        <v>399742</v>
      </c>
      <c r="G11" s="638">
        <v>1.3018494937422043</v>
      </c>
      <c r="H11" s="801"/>
      <c r="I11" s="614"/>
      <c r="J11" s="801"/>
      <c r="K11" s="614"/>
      <c r="L11" s="801"/>
      <c r="M11" s="802"/>
    </row>
    <row r="12" spans="1:13" ht="14.4" customHeight="1" x14ac:dyDescent="0.3">
      <c r="A12" s="643" t="s">
        <v>3652</v>
      </c>
      <c r="B12" s="801">
        <v>1541549</v>
      </c>
      <c r="C12" s="614">
        <v>1</v>
      </c>
      <c r="D12" s="801">
        <v>1540933</v>
      </c>
      <c r="E12" s="614">
        <v>0.99960040193337996</v>
      </c>
      <c r="F12" s="801">
        <v>1887162</v>
      </c>
      <c r="G12" s="638">
        <v>1.2241985172057457</v>
      </c>
      <c r="H12" s="801"/>
      <c r="I12" s="614"/>
      <c r="J12" s="801"/>
      <c r="K12" s="614"/>
      <c r="L12" s="801"/>
      <c r="M12" s="802"/>
    </row>
    <row r="13" spans="1:13" ht="14.4" customHeight="1" x14ac:dyDescent="0.3">
      <c r="A13" s="643" t="s">
        <v>3653</v>
      </c>
      <c r="B13" s="801">
        <v>325512</v>
      </c>
      <c r="C13" s="614">
        <v>1</v>
      </c>
      <c r="D13" s="801">
        <v>466460</v>
      </c>
      <c r="E13" s="614">
        <v>1.4330040059967066</v>
      </c>
      <c r="F13" s="801">
        <v>449441</v>
      </c>
      <c r="G13" s="638">
        <v>1.3807202192238688</v>
      </c>
      <c r="H13" s="801"/>
      <c r="I13" s="614"/>
      <c r="J13" s="801"/>
      <c r="K13" s="614"/>
      <c r="L13" s="801"/>
      <c r="M13" s="802"/>
    </row>
    <row r="14" spans="1:13" ht="14.4" customHeight="1" x14ac:dyDescent="0.3">
      <c r="A14" s="643" t="s">
        <v>3654</v>
      </c>
      <c r="B14" s="801">
        <v>17216</v>
      </c>
      <c r="C14" s="614">
        <v>1</v>
      </c>
      <c r="D14" s="801">
        <v>71881</v>
      </c>
      <c r="E14" s="614">
        <v>4.1752439591078065</v>
      </c>
      <c r="F14" s="801">
        <v>29984</v>
      </c>
      <c r="G14" s="638">
        <v>1.741635687732342</v>
      </c>
      <c r="H14" s="801"/>
      <c r="I14" s="614"/>
      <c r="J14" s="801"/>
      <c r="K14" s="614"/>
      <c r="L14" s="801"/>
      <c r="M14" s="802"/>
    </row>
    <row r="15" spans="1:13" ht="14.4" customHeight="1" x14ac:dyDescent="0.3">
      <c r="A15" s="643" t="s">
        <v>3655</v>
      </c>
      <c r="B15" s="801">
        <v>108848</v>
      </c>
      <c r="C15" s="614">
        <v>1</v>
      </c>
      <c r="D15" s="801">
        <v>52790</v>
      </c>
      <c r="E15" s="614">
        <v>0.48498824048214023</v>
      </c>
      <c r="F15" s="801">
        <v>83739</v>
      </c>
      <c r="G15" s="638">
        <v>0.76932052035866527</v>
      </c>
      <c r="H15" s="801"/>
      <c r="I15" s="614"/>
      <c r="J15" s="801"/>
      <c r="K15" s="614"/>
      <c r="L15" s="801"/>
      <c r="M15" s="802"/>
    </row>
    <row r="16" spans="1:13" ht="14.4" customHeight="1" thickBot="1" x14ac:dyDescent="0.35">
      <c r="A16" s="700" t="s">
        <v>2142</v>
      </c>
      <c r="B16" s="699"/>
      <c r="C16" s="620"/>
      <c r="D16" s="699">
        <v>13188</v>
      </c>
      <c r="E16" s="620"/>
      <c r="F16" s="699"/>
      <c r="G16" s="631"/>
      <c r="H16" s="699"/>
      <c r="I16" s="620"/>
      <c r="J16" s="699"/>
      <c r="K16" s="620"/>
      <c r="L16" s="699"/>
      <c r="M16" s="65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6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4325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33228.530000000006</v>
      </c>
      <c r="G3" s="199">
        <f t="shared" si="0"/>
        <v>5469276.8699999992</v>
      </c>
      <c r="H3" s="200"/>
      <c r="I3" s="200"/>
      <c r="J3" s="195">
        <f t="shared" si="0"/>
        <v>38869.629999999997</v>
      </c>
      <c r="K3" s="199">
        <f t="shared" si="0"/>
        <v>6037041.2799999993</v>
      </c>
      <c r="L3" s="200"/>
      <c r="M3" s="200"/>
      <c r="N3" s="195">
        <f t="shared" si="0"/>
        <v>40135.74</v>
      </c>
      <c r="O3" s="199">
        <f t="shared" si="0"/>
        <v>8034583.9999999991</v>
      </c>
      <c r="P3" s="166">
        <f>IF(G3=0,"",O3/G3)</f>
        <v>1.4690395441618957</v>
      </c>
      <c r="Q3" s="197">
        <f>IF(N3=0,"",O3/N3)</f>
        <v>200.18527128190485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77</v>
      </c>
      <c r="E4" s="518" t="s">
        <v>11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7" t="s">
        <v>3656</v>
      </c>
      <c r="B6" s="608" t="s">
        <v>3341</v>
      </c>
      <c r="C6" s="608" t="s">
        <v>2755</v>
      </c>
      <c r="D6" s="608" t="s">
        <v>3657</v>
      </c>
      <c r="E6" s="608" t="s">
        <v>3658</v>
      </c>
      <c r="F6" s="611">
        <v>1</v>
      </c>
      <c r="G6" s="611">
        <v>554</v>
      </c>
      <c r="H6" s="611">
        <v>1</v>
      </c>
      <c r="I6" s="611">
        <v>554</v>
      </c>
      <c r="J6" s="611"/>
      <c r="K6" s="611"/>
      <c r="L6" s="611"/>
      <c r="M6" s="611"/>
      <c r="N6" s="611"/>
      <c r="O6" s="611"/>
      <c r="P6" s="630"/>
      <c r="Q6" s="612"/>
    </row>
    <row r="7" spans="1:17" ht="14.4" customHeight="1" x14ac:dyDescent="0.3">
      <c r="A7" s="613" t="s">
        <v>3656</v>
      </c>
      <c r="B7" s="614" t="s">
        <v>3341</v>
      </c>
      <c r="C7" s="614" t="s">
        <v>2755</v>
      </c>
      <c r="D7" s="614" t="s">
        <v>3659</v>
      </c>
      <c r="E7" s="614" t="s">
        <v>3660</v>
      </c>
      <c r="F7" s="617"/>
      <c r="G7" s="617"/>
      <c r="H7" s="617"/>
      <c r="I7" s="617"/>
      <c r="J7" s="617">
        <v>1</v>
      </c>
      <c r="K7" s="617">
        <v>449</v>
      </c>
      <c r="L7" s="617"/>
      <c r="M7" s="617">
        <v>449</v>
      </c>
      <c r="N7" s="617"/>
      <c r="O7" s="617"/>
      <c r="P7" s="638"/>
      <c r="Q7" s="618"/>
    </row>
    <row r="8" spans="1:17" ht="14.4" customHeight="1" x14ac:dyDescent="0.3">
      <c r="A8" s="613" t="s">
        <v>3656</v>
      </c>
      <c r="B8" s="614" t="s">
        <v>3499</v>
      </c>
      <c r="C8" s="614" t="s">
        <v>3077</v>
      </c>
      <c r="D8" s="614" t="s">
        <v>3398</v>
      </c>
      <c r="E8" s="614" t="s">
        <v>3399</v>
      </c>
      <c r="F8" s="617"/>
      <c r="G8" s="617"/>
      <c r="H8" s="617"/>
      <c r="I8" s="617"/>
      <c r="J8" s="617"/>
      <c r="K8" s="617"/>
      <c r="L8" s="617"/>
      <c r="M8" s="617"/>
      <c r="N8" s="617">
        <v>0.1</v>
      </c>
      <c r="O8" s="617">
        <v>546.08000000000004</v>
      </c>
      <c r="P8" s="638"/>
      <c r="Q8" s="618">
        <v>5460.8</v>
      </c>
    </row>
    <row r="9" spans="1:17" ht="14.4" customHeight="1" x14ac:dyDescent="0.3">
      <c r="A9" s="613" t="s">
        <v>3656</v>
      </c>
      <c r="B9" s="614" t="s">
        <v>3499</v>
      </c>
      <c r="C9" s="614" t="s">
        <v>2755</v>
      </c>
      <c r="D9" s="614" t="s">
        <v>3661</v>
      </c>
      <c r="E9" s="614" t="s">
        <v>3662</v>
      </c>
      <c r="F9" s="617"/>
      <c r="G9" s="617"/>
      <c r="H9" s="617"/>
      <c r="I9" s="617"/>
      <c r="J9" s="617">
        <v>1</v>
      </c>
      <c r="K9" s="617">
        <v>219</v>
      </c>
      <c r="L9" s="617"/>
      <c r="M9" s="617">
        <v>219</v>
      </c>
      <c r="N9" s="617"/>
      <c r="O9" s="617"/>
      <c r="P9" s="638"/>
      <c r="Q9" s="618"/>
    </row>
    <row r="10" spans="1:17" ht="14.4" customHeight="1" x14ac:dyDescent="0.3">
      <c r="A10" s="613" t="s">
        <v>3656</v>
      </c>
      <c r="B10" s="614" t="s">
        <v>3499</v>
      </c>
      <c r="C10" s="614" t="s">
        <v>2755</v>
      </c>
      <c r="D10" s="614" t="s">
        <v>3506</v>
      </c>
      <c r="E10" s="614" t="s">
        <v>3507</v>
      </c>
      <c r="F10" s="617"/>
      <c r="G10" s="617"/>
      <c r="H10" s="617"/>
      <c r="I10" s="617"/>
      <c r="J10" s="617"/>
      <c r="K10" s="617"/>
      <c r="L10" s="617"/>
      <c r="M10" s="617"/>
      <c r="N10" s="617">
        <v>1</v>
      </c>
      <c r="O10" s="617">
        <v>5572</v>
      </c>
      <c r="P10" s="638"/>
      <c r="Q10" s="618">
        <v>5572</v>
      </c>
    </row>
    <row r="11" spans="1:17" ht="14.4" customHeight="1" x14ac:dyDescent="0.3">
      <c r="A11" s="613" t="s">
        <v>3656</v>
      </c>
      <c r="B11" s="614" t="s">
        <v>3499</v>
      </c>
      <c r="C11" s="614" t="s">
        <v>2755</v>
      </c>
      <c r="D11" s="614" t="s">
        <v>3663</v>
      </c>
      <c r="E11" s="614" t="s">
        <v>3664</v>
      </c>
      <c r="F11" s="617"/>
      <c r="G11" s="617"/>
      <c r="H11" s="617"/>
      <c r="I11" s="617"/>
      <c r="J11" s="617"/>
      <c r="K11" s="617"/>
      <c r="L11" s="617"/>
      <c r="M11" s="617"/>
      <c r="N11" s="617">
        <v>1</v>
      </c>
      <c r="O11" s="617">
        <v>477</v>
      </c>
      <c r="P11" s="638"/>
      <c r="Q11" s="618">
        <v>477</v>
      </c>
    </row>
    <row r="12" spans="1:17" ht="14.4" customHeight="1" x14ac:dyDescent="0.3">
      <c r="A12" s="613" t="s">
        <v>3665</v>
      </c>
      <c r="B12" s="614" t="s">
        <v>1109</v>
      </c>
      <c r="C12" s="614" t="s">
        <v>3077</v>
      </c>
      <c r="D12" s="614" t="s">
        <v>3666</v>
      </c>
      <c r="E12" s="614" t="s">
        <v>3399</v>
      </c>
      <c r="F12" s="617">
        <v>0.45</v>
      </c>
      <c r="G12" s="617">
        <v>974.39</v>
      </c>
      <c r="H12" s="617">
        <v>1</v>
      </c>
      <c r="I12" s="617">
        <v>2165.3111111111111</v>
      </c>
      <c r="J12" s="617">
        <v>0.5</v>
      </c>
      <c r="K12" s="617">
        <v>1092.1600000000001</v>
      </c>
      <c r="L12" s="617">
        <v>1.120865361918739</v>
      </c>
      <c r="M12" s="617">
        <v>2184.3200000000002</v>
      </c>
      <c r="N12" s="617"/>
      <c r="O12" s="617"/>
      <c r="P12" s="638"/>
      <c r="Q12" s="618"/>
    </row>
    <row r="13" spans="1:17" ht="14.4" customHeight="1" x14ac:dyDescent="0.3">
      <c r="A13" s="613" t="s">
        <v>3665</v>
      </c>
      <c r="B13" s="614" t="s">
        <v>1109</v>
      </c>
      <c r="C13" s="614" t="s">
        <v>3144</v>
      </c>
      <c r="D13" s="614" t="s">
        <v>3667</v>
      </c>
      <c r="E13" s="614" t="s">
        <v>3146</v>
      </c>
      <c r="F13" s="617">
        <v>150</v>
      </c>
      <c r="G13" s="617">
        <v>679.5</v>
      </c>
      <c r="H13" s="617">
        <v>1</v>
      </c>
      <c r="I13" s="617">
        <v>4.53</v>
      </c>
      <c r="J13" s="617">
        <v>150</v>
      </c>
      <c r="K13" s="617">
        <v>726</v>
      </c>
      <c r="L13" s="617">
        <v>1.0684326710816776</v>
      </c>
      <c r="M13" s="617">
        <v>4.84</v>
      </c>
      <c r="N13" s="617"/>
      <c r="O13" s="617"/>
      <c r="P13" s="638"/>
      <c r="Q13" s="618"/>
    </row>
    <row r="14" spans="1:17" ht="14.4" customHeight="1" x14ac:dyDescent="0.3">
      <c r="A14" s="613" t="s">
        <v>3665</v>
      </c>
      <c r="B14" s="614" t="s">
        <v>1109</v>
      </c>
      <c r="C14" s="614" t="s">
        <v>3144</v>
      </c>
      <c r="D14" s="614" t="s">
        <v>3668</v>
      </c>
      <c r="E14" s="614" t="s">
        <v>3146</v>
      </c>
      <c r="F14" s="617">
        <v>1</v>
      </c>
      <c r="G14" s="617">
        <v>2135.09</v>
      </c>
      <c r="H14" s="617">
        <v>1</v>
      </c>
      <c r="I14" s="617">
        <v>2135.09</v>
      </c>
      <c r="J14" s="617">
        <v>1</v>
      </c>
      <c r="K14" s="617">
        <v>2299.5500000000002</v>
      </c>
      <c r="L14" s="617">
        <v>1.0770271979167154</v>
      </c>
      <c r="M14" s="617">
        <v>2299.5500000000002</v>
      </c>
      <c r="N14" s="617"/>
      <c r="O14" s="617"/>
      <c r="P14" s="638"/>
      <c r="Q14" s="618"/>
    </row>
    <row r="15" spans="1:17" ht="14.4" customHeight="1" x14ac:dyDescent="0.3">
      <c r="A15" s="613" t="s">
        <v>3665</v>
      </c>
      <c r="B15" s="614" t="s">
        <v>1109</v>
      </c>
      <c r="C15" s="614" t="s">
        <v>3144</v>
      </c>
      <c r="D15" s="614" t="s">
        <v>3669</v>
      </c>
      <c r="E15" s="614" t="s">
        <v>3146</v>
      </c>
      <c r="F15" s="617">
        <v>449</v>
      </c>
      <c r="G15" s="617">
        <v>13972.88</v>
      </c>
      <c r="H15" s="617">
        <v>1</v>
      </c>
      <c r="I15" s="617">
        <v>31.119999999999997</v>
      </c>
      <c r="J15" s="617">
        <v>388</v>
      </c>
      <c r="K15" s="617">
        <v>12908.76</v>
      </c>
      <c r="L15" s="617">
        <v>0.9238439033327418</v>
      </c>
      <c r="M15" s="617">
        <v>33.270000000000003</v>
      </c>
      <c r="N15" s="617"/>
      <c r="O15" s="617"/>
      <c r="P15" s="638"/>
      <c r="Q15" s="618"/>
    </row>
    <row r="16" spans="1:17" ht="14.4" customHeight="1" x14ac:dyDescent="0.3">
      <c r="A16" s="613" t="s">
        <v>3665</v>
      </c>
      <c r="B16" s="614" t="s">
        <v>1109</v>
      </c>
      <c r="C16" s="614" t="s">
        <v>3144</v>
      </c>
      <c r="D16" s="614" t="s">
        <v>3670</v>
      </c>
      <c r="E16" s="614" t="s">
        <v>3146</v>
      </c>
      <c r="F16" s="617"/>
      <c r="G16" s="617"/>
      <c r="H16" s="617"/>
      <c r="I16" s="617"/>
      <c r="J16" s="617"/>
      <c r="K16" s="617"/>
      <c r="L16" s="617"/>
      <c r="M16" s="617"/>
      <c r="N16" s="617">
        <v>110</v>
      </c>
      <c r="O16" s="617">
        <v>2127.4</v>
      </c>
      <c r="P16" s="638"/>
      <c r="Q16" s="618">
        <v>19.34</v>
      </c>
    </row>
    <row r="17" spans="1:17" ht="14.4" customHeight="1" x14ac:dyDescent="0.3">
      <c r="A17" s="613" t="s">
        <v>3665</v>
      </c>
      <c r="B17" s="614" t="s">
        <v>1109</v>
      </c>
      <c r="C17" s="614" t="s">
        <v>2755</v>
      </c>
      <c r="D17" s="614" t="s">
        <v>3671</v>
      </c>
      <c r="E17" s="614" t="s">
        <v>3672</v>
      </c>
      <c r="F17" s="617">
        <v>1</v>
      </c>
      <c r="G17" s="617">
        <v>653</v>
      </c>
      <c r="H17" s="617">
        <v>1</v>
      </c>
      <c r="I17" s="617">
        <v>653</v>
      </c>
      <c r="J17" s="617">
        <v>1</v>
      </c>
      <c r="K17" s="617">
        <v>654</v>
      </c>
      <c r="L17" s="617">
        <v>1.0015313935681469</v>
      </c>
      <c r="M17" s="617">
        <v>654</v>
      </c>
      <c r="N17" s="617"/>
      <c r="O17" s="617"/>
      <c r="P17" s="638"/>
      <c r="Q17" s="618"/>
    </row>
    <row r="18" spans="1:17" ht="14.4" customHeight="1" x14ac:dyDescent="0.3">
      <c r="A18" s="613" t="s">
        <v>3665</v>
      </c>
      <c r="B18" s="614" t="s">
        <v>1109</v>
      </c>
      <c r="C18" s="614" t="s">
        <v>2755</v>
      </c>
      <c r="D18" s="614" t="s">
        <v>3673</v>
      </c>
      <c r="E18" s="614" t="s">
        <v>3674</v>
      </c>
      <c r="F18" s="617"/>
      <c r="G18" s="617"/>
      <c r="H18" s="617"/>
      <c r="I18" s="617"/>
      <c r="J18" s="617"/>
      <c r="K18" s="617"/>
      <c r="L18" s="617"/>
      <c r="M18" s="617"/>
      <c r="N18" s="617">
        <v>2</v>
      </c>
      <c r="O18" s="617">
        <v>6900</v>
      </c>
      <c r="P18" s="638"/>
      <c r="Q18" s="618">
        <v>3450</v>
      </c>
    </row>
    <row r="19" spans="1:17" ht="14.4" customHeight="1" x14ac:dyDescent="0.3">
      <c r="A19" s="613" t="s">
        <v>3665</v>
      </c>
      <c r="B19" s="614" t="s">
        <v>1109</v>
      </c>
      <c r="C19" s="614" t="s">
        <v>2755</v>
      </c>
      <c r="D19" s="614" t="s">
        <v>3675</v>
      </c>
      <c r="E19" s="614" t="s">
        <v>3676</v>
      </c>
      <c r="F19" s="617"/>
      <c r="G19" s="617"/>
      <c r="H19" s="617"/>
      <c r="I19" s="617"/>
      <c r="J19" s="617">
        <v>1</v>
      </c>
      <c r="K19" s="617">
        <v>14328</v>
      </c>
      <c r="L19" s="617"/>
      <c r="M19" s="617">
        <v>14328</v>
      </c>
      <c r="N19" s="617"/>
      <c r="O19" s="617"/>
      <c r="P19" s="638"/>
      <c r="Q19" s="618"/>
    </row>
    <row r="20" spans="1:17" ht="14.4" customHeight="1" x14ac:dyDescent="0.3">
      <c r="A20" s="613" t="s">
        <v>3665</v>
      </c>
      <c r="B20" s="614" t="s">
        <v>1109</v>
      </c>
      <c r="C20" s="614" t="s">
        <v>2755</v>
      </c>
      <c r="D20" s="614" t="s">
        <v>3677</v>
      </c>
      <c r="E20" s="614" t="s">
        <v>3678</v>
      </c>
      <c r="F20" s="617">
        <v>1</v>
      </c>
      <c r="G20" s="617">
        <v>486</v>
      </c>
      <c r="H20" s="617">
        <v>1</v>
      </c>
      <c r="I20" s="617">
        <v>486</v>
      </c>
      <c r="J20" s="617">
        <v>1</v>
      </c>
      <c r="K20" s="617">
        <v>487</v>
      </c>
      <c r="L20" s="617">
        <v>1.0020576131687242</v>
      </c>
      <c r="M20" s="617">
        <v>487</v>
      </c>
      <c r="N20" s="617"/>
      <c r="O20" s="617"/>
      <c r="P20" s="638"/>
      <c r="Q20" s="618"/>
    </row>
    <row r="21" spans="1:17" ht="14.4" customHeight="1" x14ac:dyDescent="0.3">
      <c r="A21" s="613" t="s">
        <v>3679</v>
      </c>
      <c r="B21" s="614" t="s">
        <v>3680</v>
      </c>
      <c r="C21" s="614" t="s">
        <v>2755</v>
      </c>
      <c r="D21" s="614" t="s">
        <v>3681</v>
      </c>
      <c r="E21" s="614" t="s">
        <v>3682</v>
      </c>
      <c r="F21" s="617">
        <v>1</v>
      </c>
      <c r="G21" s="617">
        <v>295</v>
      </c>
      <c r="H21" s="617">
        <v>1</v>
      </c>
      <c r="I21" s="617">
        <v>295</v>
      </c>
      <c r="J21" s="617"/>
      <c r="K21" s="617"/>
      <c r="L21" s="617"/>
      <c r="M21" s="617"/>
      <c r="N21" s="617"/>
      <c r="O21" s="617"/>
      <c r="P21" s="638"/>
      <c r="Q21" s="618"/>
    </row>
    <row r="22" spans="1:17" ht="14.4" customHeight="1" x14ac:dyDescent="0.3">
      <c r="A22" s="613" t="s">
        <v>3679</v>
      </c>
      <c r="B22" s="614" t="s">
        <v>3680</v>
      </c>
      <c r="C22" s="614" t="s">
        <v>2755</v>
      </c>
      <c r="D22" s="614" t="s">
        <v>3683</v>
      </c>
      <c r="E22" s="614" t="s">
        <v>3684</v>
      </c>
      <c r="F22" s="617">
        <v>2</v>
      </c>
      <c r="G22" s="617">
        <v>2472</v>
      </c>
      <c r="H22" s="617">
        <v>1</v>
      </c>
      <c r="I22" s="617">
        <v>1236</v>
      </c>
      <c r="J22" s="617"/>
      <c r="K22" s="617"/>
      <c r="L22" s="617"/>
      <c r="M22" s="617"/>
      <c r="N22" s="617"/>
      <c r="O22" s="617"/>
      <c r="P22" s="638"/>
      <c r="Q22" s="618"/>
    </row>
    <row r="23" spans="1:17" ht="14.4" customHeight="1" x14ac:dyDescent="0.3">
      <c r="A23" s="613" t="s">
        <v>3679</v>
      </c>
      <c r="B23" s="614" t="s">
        <v>3680</v>
      </c>
      <c r="C23" s="614" t="s">
        <v>2755</v>
      </c>
      <c r="D23" s="614" t="s">
        <v>3685</v>
      </c>
      <c r="E23" s="614" t="s">
        <v>3686</v>
      </c>
      <c r="F23" s="617">
        <v>1</v>
      </c>
      <c r="G23" s="617">
        <v>9702</v>
      </c>
      <c r="H23" s="617">
        <v>1</v>
      </c>
      <c r="I23" s="617">
        <v>9702</v>
      </c>
      <c r="J23" s="617"/>
      <c r="K23" s="617"/>
      <c r="L23" s="617"/>
      <c r="M23" s="617"/>
      <c r="N23" s="617"/>
      <c r="O23" s="617"/>
      <c r="P23" s="638"/>
      <c r="Q23" s="618"/>
    </row>
    <row r="24" spans="1:17" ht="14.4" customHeight="1" x14ac:dyDescent="0.3">
      <c r="A24" s="613" t="s">
        <v>3679</v>
      </c>
      <c r="B24" s="614" t="s">
        <v>3680</v>
      </c>
      <c r="C24" s="614" t="s">
        <v>2755</v>
      </c>
      <c r="D24" s="614" t="s">
        <v>3687</v>
      </c>
      <c r="E24" s="614" t="s">
        <v>3688</v>
      </c>
      <c r="F24" s="617">
        <v>8</v>
      </c>
      <c r="G24" s="617">
        <v>17768</v>
      </c>
      <c r="H24" s="617">
        <v>1</v>
      </c>
      <c r="I24" s="617">
        <v>2221</v>
      </c>
      <c r="J24" s="617"/>
      <c r="K24" s="617"/>
      <c r="L24" s="617"/>
      <c r="M24" s="617"/>
      <c r="N24" s="617"/>
      <c r="O24" s="617"/>
      <c r="P24" s="638"/>
      <c r="Q24" s="618"/>
    </row>
    <row r="25" spans="1:17" ht="14.4" customHeight="1" x14ac:dyDescent="0.3">
      <c r="A25" s="613" t="s">
        <v>3679</v>
      </c>
      <c r="B25" s="614" t="s">
        <v>3689</v>
      </c>
      <c r="C25" s="614" t="s">
        <v>2755</v>
      </c>
      <c r="D25" s="614" t="s">
        <v>3690</v>
      </c>
      <c r="E25" s="614" t="s">
        <v>3691</v>
      </c>
      <c r="F25" s="617">
        <v>1</v>
      </c>
      <c r="G25" s="617">
        <v>216</v>
      </c>
      <c r="H25" s="617">
        <v>1</v>
      </c>
      <c r="I25" s="617">
        <v>216</v>
      </c>
      <c r="J25" s="617"/>
      <c r="K25" s="617"/>
      <c r="L25" s="617"/>
      <c r="M25" s="617"/>
      <c r="N25" s="617"/>
      <c r="O25" s="617"/>
      <c r="P25" s="638"/>
      <c r="Q25" s="618"/>
    </row>
    <row r="26" spans="1:17" ht="14.4" customHeight="1" x14ac:dyDescent="0.3">
      <c r="A26" s="613" t="s">
        <v>3679</v>
      </c>
      <c r="B26" s="614" t="s">
        <v>3689</v>
      </c>
      <c r="C26" s="614" t="s">
        <v>2755</v>
      </c>
      <c r="D26" s="614" t="s">
        <v>3692</v>
      </c>
      <c r="E26" s="614" t="s">
        <v>3693</v>
      </c>
      <c r="F26" s="617">
        <v>1</v>
      </c>
      <c r="G26" s="617">
        <v>494</v>
      </c>
      <c r="H26" s="617">
        <v>1</v>
      </c>
      <c r="I26" s="617">
        <v>494</v>
      </c>
      <c r="J26" s="617"/>
      <c r="K26" s="617"/>
      <c r="L26" s="617"/>
      <c r="M26" s="617"/>
      <c r="N26" s="617"/>
      <c r="O26" s="617"/>
      <c r="P26" s="638"/>
      <c r="Q26" s="618"/>
    </row>
    <row r="27" spans="1:17" ht="14.4" customHeight="1" x14ac:dyDescent="0.3">
      <c r="A27" s="613" t="s">
        <v>3679</v>
      </c>
      <c r="B27" s="614" t="s">
        <v>3689</v>
      </c>
      <c r="C27" s="614" t="s">
        <v>2755</v>
      </c>
      <c r="D27" s="614" t="s">
        <v>3694</v>
      </c>
      <c r="E27" s="614" t="s">
        <v>3695</v>
      </c>
      <c r="F27" s="617">
        <v>36</v>
      </c>
      <c r="G27" s="617">
        <v>12600</v>
      </c>
      <c r="H27" s="617">
        <v>1</v>
      </c>
      <c r="I27" s="617">
        <v>350</v>
      </c>
      <c r="J27" s="617">
        <v>39</v>
      </c>
      <c r="K27" s="617">
        <v>13650</v>
      </c>
      <c r="L27" s="617">
        <v>1.0833333333333333</v>
      </c>
      <c r="M27" s="617">
        <v>350</v>
      </c>
      <c r="N27" s="617">
        <v>53</v>
      </c>
      <c r="O27" s="617">
        <v>18571</v>
      </c>
      <c r="P27" s="638">
        <v>1.4738888888888888</v>
      </c>
      <c r="Q27" s="618">
        <v>350.39622641509436</v>
      </c>
    </row>
    <row r="28" spans="1:17" ht="14.4" customHeight="1" x14ac:dyDescent="0.3">
      <c r="A28" s="613" t="s">
        <v>3679</v>
      </c>
      <c r="B28" s="614" t="s">
        <v>3689</v>
      </c>
      <c r="C28" s="614" t="s">
        <v>2755</v>
      </c>
      <c r="D28" s="614" t="s">
        <v>3696</v>
      </c>
      <c r="E28" s="614" t="s">
        <v>3697</v>
      </c>
      <c r="F28" s="617">
        <v>99</v>
      </c>
      <c r="G28" s="617">
        <v>6336</v>
      </c>
      <c r="H28" s="617">
        <v>1</v>
      </c>
      <c r="I28" s="617">
        <v>64</v>
      </c>
      <c r="J28" s="617">
        <v>149</v>
      </c>
      <c r="K28" s="617">
        <v>9685</v>
      </c>
      <c r="L28" s="617">
        <v>1.5285669191919191</v>
      </c>
      <c r="M28" s="617">
        <v>65</v>
      </c>
      <c r="N28" s="617">
        <v>120</v>
      </c>
      <c r="O28" s="617">
        <v>7800</v>
      </c>
      <c r="P28" s="638">
        <v>1.231060606060606</v>
      </c>
      <c r="Q28" s="618">
        <v>65</v>
      </c>
    </row>
    <row r="29" spans="1:17" ht="14.4" customHeight="1" x14ac:dyDescent="0.3">
      <c r="A29" s="613" t="s">
        <v>3679</v>
      </c>
      <c r="B29" s="614" t="s">
        <v>3689</v>
      </c>
      <c r="C29" s="614" t="s">
        <v>2755</v>
      </c>
      <c r="D29" s="614" t="s">
        <v>3698</v>
      </c>
      <c r="E29" s="614" t="s">
        <v>3699</v>
      </c>
      <c r="F29" s="617">
        <v>4</v>
      </c>
      <c r="G29" s="617">
        <v>2356</v>
      </c>
      <c r="H29" s="617">
        <v>1</v>
      </c>
      <c r="I29" s="617">
        <v>589</v>
      </c>
      <c r="J29" s="617"/>
      <c r="K29" s="617"/>
      <c r="L29" s="617"/>
      <c r="M29" s="617"/>
      <c r="N29" s="617"/>
      <c r="O29" s="617"/>
      <c r="P29" s="638"/>
      <c r="Q29" s="618"/>
    </row>
    <row r="30" spans="1:17" ht="14.4" customHeight="1" x14ac:dyDescent="0.3">
      <c r="A30" s="613" t="s">
        <v>3679</v>
      </c>
      <c r="B30" s="614" t="s">
        <v>3689</v>
      </c>
      <c r="C30" s="614" t="s">
        <v>2755</v>
      </c>
      <c r="D30" s="614" t="s">
        <v>3700</v>
      </c>
      <c r="E30" s="614" t="s">
        <v>3701</v>
      </c>
      <c r="F30" s="617">
        <v>1</v>
      </c>
      <c r="G30" s="617">
        <v>614</v>
      </c>
      <c r="H30" s="617">
        <v>1</v>
      </c>
      <c r="I30" s="617">
        <v>614</v>
      </c>
      <c r="J30" s="617"/>
      <c r="K30" s="617"/>
      <c r="L30" s="617"/>
      <c r="M30" s="617"/>
      <c r="N30" s="617"/>
      <c r="O30" s="617"/>
      <c r="P30" s="638"/>
      <c r="Q30" s="618"/>
    </row>
    <row r="31" spans="1:17" ht="14.4" customHeight="1" x14ac:dyDescent="0.3">
      <c r="A31" s="613" t="s">
        <v>3679</v>
      </c>
      <c r="B31" s="614" t="s">
        <v>3689</v>
      </c>
      <c r="C31" s="614" t="s">
        <v>2755</v>
      </c>
      <c r="D31" s="614" t="s">
        <v>3702</v>
      </c>
      <c r="E31" s="614" t="s">
        <v>3703</v>
      </c>
      <c r="F31" s="617">
        <v>1</v>
      </c>
      <c r="G31" s="617">
        <v>149</v>
      </c>
      <c r="H31" s="617">
        <v>1</v>
      </c>
      <c r="I31" s="617">
        <v>149</v>
      </c>
      <c r="J31" s="617"/>
      <c r="K31" s="617"/>
      <c r="L31" s="617"/>
      <c r="M31" s="617"/>
      <c r="N31" s="617"/>
      <c r="O31" s="617"/>
      <c r="P31" s="638"/>
      <c r="Q31" s="618"/>
    </row>
    <row r="32" spans="1:17" ht="14.4" customHeight="1" x14ac:dyDescent="0.3">
      <c r="A32" s="613" t="s">
        <v>3679</v>
      </c>
      <c r="B32" s="614" t="s">
        <v>3689</v>
      </c>
      <c r="C32" s="614" t="s">
        <v>2755</v>
      </c>
      <c r="D32" s="614" t="s">
        <v>3704</v>
      </c>
      <c r="E32" s="614" t="s">
        <v>3705</v>
      </c>
      <c r="F32" s="617">
        <v>46</v>
      </c>
      <c r="G32" s="617">
        <v>1058</v>
      </c>
      <c r="H32" s="617">
        <v>1</v>
      </c>
      <c r="I32" s="617">
        <v>23</v>
      </c>
      <c r="J32" s="617">
        <v>48</v>
      </c>
      <c r="K32" s="617">
        <v>1104</v>
      </c>
      <c r="L32" s="617">
        <v>1.0434782608695652</v>
      </c>
      <c r="M32" s="617">
        <v>23</v>
      </c>
      <c r="N32" s="617">
        <v>32</v>
      </c>
      <c r="O32" s="617">
        <v>757</v>
      </c>
      <c r="P32" s="638">
        <v>0.71550094517958407</v>
      </c>
      <c r="Q32" s="618">
        <v>23.65625</v>
      </c>
    </row>
    <row r="33" spans="1:17" ht="14.4" customHeight="1" x14ac:dyDescent="0.3">
      <c r="A33" s="613" t="s">
        <v>3679</v>
      </c>
      <c r="B33" s="614" t="s">
        <v>3689</v>
      </c>
      <c r="C33" s="614" t="s">
        <v>2755</v>
      </c>
      <c r="D33" s="614" t="s">
        <v>3706</v>
      </c>
      <c r="E33" s="614" t="s">
        <v>3707</v>
      </c>
      <c r="F33" s="617">
        <v>21</v>
      </c>
      <c r="G33" s="617">
        <v>1134</v>
      </c>
      <c r="H33" s="617">
        <v>1</v>
      </c>
      <c r="I33" s="617">
        <v>54</v>
      </c>
      <c r="J33" s="617">
        <v>15</v>
      </c>
      <c r="K33" s="617">
        <v>810</v>
      </c>
      <c r="L33" s="617">
        <v>0.7142857142857143</v>
      </c>
      <c r="M33" s="617">
        <v>54</v>
      </c>
      <c r="N33" s="617">
        <v>18</v>
      </c>
      <c r="O33" s="617">
        <v>972</v>
      </c>
      <c r="P33" s="638">
        <v>0.8571428571428571</v>
      </c>
      <c r="Q33" s="618">
        <v>54</v>
      </c>
    </row>
    <row r="34" spans="1:17" ht="14.4" customHeight="1" x14ac:dyDescent="0.3">
      <c r="A34" s="613" t="s">
        <v>3679</v>
      </c>
      <c r="B34" s="614" t="s">
        <v>3689</v>
      </c>
      <c r="C34" s="614" t="s">
        <v>2755</v>
      </c>
      <c r="D34" s="614" t="s">
        <v>3708</v>
      </c>
      <c r="E34" s="614" t="s">
        <v>3709</v>
      </c>
      <c r="F34" s="617">
        <v>1365</v>
      </c>
      <c r="G34" s="617">
        <v>105105</v>
      </c>
      <c r="H34" s="617">
        <v>1</v>
      </c>
      <c r="I34" s="617">
        <v>77</v>
      </c>
      <c r="J34" s="617">
        <v>1626</v>
      </c>
      <c r="K34" s="617">
        <v>125202</v>
      </c>
      <c r="L34" s="617">
        <v>1.1912087912087912</v>
      </c>
      <c r="M34" s="617">
        <v>77</v>
      </c>
      <c r="N34" s="617">
        <v>1696</v>
      </c>
      <c r="O34" s="617">
        <v>130592</v>
      </c>
      <c r="P34" s="638">
        <v>1.2424908424908425</v>
      </c>
      <c r="Q34" s="618">
        <v>77</v>
      </c>
    </row>
    <row r="35" spans="1:17" ht="14.4" customHeight="1" x14ac:dyDescent="0.3">
      <c r="A35" s="613" t="s">
        <v>3679</v>
      </c>
      <c r="B35" s="614" t="s">
        <v>3689</v>
      </c>
      <c r="C35" s="614" t="s">
        <v>2755</v>
      </c>
      <c r="D35" s="614" t="s">
        <v>3710</v>
      </c>
      <c r="E35" s="614" t="s">
        <v>3711</v>
      </c>
      <c r="F35" s="617">
        <v>2</v>
      </c>
      <c r="G35" s="617">
        <v>3256</v>
      </c>
      <c r="H35" s="617">
        <v>1</v>
      </c>
      <c r="I35" s="617">
        <v>1628</v>
      </c>
      <c r="J35" s="617"/>
      <c r="K35" s="617"/>
      <c r="L35" s="617"/>
      <c r="M35" s="617"/>
      <c r="N35" s="617"/>
      <c r="O35" s="617"/>
      <c r="P35" s="638"/>
      <c r="Q35" s="618"/>
    </row>
    <row r="36" spans="1:17" ht="14.4" customHeight="1" x14ac:dyDescent="0.3">
      <c r="A36" s="613" t="s">
        <v>3679</v>
      </c>
      <c r="B36" s="614" t="s">
        <v>3689</v>
      </c>
      <c r="C36" s="614" t="s">
        <v>2755</v>
      </c>
      <c r="D36" s="614" t="s">
        <v>3712</v>
      </c>
      <c r="E36" s="614" t="s">
        <v>3713</v>
      </c>
      <c r="F36" s="617">
        <v>85</v>
      </c>
      <c r="G36" s="617">
        <v>1870</v>
      </c>
      <c r="H36" s="617">
        <v>1</v>
      </c>
      <c r="I36" s="617">
        <v>22</v>
      </c>
      <c r="J36" s="617">
        <v>93</v>
      </c>
      <c r="K36" s="617">
        <v>2046</v>
      </c>
      <c r="L36" s="617">
        <v>1.0941176470588236</v>
      </c>
      <c r="M36" s="617">
        <v>22</v>
      </c>
      <c r="N36" s="617">
        <v>60</v>
      </c>
      <c r="O36" s="617">
        <v>1356</v>
      </c>
      <c r="P36" s="638">
        <v>0.72513368983957216</v>
      </c>
      <c r="Q36" s="618">
        <v>22.6</v>
      </c>
    </row>
    <row r="37" spans="1:17" ht="14.4" customHeight="1" x14ac:dyDescent="0.3">
      <c r="A37" s="613" t="s">
        <v>3679</v>
      </c>
      <c r="B37" s="614" t="s">
        <v>3689</v>
      </c>
      <c r="C37" s="614" t="s">
        <v>2755</v>
      </c>
      <c r="D37" s="614" t="s">
        <v>3714</v>
      </c>
      <c r="E37" s="614" t="s">
        <v>3715</v>
      </c>
      <c r="F37" s="617">
        <v>39</v>
      </c>
      <c r="G37" s="617">
        <v>8151</v>
      </c>
      <c r="H37" s="617">
        <v>1</v>
      </c>
      <c r="I37" s="617">
        <v>209</v>
      </c>
      <c r="J37" s="617">
        <v>40</v>
      </c>
      <c r="K37" s="617">
        <v>8360</v>
      </c>
      <c r="L37" s="617">
        <v>1.0256410256410255</v>
      </c>
      <c r="M37" s="617">
        <v>209</v>
      </c>
      <c r="N37" s="617"/>
      <c r="O37" s="617"/>
      <c r="P37" s="638"/>
      <c r="Q37" s="618"/>
    </row>
    <row r="38" spans="1:17" ht="14.4" customHeight="1" x14ac:dyDescent="0.3">
      <c r="A38" s="613" t="s">
        <v>3679</v>
      </c>
      <c r="B38" s="614" t="s">
        <v>3689</v>
      </c>
      <c r="C38" s="614" t="s">
        <v>2755</v>
      </c>
      <c r="D38" s="614" t="s">
        <v>3716</v>
      </c>
      <c r="E38" s="614" t="s">
        <v>3717</v>
      </c>
      <c r="F38" s="617">
        <v>1</v>
      </c>
      <c r="G38" s="617">
        <v>66</v>
      </c>
      <c r="H38" s="617">
        <v>1</v>
      </c>
      <c r="I38" s="617">
        <v>66</v>
      </c>
      <c r="J38" s="617">
        <v>11</v>
      </c>
      <c r="K38" s="617">
        <v>726</v>
      </c>
      <c r="L38" s="617">
        <v>11</v>
      </c>
      <c r="M38" s="617">
        <v>66</v>
      </c>
      <c r="N38" s="617">
        <v>14</v>
      </c>
      <c r="O38" s="617">
        <v>924</v>
      </c>
      <c r="P38" s="638">
        <v>14</v>
      </c>
      <c r="Q38" s="618">
        <v>66</v>
      </c>
    </row>
    <row r="39" spans="1:17" ht="14.4" customHeight="1" x14ac:dyDescent="0.3">
      <c r="A39" s="613" t="s">
        <v>3679</v>
      </c>
      <c r="B39" s="614" t="s">
        <v>3689</v>
      </c>
      <c r="C39" s="614" t="s">
        <v>2755</v>
      </c>
      <c r="D39" s="614" t="s">
        <v>3718</v>
      </c>
      <c r="E39" s="614" t="s">
        <v>3719</v>
      </c>
      <c r="F39" s="617">
        <v>12</v>
      </c>
      <c r="G39" s="617">
        <v>4164</v>
      </c>
      <c r="H39" s="617">
        <v>1</v>
      </c>
      <c r="I39" s="617">
        <v>347</v>
      </c>
      <c r="J39" s="617"/>
      <c r="K39" s="617"/>
      <c r="L39" s="617"/>
      <c r="M39" s="617"/>
      <c r="N39" s="617"/>
      <c r="O39" s="617"/>
      <c r="P39" s="638"/>
      <c r="Q39" s="618"/>
    </row>
    <row r="40" spans="1:17" ht="14.4" customHeight="1" x14ac:dyDescent="0.3">
      <c r="A40" s="613" t="s">
        <v>3679</v>
      </c>
      <c r="B40" s="614" t="s">
        <v>3689</v>
      </c>
      <c r="C40" s="614" t="s">
        <v>2755</v>
      </c>
      <c r="D40" s="614" t="s">
        <v>3720</v>
      </c>
      <c r="E40" s="614" t="s">
        <v>3721</v>
      </c>
      <c r="F40" s="617">
        <v>36</v>
      </c>
      <c r="G40" s="617">
        <v>828</v>
      </c>
      <c r="H40" s="617">
        <v>1</v>
      </c>
      <c r="I40" s="617">
        <v>23</v>
      </c>
      <c r="J40" s="617">
        <v>42</v>
      </c>
      <c r="K40" s="617">
        <v>1008</v>
      </c>
      <c r="L40" s="617">
        <v>1.2173913043478262</v>
      </c>
      <c r="M40" s="617">
        <v>24</v>
      </c>
      <c r="N40" s="617">
        <v>25</v>
      </c>
      <c r="O40" s="617">
        <v>600</v>
      </c>
      <c r="P40" s="638">
        <v>0.72463768115942029</v>
      </c>
      <c r="Q40" s="618">
        <v>24</v>
      </c>
    </row>
    <row r="41" spans="1:17" ht="14.4" customHeight="1" x14ac:dyDescent="0.3">
      <c r="A41" s="613" t="s">
        <v>3679</v>
      </c>
      <c r="B41" s="614" t="s">
        <v>3689</v>
      </c>
      <c r="C41" s="614" t="s">
        <v>2755</v>
      </c>
      <c r="D41" s="614" t="s">
        <v>3722</v>
      </c>
      <c r="E41" s="614" t="s">
        <v>3723</v>
      </c>
      <c r="F41" s="617">
        <v>87</v>
      </c>
      <c r="G41" s="617">
        <v>15660</v>
      </c>
      <c r="H41" s="617">
        <v>1</v>
      </c>
      <c r="I41" s="617">
        <v>180</v>
      </c>
      <c r="J41" s="617">
        <v>81</v>
      </c>
      <c r="K41" s="617">
        <v>14580</v>
      </c>
      <c r="L41" s="617">
        <v>0.93103448275862066</v>
      </c>
      <c r="M41" s="617">
        <v>180</v>
      </c>
      <c r="N41" s="617">
        <v>122</v>
      </c>
      <c r="O41" s="617">
        <v>21960</v>
      </c>
      <c r="P41" s="638">
        <v>1.4022988505747127</v>
      </c>
      <c r="Q41" s="618">
        <v>180</v>
      </c>
    </row>
    <row r="42" spans="1:17" ht="14.4" customHeight="1" x14ac:dyDescent="0.3">
      <c r="A42" s="613" t="s">
        <v>3679</v>
      </c>
      <c r="B42" s="614" t="s">
        <v>3689</v>
      </c>
      <c r="C42" s="614" t="s">
        <v>2755</v>
      </c>
      <c r="D42" s="614" t="s">
        <v>3724</v>
      </c>
      <c r="E42" s="614" t="s">
        <v>3725</v>
      </c>
      <c r="F42" s="617">
        <v>8</v>
      </c>
      <c r="G42" s="617">
        <v>2024</v>
      </c>
      <c r="H42" s="617">
        <v>1</v>
      </c>
      <c r="I42" s="617">
        <v>253</v>
      </c>
      <c r="J42" s="617">
        <v>7</v>
      </c>
      <c r="K42" s="617">
        <v>1771</v>
      </c>
      <c r="L42" s="617">
        <v>0.875</v>
      </c>
      <c r="M42" s="617">
        <v>253</v>
      </c>
      <c r="N42" s="617">
        <v>57</v>
      </c>
      <c r="O42" s="617">
        <v>14421</v>
      </c>
      <c r="P42" s="638">
        <v>7.125</v>
      </c>
      <c r="Q42" s="618">
        <v>253</v>
      </c>
    </row>
    <row r="43" spans="1:17" ht="14.4" customHeight="1" x14ac:dyDescent="0.3">
      <c r="A43" s="613" t="s">
        <v>3679</v>
      </c>
      <c r="B43" s="614" t="s">
        <v>3689</v>
      </c>
      <c r="C43" s="614" t="s">
        <v>2755</v>
      </c>
      <c r="D43" s="614" t="s">
        <v>3726</v>
      </c>
      <c r="E43" s="614" t="s">
        <v>3727</v>
      </c>
      <c r="F43" s="617">
        <v>1</v>
      </c>
      <c r="G43" s="617">
        <v>189</v>
      </c>
      <c r="H43" s="617">
        <v>1</v>
      </c>
      <c r="I43" s="617">
        <v>189</v>
      </c>
      <c r="J43" s="617">
        <v>1</v>
      </c>
      <c r="K43" s="617">
        <v>189</v>
      </c>
      <c r="L43" s="617">
        <v>1</v>
      </c>
      <c r="M43" s="617">
        <v>189</v>
      </c>
      <c r="N43" s="617"/>
      <c r="O43" s="617"/>
      <c r="P43" s="638"/>
      <c r="Q43" s="618"/>
    </row>
    <row r="44" spans="1:17" ht="14.4" customHeight="1" x14ac:dyDescent="0.3">
      <c r="A44" s="613" t="s">
        <v>3679</v>
      </c>
      <c r="B44" s="614" t="s">
        <v>3689</v>
      </c>
      <c r="C44" s="614" t="s">
        <v>2755</v>
      </c>
      <c r="D44" s="614" t="s">
        <v>3728</v>
      </c>
      <c r="E44" s="614" t="s">
        <v>3729</v>
      </c>
      <c r="F44" s="617">
        <v>142</v>
      </c>
      <c r="G44" s="617">
        <v>30672</v>
      </c>
      <c r="H44" s="617">
        <v>1</v>
      </c>
      <c r="I44" s="617">
        <v>216</v>
      </c>
      <c r="J44" s="617">
        <v>144</v>
      </c>
      <c r="K44" s="617">
        <v>31104</v>
      </c>
      <c r="L44" s="617">
        <v>1.0140845070422535</v>
      </c>
      <c r="M44" s="617">
        <v>216</v>
      </c>
      <c r="N44" s="617">
        <v>217</v>
      </c>
      <c r="O44" s="617">
        <v>46872</v>
      </c>
      <c r="P44" s="638">
        <v>1.528169014084507</v>
      </c>
      <c r="Q44" s="618">
        <v>216</v>
      </c>
    </row>
    <row r="45" spans="1:17" ht="14.4" customHeight="1" x14ac:dyDescent="0.3">
      <c r="A45" s="613" t="s">
        <v>3679</v>
      </c>
      <c r="B45" s="614" t="s">
        <v>3689</v>
      </c>
      <c r="C45" s="614" t="s">
        <v>2755</v>
      </c>
      <c r="D45" s="614" t="s">
        <v>3730</v>
      </c>
      <c r="E45" s="614" t="s">
        <v>3731</v>
      </c>
      <c r="F45" s="617"/>
      <c r="G45" s="617"/>
      <c r="H45" s="617"/>
      <c r="I45" s="617"/>
      <c r="J45" s="617"/>
      <c r="K45" s="617"/>
      <c r="L45" s="617"/>
      <c r="M45" s="617"/>
      <c r="N45" s="617">
        <v>2</v>
      </c>
      <c r="O45" s="617">
        <v>71</v>
      </c>
      <c r="P45" s="638"/>
      <c r="Q45" s="618">
        <v>35.5</v>
      </c>
    </row>
    <row r="46" spans="1:17" ht="14.4" customHeight="1" x14ac:dyDescent="0.3">
      <c r="A46" s="613" t="s">
        <v>3679</v>
      </c>
      <c r="B46" s="614" t="s">
        <v>3689</v>
      </c>
      <c r="C46" s="614" t="s">
        <v>2755</v>
      </c>
      <c r="D46" s="614" t="s">
        <v>3732</v>
      </c>
      <c r="E46" s="614" t="s">
        <v>3733</v>
      </c>
      <c r="F46" s="617">
        <v>1</v>
      </c>
      <c r="G46" s="617">
        <v>589</v>
      </c>
      <c r="H46" s="617">
        <v>1</v>
      </c>
      <c r="I46" s="617">
        <v>589</v>
      </c>
      <c r="J46" s="617"/>
      <c r="K46" s="617"/>
      <c r="L46" s="617"/>
      <c r="M46" s="617"/>
      <c r="N46" s="617"/>
      <c r="O46" s="617"/>
      <c r="P46" s="638"/>
      <c r="Q46" s="618"/>
    </row>
    <row r="47" spans="1:17" ht="14.4" customHeight="1" x14ac:dyDescent="0.3">
      <c r="A47" s="613" t="s">
        <v>3679</v>
      </c>
      <c r="B47" s="614" t="s">
        <v>3689</v>
      </c>
      <c r="C47" s="614" t="s">
        <v>2755</v>
      </c>
      <c r="D47" s="614" t="s">
        <v>3734</v>
      </c>
      <c r="E47" s="614" t="s">
        <v>3735</v>
      </c>
      <c r="F47" s="617">
        <v>6</v>
      </c>
      <c r="G47" s="617">
        <v>300</v>
      </c>
      <c r="H47" s="617">
        <v>1</v>
      </c>
      <c r="I47" s="617">
        <v>50</v>
      </c>
      <c r="J47" s="617">
        <v>12</v>
      </c>
      <c r="K47" s="617">
        <v>600</v>
      </c>
      <c r="L47" s="617">
        <v>2</v>
      </c>
      <c r="M47" s="617">
        <v>50</v>
      </c>
      <c r="N47" s="617">
        <v>20</v>
      </c>
      <c r="O47" s="617">
        <v>1000</v>
      </c>
      <c r="P47" s="638">
        <v>3.3333333333333335</v>
      </c>
      <c r="Q47" s="618">
        <v>50</v>
      </c>
    </row>
    <row r="48" spans="1:17" ht="14.4" customHeight="1" x14ac:dyDescent="0.3">
      <c r="A48" s="613" t="s">
        <v>3679</v>
      </c>
      <c r="B48" s="614" t="s">
        <v>3689</v>
      </c>
      <c r="C48" s="614" t="s">
        <v>2755</v>
      </c>
      <c r="D48" s="614" t="s">
        <v>3736</v>
      </c>
      <c r="E48" s="614" t="s">
        <v>3737</v>
      </c>
      <c r="F48" s="617"/>
      <c r="G48" s="617"/>
      <c r="H48" s="617"/>
      <c r="I48" s="617"/>
      <c r="J48" s="617">
        <v>1</v>
      </c>
      <c r="K48" s="617">
        <v>326</v>
      </c>
      <c r="L48" s="617"/>
      <c r="M48" s="617">
        <v>326</v>
      </c>
      <c r="N48" s="617"/>
      <c r="O48" s="617"/>
      <c r="P48" s="638"/>
      <c r="Q48" s="618"/>
    </row>
    <row r="49" spans="1:17" ht="14.4" customHeight="1" x14ac:dyDescent="0.3">
      <c r="A49" s="613" t="s">
        <v>3679</v>
      </c>
      <c r="B49" s="614" t="s">
        <v>3689</v>
      </c>
      <c r="C49" s="614" t="s">
        <v>2755</v>
      </c>
      <c r="D49" s="614" t="s">
        <v>3738</v>
      </c>
      <c r="E49" s="614" t="s">
        <v>3739</v>
      </c>
      <c r="F49" s="617">
        <v>1</v>
      </c>
      <c r="G49" s="617">
        <v>750</v>
      </c>
      <c r="H49" s="617">
        <v>1</v>
      </c>
      <c r="I49" s="617">
        <v>750</v>
      </c>
      <c r="J49" s="617"/>
      <c r="K49" s="617"/>
      <c r="L49" s="617"/>
      <c r="M49" s="617"/>
      <c r="N49" s="617"/>
      <c r="O49" s="617"/>
      <c r="P49" s="638"/>
      <c r="Q49" s="618"/>
    </row>
    <row r="50" spans="1:17" ht="14.4" customHeight="1" x14ac:dyDescent="0.3">
      <c r="A50" s="613" t="s">
        <v>3679</v>
      </c>
      <c r="B50" s="614" t="s">
        <v>3689</v>
      </c>
      <c r="C50" s="614" t="s">
        <v>2755</v>
      </c>
      <c r="D50" s="614" t="s">
        <v>3740</v>
      </c>
      <c r="E50" s="614" t="s">
        <v>3741</v>
      </c>
      <c r="F50" s="617">
        <v>1</v>
      </c>
      <c r="G50" s="617">
        <v>229</v>
      </c>
      <c r="H50" s="617">
        <v>1</v>
      </c>
      <c r="I50" s="617">
        <v>229</v>
      </c>
      <c r="J50" s="617"/>
      <c r="K50" s="617"/>
      <c r="L50" s="617"/>
      <c r="M50" s="617"/>
      <c r="N50" s="617"/>
      <c r="O50" s="617"/>
      <c r="P50" s="638"/>
      <c r="Q50" s="618"/>
    </row>
    <row r="51" spans="1:17" ht="14.4" customHeight="1" x14ac:dyDescent="0.3">
      <c r="A51" s="613" t="s">
        <v>3679</v>
      </c>
      <c r="B51" s="614" t="s">
        <v>3689</v>
      </c>
      <c r="C51" s="614" t="s">
        <v>2755</v>
      </c>
      <c r="D51" s="614" t="s">
        <v>3742</v>
      </c>
      <c r="E51" s="614" t="s">
        <v>3743</v>
      </c>
      <c r="F51" s="617">
        <v>1</v>
      </c>
      <c r="G51" s="617">
        <v>406</v>
      </c>
      <c r="H51" s="617">
        <v>1</v>
      </c>
      <c r="I51" s="617">
        <v>406</v>
      </c>
      <c r="J51" s="617"/>
      <c r="K51" s="617"/>
      <c r="L51" s="617"/>
      <c r="M51" s="617"/>
      <c r="N51" s="617"/>
      <c r="O51" s="617"/>
      <c r="P51" s="638"/>
      <c r="Q51" s="618"/>
    </row>
    <row r="52" spans="1:17" ht="14.4" customHeight="1" x14ac:dyDescent="0.3">
      <c r="A52" s="613" t="s">
        <v>3679</v>
      </c>
      <c r="B52" s="614" t="s">
        <v>3689</v>
      </c>
      <c r="C52" s="614" t="s">
        <v>2755</v>
      </c>
      <c r="D52" s="614" t="s">
        <v>3744</v>
      </c>
      <c r="E52" s="614" t="s">
        <v>3745</v>
      </c>
      <c r="F52" s="617">
        <v>1</v>
      </c>
      <c r="G52" s="617">
        <v>585</v>
      </c>
      <c r="H52" s="617">
        <v>1</v>
      </c>
      <c r="I52" s="617">
        <v>585</v>
      </c>
      <c r="J52" s="617"/>
      <c r="K52" s="617"/>
      <c r="L52" s="617"/>
      <c r="M52" s="617"/>
      <c r="N52" s="617"/>
      <c r="O52" s="617"/>
      <c r="P52" s="638"/>
      <c r="Q52" s="618"/>
    </row>
    <row r="53" spans="1:17" ht="14.4" customHeight="1" x14ac:dyDescent="0.3">
      <c r="A53" s="613" t="s">
        <v>3746</v>
      </c>
      <c r="B53" s="614" t="s">
        <v>3747</v>
      </c>
      <c r="C53" s="614" t="s">
        <v>2755</v>
      </c>
      <c r="D53" s="614" t="s">
        <v>3748</v>
      </c>
      <c r="E53" s="614" t="s">
        <v>3749</v>
      </c>
      <c r="F53" s="617">
        <v>181</v>
      </c>
      <c r="G53" s="617">
        <v>4887</v>
      </c>
      <c r="H53" s="617">
        <v>1</v>
      </c>
      <c r="I53" s="617">
        <v>27</v>
      </c>
      <c r="J53" s="617">
        <v>209</v>
      </c>
      <c r="K53" s="617">
        <v>5643</v>
      </c>
      <c r="L53" s="617">
        <v>1.1546961325966851</v>
      </c>
      <c r="M53" s="617">
        <v>27</v>
      </c>
      <c r="N53" s="617">
        <v>237</v>
      </c>
      <c r="O53" s="617">
        <v>6399</v>
      </c>
      <c r="P53" s="638">
        <v>1.3093922651933703</v>
      </c>
      <c r="Q53" s="618">
        <v>27</v>
      </c>
    </row>
    <row r="54" spans="1:17" ht="14.4" customHeight="1" x14ac:dyDescent="0.3">
      <c r="A54" s="613" t="s">
        <v>3746</v>
      </c>
      <c r="B54" s="614" t="s">
        <v>3747</v>
      </c>
      <c r="C54" s="614" t="s">
        <v>2755</v>
      </c>
      <c r="D54" s="614" t="s">
        <v>3750</v>
      </c>
      <c r="E54" s="614" t="s">
        <v>3751</v>
      </c>
      <c r="F54" s="617">
        <v>199</v>
      </c>
      <c r="G54" s="617">
        <v>10746</v>
      </c>
      <c r="H54" s="617">
        <v>1</v>
      </c>
      <c r="I54" s="617">
        <v>54</v>
      </c>
      <c r="J54" s="617">
        <v>279</v>
      </c>
      <c r="K54" s="617">
        <v>15066</v>
      </c>
      <c r="L54" s="617">
        <v>1.4020100502512562</v>
      </c>
      <c r="M54" s="617">
        <v>54</v>
      </c>
      <c r="N54" s="617">
        <v>256</v>
      </c>
      <c r="O54" s="617">
        <v>13824</v>
      </c>
      <c r="P54" s="638">
        <v>1.2864321608040201</v>
      </c>
      <c r="Q54" s="618">
        <v>54</v>
      </c>
    </row>
    <row r="55" spans="1:17" ht="14.4" customHeight="1" x14ac:dyDescent="0.3">
      <c r="A55" s="613" t="s">
        <v>3746</v>
      </c>
      <c r="B55" s="614" t="s">
        <v>3747</v>
      </c>
      <c r="C55" s="614" t="s">
        <v>2755</v>
      </c>
      <c r="D55" s="614" t="s">
        <v>3752</v>
      </c>
      <c r="E55" s="614" t="s">
        <v>3753</v>
      </c>
      <c r="F55" s="617">
        <v>798</v>
      </c>
      <c r="G55" s="617">
        <v>19152</v>
      </c>
      <c r="H55" s="617">
        <v>1</v>
      </c>
      <c r="I55" s="617">
        <v>24</v>
      </c>
      <c r="J55" s="617">
        <v>902</v>
      </c>
      <c r="K55" s="617">
        <v>21648</v>
      </c>
      <c r="L55" s="617">
        <v>1.1303258145363408</v>
      </c>
      <c r="M55" s="617">
        <v>24</v>
      </c>
      <c r="N55" s="617">
        <v>898</v>
      </c>
      <c r="O55" s="617">
        <v>21552</v>
      </c>
      <c r="P55" s="638">
        <v>1.1253132832080202</v>
      </c>
      <c r="Q55" s="618">
        <v>24</v>
      </c>
    </row>
    <row r="56" spans="1:17" ht="14.4" customHeight="1" x14ac:dyDescent="0.3">
      <c r="A56" s="613" t="s">
        <v>3746</v>
      </c>
      <c r="B56" s="614" t="s">
        <v>3747</v>
      </c>
      <c r="C56" s="614" t="s">
        <v>2755</v>
      </c>
      <c r="D56" s="614" t="s">
        <v>3754</v>
      </c>
      <c r="E56" s="614" t="s">
        <v>3755</v>
      </c>
      <c r="F56" s="617">
        <v>969</v>
      </c>
      <c r="G56" s="617">
        <v>26163</v>
      </c>
      <c r="H56" s="617">
        <v>1</v>
      </c>
      <c r="I56" s="617">
        <v>27</v>
      </c>
      <c r="J56" s="617">
        <v>1217</v>
      </c>
      <c r="K56" s="617">
        <v>32859</v>
      </c>
      <c r="L56" s="617">
        <v>1.2559339525283797</v>
      </c>
      <c r="M56" s="617">
        <v>27</v>
      </c>
      <c r="N56" s="617">
        <v>1101</v>
      </c>
      <c r="O56" s="617">
        <v>29727</v>
      </c>
      <c r="P56" s="638">
        <v>1.1362229102167183</v>
      </c>
      <c r="Q56" s="618">
        <v>27</v>
      </c>
    </row>
    <row r="57" spans="1:17" ht="14.4" customHeight="1" x14ac:dyDescent="0.3">
      <c r="A57" s="613" t="s">
        <v>3746</v>
      </c>
      <c r="B57" s="614" t="s">
        <v>3747</v>
      </c>
      <c r="C57" s="614" t="s">
        <v>2755</v>
      </c>
      <c r="D57" s="614" t="s">
        <v>3756</v>
      </c>
      <c r="E57" s="614" t="s">
        <v>3757</v>
      </c>
      <c r="F57" s="617">
        <v>368</v>
      </c>
      <c r="G57" s="617">
        <v>20608</v>
      </c>
      <c r="H57" s="617">
        <v>1</v>
      </c>
      <c r="I57" s="617">
        <v>56</v>
      </c>
      <c r="J57" s="617">
        <v>200</v>
      </c>
      <c r="K57" s="617">
        <v>11200</v>
      </c>
      <c r="L57" s="617">
        <v>0.54347826086956519</v>
      </c>
      <c r="M57" s="617">
        <v>56</v>
      </c>
      <c r="N57" s="617">
        <v>123</v>
      </c>
      <c r="O57" s="617">
        <v>6896</v>
      </c>
      <c r="P57" s="638">
        <v>0.33462732919254656</v>
      </c>
      <c r="Q57" s="618">
        <v>56.065040650406502</v>
      </c>
    </row>
    <row r="58" spans="1:17" ht="14.4" customHeight="1" x14ac:dyDescent="0.3">
      <c r="A58" s="613" t="s">
        <v>3746</v>
      </c>
      <c r="B58" s="614" t="s">
        <v>3747</v>
      </c>
      <c r="C58" s="614" t="s">
        <v>2755</v>
      </c>
      <c r="D58" s="614" t="s">
        <v>3758</v>
      </c>
      <c r="E58" s="614" t="s">
        <v>3759</v>
      </c>
      <c r="F58" s="617">
        <v>162</v>
      </c>
      <c r="G58" s="617">
        <v>4374</v>
      </c>
      <c r="H58" s="617">
        <v>1</v>
      </c>
      <c r="I58" s="617">
        <v>27</v>
      </c>
      <c r="J58" s="617">
        <v>196</v>
      </c>
      <c r="K58" s="617">
        <v>5292</v>
      </c>
      <c r="L58" s="617">
        <v>1.2098765432098766</v>
      </c>
      <c r="M58" s="617">
        <v>27</v>
      </c>
      <c r="N58" s="617">
        <v>223</v>
      </c>
      <c r="O58" s="617">
        <v>6021</v>
      </c>
      <c r="P58" s="638">
        <v>1.3765432098765431</v>
      </c>
      <c r="Q58" s="618">
        <v>27</v>
      </c>
    </row>
    <row r="59" spans="1:17" ht="14.4" customHeight="1" x14ac:dyDescent="0.3">
      <c r="A59" s="613" t="s">
        <v>3746</v>
      </c>
      <c r="B59" s="614" t="s">
        <v>3747</v>
      </c>
      <c r="C59" s="614" t="s">
        <v>2755</v>
      </c>
      <c r="D59" s="614" t="s">
        <v>3760</v>
      </c>
      <c r="E59" s="614" t="s">
        <v>3761</v>
      </c>
      <c r="F59" s="617">
        <v>1114</v>
      </c>
      <c r="G59" s="617">
        <v>24508</v>
      </c>
      <c r="H59" s="617">
        <v>1</v>
      </c>
      <c r="I59" s="617">
        <v>22</v>
      </c>
      <c r="J59" s="617">
        <v>1385</v>
      </c>
      <c r="K59" s="617">
        <v>30470</v>
      </c>
      <c r="L59" s="617">
        <v>1.2432675044883303</v>
      </c>
      <c r="M59" s="617">
        <v>22</v>
      </c>
      <c r="N59" s="617">
        <v>1731</v>
      </c>
      <c r="O59" s="617">
        <v>38082</v>
      </c>
      <c r="P59" s="638">
        <v>1.5538599640933572</v>
      </c>
      <c r="Q59" s="618">
        <v>22</v>
      </c>
    </row>
    <row r="60" spans="1:17" ht="14.4" customHeight="1" x14ac:dyDescent="0.3">
      <c r="A60" s="613" t="s">
        <v>3746</v>
      </c>
      <c r="B60" s="614" t="s">
        <v>3747</v>
      </c>
      <c r="C60" s="614" t="s">
        <v>2755</v>
      </c>
      <c r="D60" s="614" t="s">
        <v>3762</v>
      </c>
      <c r="E60" s="614" t="s">
        <v>3763</v>
      </c>
      <c r="F60" s="617">
        <v>7</v>
      </c>
      <c r="G60" s="617">
        <v>476</v>
      </c>
      <c r="H60" s="617">
        <v>1</v>
      </c>
      <c r="I60" s="617">
        <v>68</v>
      </c>
      <c r="J60" s="617">
        <v>15</v>
      </c>
      <c r="K60" s="617">
        <v>1020</v>
      </c>
      <c r="L60" s="617">
        <v>2.1428571428571428</v>
      </c>
      <c r="M60" s="617">
        <v>68</v>
      </c>
      <c r="N60" s="617">
        <v>7</v>
      </c>
      <c r="O60" s="617">
        <v>476</v>
      </c>
      <c r="P60" s="638">
        <v>1</v>
      </c>
      <c r="Q60" s="618">
        <v>68</v>
      </c>
    </row>
    <row r="61" spans="1:17" ht="14.4" customHeight="1" x14ac:dyDescent="0.3">
      <c r="A61" s="613" t="s">
        <v>3746</v>
      </c>
      <c r="B61" s="614" t="s">
        <v>3747</v>
      </c>
      <c r="C61" s="614" t="s">
        <v>2755</v>
      </c>
      <c r="D61" s="614" t="s">
        <v>3764</v>
      </c>
      <c r="E61" s="614" t="s">
        <v>3765</v>
      </c>
      <c r="F61" s="617">
        <v>6</v>
      </c>
      <c r="G61" s="617">
        <v>372</v>
      </c>
      <c r="H61" s="617">
        <v>1</v>
      </c>
      <c r="I61" s="617">
        <v>62</v>
      </c>
      <c r="J61" s="617">
        <v>3</v>
      </c>
      <c r="K61" s="617">
        <v>186</v>
      </c>
      <c r="L61" s="617">
        <v>0.5</v>
      </c>
      <c r="M61" s="617">
        <v>62</v>
      </c>
      <c r="N61" s="617">
        <v>4</v>
      </c>
      <c r="O61" s="617">
        <v>248</v>
      </c>
      <c r="P61" s="638">
        <v>0.66666666666666663</v>
      </c>
      <c r="Q61" s="618">
        <v>62</v>
      </c>
    </row>
    <row r="62" spans="1:17" ht="14.4" customHeight="1" x14ac:dyDescent="0.3">
      <c r="A62" s="613" t="s">
        <v>3746</v>
      </c>
      <c r="B62" s="614" t="s">
        <v>3747</v>
      </c>
      <c r="C62" s="614" t="s">
        <v>2755</v>
      </c>
      <c r="D62" s="614" t="s">
        <v>3766</v>
      </c>
      <c r="E62" s="614" t="s">
        <v>3767</v>
      </c>
      <c r="F62" s="617">
        <v>1558</v>
      </c>
      <c r="G62" s="617">
        <v>95038</v>
      </c>
      <c r="H62" s="617">
        <v>1</v>
      </c>
      <c r="I62" s="617">
        <v>61</v>
      </c>
      <c r="J62" s="617">
        <v>1714</v>
      </c>
      <c r="K62" s="617">
        <v>104554</v>
      </c>
      <c r="L62" s="617">
        <v>1.1001283697047497</v>
      </c>
      <c r="M62" s="617">
        <v>61</v>
      </c>
      <c r="N62" s="617">
        <v>1851</v>
      </c>
      <c r="O62" s="617">
        <v>114034</v>
      </c>
      <c r="P62" s="638">
        <v>1.1998779435594182</v>
      </c>
      <c r="Q62" s="618">
        <v>61.606699081577524</v>
      </c>
    </row>
    <row r="63" spans="1:17" ht="14.4" customHeight="1" x14ac:dyDescent="0.3">
      <c r="A63" s="613" t="s">
        <v>3746</v>
      </c>
      <c r="B63" s="614" t="s">
        <v>3747</v>
      </c>
      <c r="C63" s="614" t="s">
        <v>2755</v>
      </c>
      <c r="D63" s="614" t="s">
        <v>3768</v>
      </c>
      <c r="E63" s="614" t="s">
        <v>3769</v>
      </c>
      <c r="F63" s="617"/>
      <c r="G63" s="617"/>
      <c r="H63" s="617"/>
      <c r="I63" s="617"/>
      <c r="J63" s="617"/>
      <c r="K63" s="617"/>
      <c r="L63" s="617"/>
      <c r="M63" s="617"/>
      <c r="N63" s="617">
        <v>16</v>
      </c>
      <c r="O63" s="617">
        <v>1298</v>
      </c>
      <c r="P63" s="638"/>
      <c r="Q63" s="618">
        <v>81.125</v>
      </c>
    </row>
    <row r="64" spans="1:17" ht="14.4" customHeight="1" x14ac:dyDescent="0.3">
      <c r="A64" s="613" t="s">
        <v>3746</v>
      </c>
      <c r="B64" s="614" t="s">
        <v>3747</v>
      </c>
      <c r="C64" s="614" t="s">
        <v>2755</v>
      </c>
      <c r="D64" s="614" t="s">
        <v>3770</v>
      </c>
      <c r="E64" s="614" t="s">
        <v>3771</v>
      </c>
      <c r="F64" s="617">
        <v>108</v>
      </c>
      <c r="G64" s="617">
        <v>106596</v>
      </c>
      <c r="H64" s="617">
        <v>1</v>
      </c>
      <c r="I64" s="617">
        <v>987</v>
      </c>
      <c r="J64" s="617">
        <v>98</v>
      </c>
      <c r="K64" s="617">
        <v>96726</v>
      </c>
      <c r="L64" s="617">
        <v>0.90740740740740744</v>
      </c>
      <c r="M64" s="617">
        <v>987</v>
      </c>
      <c r="N64" s="617">
        <v>103</v>
      </c>
      <c r="O64" s="617">
        <v>101661</v>
      </c>
      <c r="P64" s="638">
        <v>0.95370370370370372</v>
      </c>
      <c r="Q64" s="618">
        <v>987</v>
      </c>
    </row>
    <row r="65" spans="1:17" ht="14.4" customHeight="1" x14ac:dyDescent="0.3">
      <c r="A65" s="613" t="s">
        <v>3746</v>
      </c>
      <c r="B65" s="614" t="s">
        <v>3747</v>
      </c>
      <c r="C65" s="614" t="s">
        <v>2755</v>
      </c>
      <c r="D65" s="614" t="s">
        <v>3772</v>
      </c>
      <c r="E65" s="614" t="s">
        <v>3773</v>
      </c>
      <c r="F65" s="617">
        <v>2</v>
      </c>
      <c r="G65" s="617">
        <v>164</v>
      </c>
      <c r="H65" s="617">
        <v>1</v>
      </c>
      <c r="I65" s="617">
        <v>82</v>
      </c>
      <c r="J65" s="617">
        <v>5</v>
      </c>
      <c r="K65" s="617">
        <v>410</v>
      </c>
      <c r="L65" s="617">
        <v>2.5</v>
      </c>
      <c r="M65" s="617">
        <v>82</v>
      </c>
      <c r="N65" s="617">
        <v>19</v>
      </c>
      <c r="O65" s="617">
        <v>1558</v>
      </c>
      <c r="P65" s="638">
        <v>9.5</v>
      </c>
      <c r="Q65" s="618">
        <v>82</v>
      </c>
    </row>
    <row r="66" spans="1:17" ht="14.4" customHeight="1" x14ac:dyDescent="0.3">
      <c r="A66" s="613" t="s">
        <v>3746</v>
      </c>
      <c r="B66" s="614" t="s">
        <v>3747</v>
      </c>
      <c r="C66" s="614" t="s">
        <v>2755</v>
      </c>
      <c r="D66" s="614" t="s">
        <v>3774</v>
      </c>
      <c r="E66" s="614" t="s">
        <v>3775</v>
      </c>
      <c r="F66" s="617">
        <v>5</v>
      </c>
      <c r="G66" s="617">
        <v>315</v>
      </c>
      <c r="H66" s="617">
        <v>1</v>
      </c>
      <c r="I66" s="617">
        <v>63</v>
      </c>
      <c r="J66" s="617">
        <v>27</v>
      </c>
      <c r="K66" s="617">
        <v>1701</v>
      </c>
      <c r="L66" s="617">
        <v>5.4</v>
      </c>
      <c r="M66" s="617">
        <v>63</v>
      </c>
      <c r="N66" s="617">
        <v>14</v>
      </c>
      <c r="O66" s="617">
        <v>882</v>
      </c>
      <c r="P66" s="638">
        <v>2.8</v>
      </c>
      <c r="Q66" s="618">
        <v>63</v>
      </c>
    </row>
    <row r="67" spans="1:17" ht="14.4" customHeight="1" x14ac:dyDescent="0.3">
      <c r="A67" s="613" t="s">
        <v>3746</v>
      </c>
      <c r="B67" s="614" t="s">
        <v>3747</v>
      </c>
      <c r="C67" s="614" t="s">
        <v>2755</v>
      </c>
      <c r="D67" s="614" t="s">
        <v>3776</v>
      </c>
      <c r="E67" s="614" t="s">
        <v>3777</v>
      </c>
      <c r="F67" s="617">
        <v>448</v>
      </c>
      <c r="G67" s="617">
        <v>7616</v>
      </c>
      <c r="H67" s="617">
        <v>1</v>
      </c>
      <c r="I67" s="617">
        <v>17</v>
      </c>
      <c r="J67" s="617">
        <v>495</v>
      </c>
      <c r="K67" s="617">
        <v>8415</v>
      </c>
      <c r="L67" s="617">
        <v>1.1049107142857142</v>
      </c>
      <c r="M67" s="617">
        <v>17</v>
      </c>
      <c r="N67" s="617">
        <v>564</v>
      </c>
      <c r="O67" s="617">
        <v>9588</v>
      </c>
      <c r="P67" s="638">
        <v>1.2589285714285714</v>
      </c>
      <c r="Q67" s="618">
        <v>17</v>
      </c>
    </row>
    <row r="68" spans="1:17" ht="14.4" customHeight="1" x14ac:dyDescent="0.3">
      <c r="A68" s="613" t="s">
        <v>3746</v>
      </c>
      <c r="B68" s="614" t="s">
        <v>3747</v>
      </c>
      <c r="C68" s="614" t="s">
        <v>2755</v>
      </c>
      <c r="D68" s="614" t="s">
        <v>3778</v>
      </c>
      <c r="E68" s="614" t="s">
        <v>3779</v>
      </c>
      <c r="F68" s="617">
        <v>2</v>
      </c>
      <c r="G68" s="617">
        <v>124</v>
      </c>
      <c r="H68" s="617">
        <v>1</v>
      </c>
      <c r="I68" s="617">
        <v>62</v>
      </c>
      <c r="J68" s="617">
        <v>2</v>
      </c>
      <c r="K68" s="617">
        <v>126</v>
      </c>
      <c r="L68" s="617">
        <v>1.0161290322580645</v>
      </c>
      <c r="M68" s="617">
        <v>63</v>
      </c>
      <c r="N68" s="617"/>
      <c r="O68" s="617"/>
      <c r="P68" s="638"/>
      <c r="Q68" s="618"/>
    </row>
    <row r="69" spans="1:17" ht="14.4" customHeight="1" x14ac:dyDescent="0.3">
      <c r="A69" s="613" t="s">
        <v>3746</v>
      </c>
      <c r="B69" s="614" t="s">
        <v>3747</v>
      </c>
      <c r="C69" s="614" t="s">
        <v>2755</v>
      </c>
      <c r="D69" s="614" t="s">
        <v>3780</v>
      </c>
      <c r="E69" s="614" t="s">
        <v>3781</v>
      </c>
      <c r="F69" s="617">
        <v>6</v>
      </c>
      <c r="G69" s="617">
        <v>282</v>
      </c>
      <c r="H69" s="617">
        <v>1</v>
      </c>
      <c r="I69" s="617">
        <v>47</v>
      </c>
      <c r="J69" s="617">
        <v>14</v>
      </c>
      <c r="K69" s="617">
        <v>658</v>
      </c>
      <c r="L69" s="617">
        <v>2.3333333333333335</v>
      </c>
      <c r="M69" s="617">
        <v>47</v>
      </c>
      <c r="N69" s="617">
        <v>5</v>
      </c>
      <c r="O69" s="617">
        <v>235</v>
      </c>
      <c r="P69" s="638">
        <v>0.83333333333333337</v>
      </c>
      <c r="Q69" s="618">
        <v>47</v>
      </c>
    </row>
    <row r="70" spans="1:17" ht="14.4" customHeight="1" x14ac:dyDescent="0.3">
      <c r="A70" s="613" t="s">
        <v>3746</v>
      </c>
      <c r="B70" s="614" t="s">
        <v>3747</v>
      </c>
      <c r="C70" s="614" t="s">
        <v>2755</v>
      </c>
      <c r="D70" s="614" t="s">
        <v>3782</v>
      </c>
      <c r="E70" s="614" t="s">
        <v>3783</v>
      </c>
      <c r="F70" s="617">
        <v>2</v>
      </c>
      <c r="G70" s="617">
        <v>120</v>
      </c>
      <c r="H70" s="617">
        <v>1</v>
      </c>
      <c r="I70" s="617">
        <v>60</v>
      </c>
      <c r="J70" s="617">
        <v>4</v>
      </c>
      <c r="K70" s="617">
        <v>240</v>
      </c>
      <c r="L70" s="617">
        <v>2</v>
      </c>
      <c r="M70" s="617">
        <v>60</v>
      </c>
      <c r="N70" s="617">
        <v>2</v>
      </c>
      <c r="O70" s="617">
        <v>120</v>
      </c>
      <c r="P70" s="638">
        <v>1</v>
      </c>
      <c r="Q70" s="618">
        <v>60</v>
      </c>
    </row>
    <row r="71" spans="1:17" ht="14.4" customHeight="1" x14ac:dyDescent="0.3">
      <c r="A71" s="613" t="s">
        <v>3746</v>
      </c>
      <c r="B71" s="614" t="s">
        <v>3747</v>
      </c>
      <c r="C71" s="614" t="s">
        <v>2755</v>
      </c>
      <c r="D71" s="614" t="s">
        <v>3784</v>
      </c>
      <c r="E71" s="614" t="s">
        <v>3785</v>
      </c>
      <c r="F71" s="617"/>
      <c r="G71" s="617"/>
      <c r="H71" s="617"/>
      <c r="I71" s="617"/>
      <c r="J71" s="617">
        <v>3</v>
      </c>
      <c r="K71" s="617">
        <v>288</v>
      </c>
      <c r="L71" s="617"/>
      <c r="M71" s="617">
        <v>96</v>
      </c>
      <c r="N71" s="617">
        <v>2</v>
      </c>
      <c r="O71" s="617">
        <v>193</v>
      </c>
      <c r="P71" s="638"/>
      <c r="Q71" s="618">
        <v>96.5</v>
      </c>
    </row>
    <row r="72" spans="1:17" ht="14.4" customHeight="1" x14ac:dyDescent="0.3">
      <c r="A72" s="613" t="s">
        <v>3746</v>
      </c>
      <c r="B72" s="614" t="s">
        <v>3747</v>
      </c>
      <c r="C72" s="614" t="s">
        <v>2755</v>
      </c>
      <c r="D72" s="614" t="s">
        <v>3786</v>
      </c>
      <c r="E72" s="614" t="s">
        <v>3787</v>
      </c>
      <c r="F72" s="617"/>
      <c r="G72" s="617"/>
      <c r="H72" s="617"/>
      <c r="I72" s="617"/>
      <c r="J72" s="617">
        <v>3</v>
      </c>
      <c r="K72" s="617">
        <v>180</v>
      </c>
      <c r="L72" s="617"/>
      <c r="M72" s="617">
        <v>60</v>
      </c>
      <c r="N72" s="617">
        <v>2</v>
      </c>
      <c r="O72" s="617">
        <v>120</v>
      </c>
      <c r="P72" s="638"/>
      <c r="Q72" s="618">
        <v>60</v>
      </c>
    </row>
    <row r="73" spans="1:17" ht="14.4" customHeight="1" x14ac:dyDescent="0.3">
      <c r="A73" s="613" t="s">
        <v>3746</v>
      </c>
      <c r="B73" s="614" t="s">
        <v>3747</v>
      </c>
      <c r="C73" s="614" t="s">
        <v>2755</v>
      </c>
      <c r="D73" s="614" t="s">
        <v>3788</v>
      </c>
      <c r="E73" s="614" t="s">
        <v>3789</v>
      </c>
      <c r="F73" s="617"/>
      <c r="G73" s="617"/>
      <c r="H73" s="617"/>
      <c r="I73" s="617"/>
      <c r="J73" s="617">
        <v>1</v>
      </c>
      <c r="K73" s="617">
        <v>1447</v>
      </c>
      <c r="L73" s="617"/>
      <c r="M73" s="617">
        <v>1447</v>
      </c>
      <c r="N73" s="617"/>
      <c r="O73" s="617"/>
      <c r="P73" s="638"/>
      <c r="Q73" s="618"/>
    </row>
    <row r="74" spans="1:17" ht="14.4" customHeight="1" x14ac:dyDescent="0.3">
      <c r="A74" s="613" t="s">
        <v>3746</v>
      </c>
      <c r="B74" s="614" t="s">
        <v>3747</v>
      </c>
      <c r="C74" s="614" t="s">
        <v>2755</v>
      </c>
      <c r="D74" s="614" t="s">
        <v>3790</v>
      </c>
      <c r="E74" s="614" t="s">
        <v>3791</v>
      </c>
      <c r="F74" s="617"/>
      <c r="G74" s="617"/>
      <c r="H74" s="617"/>
      <c r="I74" s="617"/>
      <c r="J74" s="617"/>
      <c r="K74" s="617"/>
      <c r="L74" s="617"/>
      <c r="M74" s="617"/>
      <c r="N74" s="617">
        <v>3</v>
      </c>
      <c r="O74" s="617">
        <v>1386</v>
      </c>
      <c r="P74" s="638"/>
      <c r="Q74" s="618">
        <v>462</v>
      </c>
    </row>
    <row r="75" spans="1:17" ht="14.4" customHeight="1" x14ac:dyDescent="0.3">
      <c r="A75" s="613" t="s">
        <v>3746</v>
      </c>
      <c r="B75" s="614" t="s">
        <v>3747</v>
      </c>
      <c r="C75" s="614" t="s">
        <v>2755</v>
      </c>
      <c r="D75" s="614" t="s">
        <v>3792</v>
      </c>
      <c r="E75" s="614" t="s">
        <v>3793</v>
      </c>
      <c r="F75" s="617">
        <v>19</v>
      </c>
      <c r="G75" s="617">
        <v>16150</v>
      </c>
      <c r="H75" s="617">
        <v>1</v>
      </c>
      <c r="I75" s="617">
        <v>850</v>
      </c>
      <c r="J75" s="617">
        <v>43</v>
      </c>
      <c r="K75" s="617">
        <v>36593</v>
      </c>
      <c r="L75" s="617">
        <v>2.2658204334365326</v>
      </c>
      <c r="M75" s="617">
        <v>851</v>
      </c>
      <c r="N75" s="617">
        <v>46</v>
      </c>
      <c r="O75" s="617">
        <v>39181</v>
      </c>
      <c r="P75" s="638">
        <v>2.4260681114551081</v>
      </c>
      <c r="Q75" s="618">
        <v>851.76086956521738</v>
      </c>
    </row>
    <row r="76" spans="1:17" ht="14.4" customHeight="1" x14ac:dyDescent="0.3">
      <c r="A76" s="613" t="s">
        <v>3746</v>
      </c>
      <c r="B76" s="614" t="s">
        <v>3747</v>
      </c>
      <c r="C76" s="614" t="s">
        <v>2755</v>
      </c>
      <c r="D76" s="614" t="s">
        <v>3794</v>
      </c>
      <c r="E76" s="614" t="s">
        <v>3795</v>
      </c>
      <c r="F76" s="617">
        <v>1</v>
      </c>
      <c r="G76" s="617">
        <v>166</v>
      </c>
      <c r="H76" s="617">
        <v>1</v>
      </c>
      <c r="I76" s="617">
        <v>166</v>
      </c>
      <c r="J76" s="617">
        <v>3</v>
      </c>
      <c r="K76" s="617">
        <v>498</v>
      </c>
      <c r="L76" s="617">
        <v>3</v>
      </c>
      <c r="M76" s="617">
        <v>166</v>
      </c>
      <c r="N76" s="617"/>
      <c r="O76" s="617"/>
      <c r="P76" s="638"/>
      <c r="Q76" s="618"/>
    </row>
    <row r="77" spans="1:17" ht="14.4" customHeight="1" x14ac:dyDescent="0.3">
      <c r="A77" s="613" t="s">
        <v>3746</v>
      </c>
      <c r="B77" s="614" t="s">
        <v>3747</v>
      </c>
      <c r="C77" s="614" t="s">
        <v>2755</v>
      </c>
      <c r="D77" s="614" t="s">
        <v>3796</v>
      </c>
      <c r="E77" s="614" t="s">
        <v>3797</v>
      </c>
      <c r="F77" s="617"/>
      <c r="G77" s="617"/>
      <c r="H77" s="617"/>
      <c r="I77" s="617"/>
      <c r="J77" s="617"/>
      <c r="K77" s="617"/>
      <c r="L77" s="617"/>
      <c r="M77" s="617"/>
      <c r="N77" s="617">
        <v>1</v>
      </c>
      <c r="O77" s="617">
        <v>165</v>
      </c>
      <c r="P77" s="638"/>
      <c r="Q77" s="618">
        <v>165</v>
      </c>
    </row>
    <row r="78" spans="1:17" ht="14.4" customHeight="1" x14ac:dyDescent="0.3">
      <c r="A78" s="613" t="s">
        <v>3746</v>
      </c>
      <c r="B78" s="614" t="s">
        <v>3747</v>
      </c>
      <c r="C78" s="614" t="s">
        <v>2755</v>
      </c>
      <c r="D78" s="614" t="s">
        <v>3798</v>
      </c>
      <c r="E78" s="614" t="s">
        <v>3799</v>
      </c>
      <c r="F78" s="617"/>
      <c r="G78" s="617"/>
      <c r="H78" s="617"/>
      <c r="I78" s="617"/>
      <c r="J78" s="617"/>
      <c r="K78" s="617"/>
      <c r="L78" s="617"/>
      <c r="M78" s="617"/>
      <c r="N78" s="617">
        <v>1</v>
      </c>
      <c r="O78" s="617">
        <v>308</v>
      </c>
      <c r="P78" s="638"/>
      <c r="Q78" s="618">
        <v>308</v>
      </c>
    </row>
    <row r="79" spans="1:17" ht="14.4" customHeight="1" x14ac:dyDescent="0.3">
      <c r="A79" s="613" t="s">
        <v>3746</v>
      </c>
      <c r="B79" s="614" t="s">
        <v>3747</v>
      </c>
      <c r="C79" s="614" t="s">
        <v>2755</v>
      </c>
      <c r="D79" s="614" t="s">
        <v>3800</v>
      </c>
      <c r="E79" s="614" t="s">
        <v>3801</v>
      </c>
      <c r="F79" s="617"/>
      <c r="G79" s="617"/>
      <c r="H79" s="617"/>
      <c r="I79" s="617"/>
      <c r="J79" s="617"/>
      <c r="K79" s="617"/>
      <c r="L79" s="617"/>
      <c r="M79" s="617"/>
      <c r="N79" s="617">
        <v>1</v>
      </c>
      <c r="O79" s="617">
        <v>1210</v>
      </c>
      <c r="P79" s="638"/>
      <c r="Q79" s="618">
        <v>1210</v>
      </c>
    </row>
    <row r="80" spans="1:17" ht="14.4" customHeight="1" x14ac:dyDescent="0.3">
      <c r="A80" s="613" t="s">
        <v>3746</v>
      </c>
      <c r="B80" s="614" t="s">
        <v>3747</v>
      </c>
      <c r="C80" s="614" t="s">
        <v>2755</v>
      </c>
      <c r="D80" s="614" t="s">
        <v>3802</v>
      </c>
      <c r="E80" s="614" t="s">
        <v>3803</v>
      </c>
      <c r="F80" s="617">
        <v>50</v>
      </c>
      <c r="G80" s="617">
        <v>39100</v>
      </c>
      <c r="H80" s="617">
        <v>1</v>
      </c>
      <c r="I80" s="617">
        <v>782</v>
      </c>
      <c r="J80" s="617">
        <v>148</v>
      </c>
      <c r="K80" s="617">
        <v>115884</v>
      </c>
      <c r="L80" s="617">
        <v>2.9637851662404091</v>
      </c>
      <c r="M80" s="617">
        <v>783</v>
      </c>
      <c r="N80" s="617">
        <v>175</v>
      </c>
      <c r="O80" s="617">
        <v>137273</v>
      </c>
      <c r="P80" s="638">
        <v>3.5108184143222507</v>
      </c>
      <c r="Q80" s="618">
        <v>784.41714285714284</v>
      </c>
    </row>
    <row r="81" spans="1:17" ht="14.4" customHeight="1" x14ac:dyDescent="0.3">
      <c r="A81" s="613" t="s">
        <v>3746</v>
      </c>
      <c r="B81" s="614" t="s">
        <v>3747</v>
      </c>
      <c r="C81" s="614" t="s">
        <v>2755</v>
      </c>
      <c r="D81" s="614" t="s">
        <v>3804</v>
      </c>
      <c r="E81" s="614" t="s">
        <v>3805</v>
      </c>
      <c r="F81" s="617">
        <v>3</v>
      </c>
      <c r="G81" s="617">
        <v>558</v>
      </c>
      <c r="H81" s="617">
        <v>1</v>
      </c>
      <c r="I81" s="617">
        <v>186</v>
      </c>
      <c r="J81" s="617"/>
      <c r="K81" s="617"/>
      <c r="L81" s="617"/>
      <c r="M81" s="617"/>
      <c r="N81" s="617"/>
      <c r="O81" s="617"/>
      <c r="P81" s="638"/>
      <c r="Q81" s="618"/>
    </row>
    <row r="82" spans="1:17" ht="14.4" customHeight="1" x14ac:dyDescent="0.3">
      <c r="A82" s="613" t="s">
        <v>3746</v>
      </c>
      <c r="B82" s="614" t="s">
        <v>3747</v>
      </c>
      <c r="C82" s="614" t="s">
        <v>2755</v>
      </c>
      <c r="D82" s="614" t="s">
        <v>3806</v>
      </c>
      <c r="E82" s="614" t="s">
        <v>3807</v>
      </c>
      <c r="F82" s="617"/>
      <c r="G82" s="617"/>
      <c r="H82" s="617"/>
      <c r="I82" s="617"/>
      <c r="J82" s="617"/>
      <c r="K82" s="617"/>
      <c r="L82" s="617"/>
      <c r="M82" s="617"/>
      <c r="N82" s="617">
        <v>1</v>
      </c>
      <c r="O82" s="617">
        <v>362</v>
      </c>
      <c r="P82" s="638"/>
      <c r="Q82" s="618">
        <v>362</v>
      </c>
    </row>
    <row r="83" spans="1:17" ht="14.4" customHeight="1" x14ac:dyDescent="0.3">
      <c r="A83" s="613" t="s">
        <v>3746</v>
      </c>
      <c r="B83" s="614" t="s">
        <v>3747</v>
      </c>
      <c r="C83" s="614" t="s">
        <v>2755</v>
      </c>
      <c r="D83" s="614" t="s">
        <v>3808</v>
      </c>
      <c r="E83" s="614" t="s">
        <v>3809</v>
      </c>
      <c r="F83" s="617"/>
      <c r="G83" s="617"/>
      <c r="H83" s="617"/>
      <c r="I83" s="617"/>
      <c r="J83" s="617">
        <v>1</v>
      </c>
      <c r="K83" s="617">
        <v>170</v>
      </c>
      <c r="L83" s="617"/>
      <c r="M83" s="617">
        <v>170</v>
      </c>
      <c r="N83" s="617"/>
      <c r="O83" s="617"/>
      <c r="P83" s="638"/>
      <c r="Q83" s="618"/>
    </row>
    <row r="84" spans="1:17" ht="14.4" customHeight="1" x14ac:dyDescent="0.3">
      <c r="A84" s="613" t="s">
        <v>3746</v>
      </c>
      <c r="B84" s="614" t="s">
        <v>3747</v>
      </c>
      <c r="C84" s="614" t="s">
        <v>2755</v>
      </c>
      <c r="D84" s="614" t="s">
        <v>3810</v>
      </c>
      <c r="E84" s="614" t="s">
        <v>3811</v>
      </c>
      <c r="F84" s="617">
        <v>1</v>
      </c>
      <c r="G84" s="617">
        <v>130</v>
      </c>
      <c r="H84" s="617">
        <v>1</v>
      </c>
      <c r="I84" s="617">
        <v>130</v>
      </c>
      <c r="J84" s="617">
        <v>1</v>
      </c>
      <c r="K84" s="617">
        <v>131</v>
      </c>
      <c r="L84" s="617">
        <v>1.0076923076923077</v>
      </c>
      <c r="M84" s="617">
        <v>131</v>
      </c>
      <c r="N84" s="617">
        <v>2</v>
      </c>
      <c r="O84" s="617">
        <v>264</v>
      </c>
      <c r="P84" s="638">
        <v>2.0307692307692307</v>
      </c>
      <c r="Q84" s="618">
        <v>132</v>
      </c>
    </row>
    <row r="85" spans="1:17" ht="14.4" customHeight="1" x14ac:dyDescent="0.3">
      <c r="A85" s="613" t="s">
        <v>3746</v>
      </c>
      <c r="B85" s="614" t="s">
        <v>3747</v>
      </c>
      <c r="C85" s="614" t="s">
        <v>2755</v>
      </c>
      <c r="D85" s="614" t="s">
        <v>3812</v>
      </c>
      <c r="E85" s="614" t="s">
        <v>3813</v>
      </c>
      <c r="F85" s="617">
        <v>1</v>
      </c>
      <c r="G85" s="617">
        <v>411</v>
      </c>
      <c r="H85" s="617">
        <v>1</v>
      </c>
      <c r="I85" s="617">
        <v>411</v>
      </c>
      <c r="J85" s="617"/>
      <c r="K85" s="617"/>
      <c r="L85" s="617"/>
      <c r="M85" s="617"/>
      <c r="N85" s="617"/>
      <c r="O85" s="617"/>
      <c r="P85" s="638"/>
      <c r="Q85" s="618"/>
    </row>
    <row r="86" spans="1:17" ht="14.4" customHeight="1" x14ac:dyDescent="0.3">
      <c r="A86" s="613" t="s">
        <v>3746</v>
      </c>
      <c r="B86" s="614" t="s">
        <v>3747</v>
      </c>
      <c r="C86" s="614" t="s">
        <v>2755</v>
      </c>
      <c r="D86" s="614" t="s">
        <v>3814</v>
      </c>
      <c r="E86" s="614" t="s">
        <v>3815</v>
      </c>
      <c r="F86" s="617">
        <v>5</v>
      </c>
      <c r="G86" s="617">
        <v>440</v>
      </c>
      <c r="H86" s="617">
        <v>1</v>
      </c>
      <c r="I86" s="617">
        <v>88</v>
      </c>
      <c r="J86" s="617">
        <v>3</v>
      </c>
      <c r="K86" s="617">
        <v>264</v>
      </c>
      <c r="L86" s="617">
        <v>0.6</v>
      </c>
      <c r="M86" s="617">
        <v>88</v>
      </c>
      <c r="N86" s="617">
        <v>16</v>
      </c>
      <c r="O86" s="617">
        <v>1416</v>
      </c>
      <c r="P86" s="638">
        <v>3.2181818181818183</v>
      </c>
      <c r="Q86" s="618">
        <v>88.5</v>
      </c>
    </row>
    <row r="87" spans="1:17" ht="14.4" customHeight="1" x14ac:dyDescent="0.3">
      <c r="A87" s="613" t="s">
        <v>3746</v>
      </c>
      <c r="B87" s="614" t="s">
        <v>3747</v>
      </c>
      <c r="C87" s="614" t="s">
        <v>2755</v>
      </c>
      <c r="D87" s="614" t="s">
        <v>3816</v>
      </c>
      <c r="E87" s="614" t="s">
        <v>3817</v>
      </c>
      <c r="F87" s="617">
        <v>1457</v>
      </c>
      <c r="G87" s="617">
        <v>42253</v>
      </c>
      <c r="H87" s="617">
        <v>1</v>
      </c>
      <c r="I87" s="617">
        <v>29</v>
      </c>
      <c r="J87" s="617">
        <v>1597</v>
      </c>
      <c r="K87" s="617">
        <v>46313</v>
      </c>
      <c r="L87" s="617">
        <v>1.0960878517501715</v>
      </c>
      <c r="M87" s="617">
        <v>29</v>
      </c>
      <c r="N87" s="617">
        <v>1865</v>
      </c>
      <c r="O87" s="617">
        <v>55347</v>
      </c>
      <c r="P87" s="638">
        <v>1.3098951553735829</v>
      </c>
      <c r="Q87" s="618">
        <v>29.676675603217159</v>
      </c>
    </row>
    <row r="88" spans="1:17" ht="14.4" customHeight="1" x14ac:dyDescent="0.3">
      <c r="A88" s="613" t="s">
        <v>3746</v>
      </c>
      <c r="B88" s="614" t="s">
        <v>3747</v>
      </c>
      <c r="C88" s="614" t="s">
        <v>2755</v>
      </c>
      <c r="D88" s="614" t="s">
        <v>3818</v>
      </c>
      <c r="E88" s="614" t="s">
        <v>3819</v>
      </c>
      <c r="F88" s="617">
        <v>2</v>
      </c>
      <c r="G88" s="617">
        <v>100</v>
      </c>
      <c r="H88" s="617">
        <v>1</v>
      </c>
      <c r="I88" s="617">
        <v>50</v>
      </c>
      <c r="J88" s="617">
        <v>5</v>
      </c>
      <c r="K88" s="617">
        <v>250</v>
      </c>
      <c r="L88" s="617">
        <v>2.5</v>
      </c>
      <c r="M88" s="617">
        <v>50</v>
      </c>
      <c r="N88" s="617">
        <v>3</v>
      </c>
      <c r="O88" s="617">
        <v>150</v>
      </c>
      <c r="P88" s="638">
        <v>1.5</v>
      </c>
      <c r="Q88" s="618">
        <v>50</v>
      </c>
    </row>
    <row r="89" spans="1:17" ht="14.4" customHeight="1" x14ac:dyDescent="0.3">
      <c r="A89" s="613" t="s">
        <v>3746</v>
      </c>
      <c r="B89" s="614" t="s">
        <v>3747</v>
      </c>
      <c r="C89" s="614" t="s">
        <v>2755</v>
      </c>
      <c r="D89" s="614" t="s">
        <v>3820</v>
      </c>
      <c r="E89" s="614" t="s">
        <v>3821</v>
      </c>
      <c r="F89" s="617">
        <v>264</v>
      </c>
      <c r="G89" s="617">
        <v>3168</v>
      </c>
      <c r="H89" s="617">
        <v>1</v>
      </c>
      <c r="I89" s="617">
        <v>12</v>
      </c>
      <c r="J89" s="617">
        <v>250</v>
      </c>
      <c r="K89" s="617">
        <v>3000</v>
      </c>
      <c r="L89" s="617">
        <v>0.94696969696969702</v>
      </c>
      <c r="M89" s="617">
        <v>12</v>
      </c>
      <c r="N89" s="617">
        <v>292</v>
      </c>
      <c r="O89" s="617">
        <v>3504</v>
      </c>
      <c r="P89" s="638">
        <v>1.106060606060606</v>
      </c>
      <c r="Q89" s="618">
        <v>12</v>
      </c>
    </row>
    <row r="90" spans="1:17" ht="14.4" customHeight="1" x14ac:dyDescent="0.3">
      <c r="A90" s="613" t="s">
        <v>3746</v>
      </c>
      <c r="B90" s="614" t="s">
        <v>3747</v>
      </c>
      <c r="C90" s="614" t="s">
        <v>2755</v>
      </c>
      <c r="D90" s="614" t="s">
        <v>3822</v>
      </c>
      <c r="E90" s="614" t="s">
        <v>3823</v>
      </c>
      <c r="F90" s="617">
        <v>2</v>
      </c>
      <c r="G90" s="617">
        <v>360</v>
      </c>
      <c r="H90" s="617">
        <v>1</v>
      </c>
      <c r="I90" s="617">
        <v>180</v>
      </c>
      <c r="J90" s="617">
        <v>7</v>
      </c>
      <c r="K90" s="617">
        <v>1267</v>
      </c>
      <c r="L90" s="617">
        <v>3.5194444444444444</v>
      </c>
      <c r="M90" s="617">
        <v>181</v>
      </c>
      <c r="N90" s="617">
        <v>3</v>
      </c>
      <c r="O90" s="617">
        <v>545</v>
      </c>
      <c r="P90" s="638">
        <v>1.5138888888888888</v>
      </c>
      <c r="Q90" s="618">
        <v>181.66666666666666</v>
      </c>
    </row>
    <row r="91" spans="1:17" ht="14.4" customHeight="1" x14ac:dyDescent="0.3">
      <c r="A91" s="613" t="s">
        <v>3746</v>
      </c>
      <c r="B91" s="614" t="s">
        <v>3747</v>
      </c>
      <c r="C91" s="614" t="s">
        <v>2755</v>
      </c>
      <c r="D91" s="614" t="s">
        <v>3824</v>
      </c>
      <c r="E91" s="614" t="s">
        <v>3825</v>
      </c>
      <c r="F91" s="617">
        <v>1870</v>
      </c>
      <c r="G91" s="617">
        <v>132770</v>
      </c>
      <c r="H91" s="617">
        <v>1</v>
      </c>
      <c r="I91" s="617">
        <v>71</v>
      </c>
      <c r="J91" s="617">
        <v>2695</v>
      </c>
      <c r="K91" s="617">
        <v>191345</v>
      </c>
      <c r="L91" s="617">
        <v>1.4411764705882353</v>
      </c>
      <c r="M91" s="617">
        <v>71</v>
      </c>
      <c r="N91" s="617">
        <v>828</v>
      </c>
      <c r="O91" s="617">
        <v>58807</v>
      </c>
      <c r="P91" s="638">
        <v>0.44292385328010847</v>
      </c>
      <c r="Q91" s="618">
        <v>71.022946859903385</v>
      </c>
    </row>
    <row r="92" spans="1:17" ht="14.4" customHeight="1" x14ac:dyDescent="0.3">
      <c r="A92" s="613" t="s">
        <v>3746</v>
      </c>
      <c r="B92" s="614" t="s">
        <v>3747</v>
      </c>
      <c r="C92" s="614" t="s">
        <v>2755</v>
      </c>
      <c r="D92" s="614" t="s">
        <v>3826</v>
      </c>
      <c r="E92" s="614" t="s">
        <v>3827</v>
      </c>
      <c r="F92" s="617"/>
      <c r="G92" s="617"/>
      <c r="H92" s="617"/>
      <c r="I92" s="617"/>
      <c r="J92" s="617">
        <v>3</v>
      </c>
      <c r="K92" s="617">
        <v>546</v>
      </c>
      <c r="L92" s="617"/>
      <c r="M92" s="617">
        <v>182</v>
      </c>
      <c r="N92" s="617">
        <v>1</v>
      </c>
      <c r="O92" s="617">
        <v>183</v>
      </c>
      <c r="P92" s="638"/>
      <c r="Q92" s="618">
        <v>183</v>
      </c>
    </row>
    <row r="93" spans="1:17" ht="14.4" customHeight="1" x14ac:dyDescent="0.3">
      <c r="A93" s="613" t="s">
        <v>3746</v>
      </c>
      <c r="B93" s="614" t="s">
        <v>3747</v>
      </c>
      <c r="C93" s="614" t="s">
        <v>2755</v>
      </c>
      <c r="D93" s="614" t="s">
        <v>3828</v>
      </c>
      <c r="E93" s="614" t="s">
        <v>3829</v>
      </c>
      <c r="F93" s="617">
        <v>886</v>
      </c>
      <c r="G93" s="617">
        <v>130242</v>
      </c>
      <c r="H93" s="617">
        <v>1</v>
      </c>
      <c r="I93" s="617">
        <v>147</v>
      </c>
      <c r="J93" s="617">
        <v>1211</v>
      </c>
      <c r="K93" s="617">
        <v>178017</v>
      </c>
      <c r="L93" s="617">
        <v>1.3668171557562077</v>
      </c>
      <c r="M93" s="617">
        <v>147</v>
      </c>
      <c r="N93" s="617">
        <v>1302</v>
      </c>
      <c r="O93" s="617">
        <v>192263</v>
      </c>
      <c r="P93" s="638">
        <v>1.4761981542052487</v>
      </c>
      <c r="Q93" s="618">
        <v>147.66743471582183</v>
      </c>
    </row>
    <row r="94" spans="1:17" ht="14.4" customHeight="1" x14ac:dyDescent="0.3">
      <c r="A94" s="613" t="s">
        <v>3746</v>
      </c>
      <c r="B94" s="614" t="s">
        <v>3747</v>
      </c>
      <c r="C94" s="614" t="s">
        <v>2755</v>
      </c>
      <c r="D94" s="614" t="s">
        <v>3830</v>
      </c>
      <c r="E94" s="614" t="s">
        <v>3831</v>
      </c>
      <c r="F94" s="617">
        <v>2861</v>
      </c>
      <c r="G94" s="617">
        <v>82969</v>
      </c>
      <c r="H94" s="617">
        <v>1</v>
      </c>
      <c r="I94" s="617">
        <v>29</v>
      </c>
      <c r="J94" s="617">
        <v>3455</v>
      </c>
      <c r="K94" s="617">
        <v>100195</v>
      </c>
      <c r="L94" s="617">
        <v>1.2076197133869278</v>
      </c>
      <c r="M94" s="617">
        <v>29</v>
      </c>
      <c r="N94" s="617">
        <v>3164</v>
      </c>
      <c r="O94" s="617">
        <v>93773</v>
      </c>
      <c r="P94" s="638">
        <v>1.1302173100796684</v>
      </c>
      <c r="Q94" s="618">
        <v>29.637484197218711</v>
      </c>
    </row>
    <row r="95" spans="1:17" ht="14.4" customHeight="1" x14ac:dyDescent="0.3">
      <c r="A95" s="613" t="s">
        <v>3746</v>
      </c>
      <c r="B95" s="614" t="s">
        <v>3747</v>
      </c>
      <c r="C95" s="614" t="s">
        <v>2755</v>
      </c>
      <c r="D95" s="614" t="s">
        <v>3832</v>
      </c>
      <c r="E95" s="614" t="s">
        <v>3833</v>
      </c>
      <c r="F95" s="617">
        <v>155</v>
      </c>
      <c r="G95" s="617">
        <v>4805</v>
      </c>
      <c r="H95" s="617">
        <v>1</v>
      </c>
      <c r="I95" s="617">
        <v>31</v>
      </c>
      <c r="J95" s="617">
        <v>198</v>
      </c>
      <c r="K95" s="617">
        <v>6138</v>
      </c>
      <c r="L95" s="617">
        <v>1.2774193548387096</v>
      </c>
      <c r="M95" s="617">
        <v>31</v>
      </c>
      <c r="N95" s="617">
        <v>187</v>
      </c>
      <c r="O95" s="617">
        <v>5797</v>
      </c>
      <c r="P95" s="638">
        <v>1.2064516129032259</v>
      </c>
      <c r="Q95" s="618">
        <v>31</v>
      </c>
    </row>
    <row r="96" spans="1:17" ht="14.4" customHeight="1" x14ac:dyDescent="0.3">
      <c r="A96" s="613" t="s">
        <v>3746</v>
      </c>
      <c r="B96" s="614" t="s">
        <v>3747</v>
      </c>
      <c r="C96" s="614" t="s">
        <v>2755</v>
      </c>
      <c r="D96" s="614" t="s">
        <v>3834</v>
      </c>
      <c r="E96" s="614" t="s">
        <v>3835</v>
      </c>
      <c r="F96" s="617">
        <v>163</v>
      </c>
      <c r="G96" s="617">
        <v>4401</v>
      </c>
      <c r="H96" s="617">
        <v>1</v>
      </c>
      <c r="I96" s="617">
        <v>27</v>
      </c>
      <c r="J96" s="617">
        <v>199</v>
      </c>
      <c r="K96" s="617">
        <v>5373</v>
      </c>
      <c r="L96" s="617">
        <v>1.2208588957055215</v>
      </c>
      <c r="M96" s="617">
        <v>27</v>
      </c>
      <c r="N96" s="617">
        <v>223</v>
      </c>
      <c r="O96" s="617">
        <v>6021</v>
      </c>
      <c r="P96" s="638">
        <v>1.3680981595092025</v>
      </c>
      <c r="Q96" s="618">
        <v>27</v>
      </c>
    </row>
    <row r="97" spans="1:17" ht="14.4" customHeight="1" x14ac:dyDescent="0.3">
      <c r="A97" s="613" t="s">
        <v>3746</v>
      </c>
      <c r="B97" s="614" t="s">
        <v>3747</v>
      </c>
      <c r="C97" s="614" t="s">
        <v>2755</v>
      </c>
      <c r="D97" s="614" t="s">
        <v>3836</v>
      </c>
      <c r="E97" s="614" t="s">
        <v>3837</v>
      </c>
      <c r="F97" s="617"/>
      <c r="G97" s="617"/>
      <c r="H97" s="617"/>
      <c r="I97" s="617"/>
      <c r="J97" s="617"/>
      <c r="K97" s="617"/>
      <c r="L97" s="617"/>
      <c r="M97" s="617"/>
      <c r="N97" s="617">
        <v>1</v>
      </c>
      <c r="O97" s="617">
        <v>255</v>
      </c>
      <c r="P97" s="638"/>
      <c r="Q97" s="618">
        <v>255</v>
      </c>
    </row>
    <row r="98" spans="1:17" ht="14.4" customHeight="1" x14ac:dyDescent="0.3">
      <c r="A98" s="613" t="s">
        <v>3746</v>
      </c>
      <c r="B98" s="614" t="s">
        <v>3747</v>
      </c>
      <c r="C98" s="614" t="s">
        <v>2755</v>
      </c>
      <c r="D98" s="614" t="s">
        <v>3838</v>
      </c>
      <c r="E98" s="614" t="s">
        <v>3839</v>
      </c>
      <c r="F98" s="617">
        <v>3</v>
      </c>
      <c r="G98" s="617">
        <v>66</v>
      </c>
      <c r="H98" s="617">
        <v>1</v>
      </c>
      <c r="I98" s="617">
        <v>22</v>
      </c>
      <c r="J98" s="617">
        <v>6</v>
      </c>
      <c r="K98" s="617">
        <v>132</v>
      </c>
      <c r="L98" s="617">
        <v>2</v>
      </c>
      <c r="M98" s="617">
        <v>22</v>
      </c>
      <c r="N98" s="617">
        <v>1</v>
      </c>
      <c r="O98" s="617">
        <v>22</v>
      </c>
      <c r="P98" s="638">
        <v>0.33333333333333331</v>
      </c>
      <c r="Q98" s="618">
        <v>22</v>
      </c>
    </row>
    <row r="99" spans="1:17" ht="14.4" customHeight="1" x14ac:dyDescent="0.3">
      <c r="A99" s="613" t="s">
        <v>3746</v>
      </c>
      <c r="B99" s="614" t="s">
        <v>3747</v>
      </c>
      <c r="C99" s="614" t="s">
        <v>2755</v>
      </c>
      <c r="D99" s="614" t="s">
        <v>3840</v>
      </c>
      <c r="E99" s="614" t="s">
        <v>3841</v>
      </c>
      <c r="F99" s="617">
        <v>986</v>
      </c>
      <c r="G99" s="617">
        <v>24650</v>
      </c>
      <c r="H99" s="617">
        <v>1</v>
      </c>
      <c r="I99" s="617">
        <v>25</v>
      </c>
      <c r="J99" s="617">
        <v>1240</v>
      </c>
      <c r="K99" s="617">
        <v>31000</v>
      </c>
      <c r="L99" s="617">
        <v>1.2576064908722109</v>
      </c>
      <c r="M99" s="617">
        <v>25</v>
      </c>
      <c r="N99" s="617">
        <v>1122</v>
      </c>
      <c r="O99" s="617">
        <v>28050</v>
      </c>
      <c r="P99" s="638">
        <v>1.1379310344827587</v>
      </c>
      <c r="Q99" s="618">
        <v>25</v>
      </c>
    </row>
    <row r="100" spans="1:17" ht="14.4" customHeight="1" x14ac:dyDescent="0.3">
      <c r="A100" s="613" t="s">
        <v>3746</v>
      </c>
      <c r="B100" s="614" t="s">
        <v>3747</v>
      </c>
      <c r="C100" s="614" t="s">
        <v>2755</v>
      </c>
      <c r="D100" s="614" t="s">
        <v>3842</v>
      </c>
      <c r="E100" s="614" t="s">
        <v>3843</v>
      </c>
      <c r="F100" s="617">
        <v>6</v>
      </c>
      <c r="G100" s="617">
        <v>198</v>
      </c>
      <c r="H100" s="617">
        <v>1</v>
      </c>
      <c r="I100" s="617">
        <v>33</v>
      </c>
      <c r="J100" s="617">
        <v>9</v>
      </c>
      <c r="K100" s="617">
        <v>297</v>
      </c>
      <c r="L100" s="617">
        <v>1.5</v>
      </c>
      <c r="M100" s="617">
        <v>33</v>
      </c>
      <c r="N100" s="617">
        <v>12</v>
      </c>
      <c r="O100" s="617">
        <v>396</v>
      </c>
      <c r="P100" s="638">
        <v>2</v>
      </c>
      <c r="Q100" s="618">
        <v>33</v>
      </c>
    </row>
    <row r="101" spans="1:17" ht="14.4" customHeight="1" x14ac:dyDescent="0.3">
      <c r="A101" s="613" t="s">
        <v>3746</v>
      </c>
      <c r="B101" s="614" t="s">
        <v>3747</v>
      </c>
      <c r="C101" s="614" t="s">
        <v>2755</v>
      </c>
      <c r="D101" s="614" t="s">
        <v>3844</v>
      </c>
      <c r="E101" s="614" t="s">
        <v>3845</v>
      </c>
      <c r="F101" s="617"/>
      <c r="G101" s="617"/>
      <c r="H101" s="617"/>
      <c r="I101" s="617"/>
      <c r="J101" s="617">
        <v>3</v>
      </c>
      <c r="K101" s="617">
        <v>90</v>
      </c>
      <c r="L101" s="617"/>
      <c r="M101" s="617">
        <v>30</v>
      </c>
      <c r="N101" s="617">
        <v>1</v>
      </c>
      <c r="O101" s="617">
        <v>30</v>
      </c>
      <c r="P101" s="638"/>
      <c r="Q101" s="618">
        <v>30</v>
      </c>
    </row>
    <row r="102" spans="1:17" ht="14.4" customHeight="1" x14ac:dyDescent="0.3">
      <c r="A102" s="613" t="s">
        <v>3746</v>
      </c>
      <c r="B102" s="614" t="s">
        <v>3747</v>
      </c>
      <c r="C102" s="614" t="s">
        <v>2755</v>
      </c>
      <c r="D102" s="614" t="s">
        <v>3846</v>
      </c>
      <c r="E102" s="614" t="s">
        <v>3847</v>
      </c>
      <c r="F102" s="617">
        <v>330</v>
      </c>
      <c r="G102" s="617">
        <v>8580</v>
      </c>
      <c r="H102" s="617">
        <v>1</v>
      </c>
      <c r="I102" s="617">
        <v>26</v>
      </c>
      <c r="J102" s="617">
        <v>311</v>
      </c>
      <c r="K102" s="617">
        <v>8086</v>
      </c>
      <c r="L102" s="617">
        <v>0.94242424242424239</v>
      </c>
      <c r="M102" s="617">
        <v>26</v>
      </c>
      <c r="N102" s="617">
        <v>326</v>
      </c>
      <c r="O102" s="617">
        <v>8476</v>
      </c>
      <c r="P102" s="638">
        <v>0.98787878787878791</v>
      </c>
      <c r="Q102" s="618">
        <v>26</v>
      </c>
    </row>
    <row r="103" spans="1:17" ht="14.4" customHeight="1" x14ac:dyDescent="0.3">
      <c r="A103" s="613" t="s">
        <v>3746</v>
      </c>
      <c r="B103" s="614" t="s">
        <v>3747</v>
      </c>
      <c r="C103" s="614" t="s">
        <v>2755</v>
      </c>
      <c r="D103" s="614" t="s">
        <v>3848</v>
      </c>
      <c r="E103" s="614" t="s">
        <v>3849</v>
      </c>
      <c r="F103" s="617">
        <v>87</v>
      </c>
      <c r="G103" s="617">
        <v>7308</v>
      </c>
      <c r="H103" s="617">
        <v>1</v>
      </c>
      <c r="I103" s="617">
        <v>84</v>
      </c>
      <c r="J103" s="617">
        <v>85</v>
      </c>
      <c r="K103" s="617">
        <v>7140</v>
      </c>
      <c r="L103" s="617">
        <v>0.97701149425287359</v>
      </c>
      <c r="M103" s="617">
        <v>84</v>
      </c>
      <c r="N103" s="617">
        <v>90</v>
      </c>
      <c r="O103" s="617">
        <v>7560</v>
      </c>
      <c r="P103" s="638">
        <v>1.0344827586206897</v>
      </c>
      <c r="Q103" s="618">
        <v>84</v>
      </c>
    </row>
    <row r="104" spans="1:17" ht="14.4" customHeight="1" x14ac:dyDescent="0.3">
      <c r="A104" s="613" t="s">
        <v>3746</v>
      </c>
      <c r="B104" s="614" t="s">
        <v>3747</v>
      </c>
      <c r="C104" s="614" t="s">
        <v>2755</v>
      </c>
      <c r="D104" s="614" t="s">
        <v>3850</v>
      </c>
      <c r="E104" s="614" t="s">
        <v>3851</v>
      </c>
      <c r="F104" s="617">
        <v>4</v>
      </c>
      <c r="G104" s="617">
        <v>692</v>
      </c>
      <c r="H104" s="617">
        <v>1</v>
      </c>
      <c r="I104" s="617">
        <v>173</v>
      </c>
      <c r="J104" s="617">
        <v>9</v>
      </c>
      <c r="K104" s="617">
        <v>1566</v>
      </c>
      <c r="L104" s="617">
        <v>2.2630057803468207</v>
      </c>
      <c r="M104" s="617">
        <v>174</v>
      </c>
      <c r="N104" s="617">
        <v>4</v>
      </c>
      <c r="O104" s="617">
        <v>699</v>
      </c>
      <c r="P104" s="638">
        <v>1.0101156069364161</v>
      </c>
      <c r="Q104" s="618">
        <v>174.75</v>
      </c>
    </row>
    <row r="105" spans="1:17" ht="14.4" customHeight="1" x14ac:dyDescent="0.3">
      <c r="A105" s="613" t="s">
        <v>3746</v>
      </c>
      <c r="B105" s="614" t="s">
        <v>3747</v>
      </c>
      <c r="C105" s="614" t="s">
        <v>2755</v>
      </c>
      <c r="D105" s="614" t="s">
        <v>3852</v>
      </c>
      <c r="E105" s="614" t="s">
        <v>3853</v>
      </c>
      <c r="F105" s="617">
        <v>130</v>
      </c>
      <c r="G105" s="617">
        <v>1950</v>
      </c>
      <c r="H105" s="617">
        <v>1</v>
      </c>
      <c r="I105" s="617">
        <v>15</v>
      </c>
      <c r="J105" s="617">
        <v>91</v>
      </c>
      <c r="K105" s="617">
        <v>1365</v>
      </c>
      <c r="L105" s="617">
        <v>0.7</v>
      </c>
      <c r="M105" s="617">
        <v>15</v>
      </c>
      <c r="N105" s="617">
        <v>150</v>
      </c>
      <c r="O105" s="617">
        <v>2250</v>
      </c>
      <c r="P105" s="638">
        <v>1.1538461538461537</v>
      </c>
      <c r="Q105" s="618">
        <v>15</v>
      </c>
    </row>
    <row r="106" spans="1:17" ht="14.4" customHeight="1" x14ac:dyDescent="0.3">
      <c r="A106" s="613" t="s">
        <v>3746</v>
      </c>
      <c r="B106" s="614" t="s">
        <v>3747</v>
      </c>
      <c r="C106" s="614" t="s">
        <v>2755</v>
      </c>
      <c r="D106" s="614" t="s">
        <v>3854</v>
      </c>
      <c r="E106" s="614" t="s">
        <v>3855</v>
      </c>
      <c r="F106" s="617">
        <v>73</v>
      </c>
      <c r="G106" s="617">
        <v>1679</v>
      </c>
      <c r="H106" s="617">
        <v>1</v>
      </c>
      <c r="I106" s="617">
        <v>23</v>
      </c>
      <c r="J106" s="617">
        <v>60</v>
      </c>
      <c r="K106" s="617">
        <v>1380</v>
      </c>
      <c r="L106" s="617">
        <v>0.82191780821917804</v>
      </c>
      <c r="M106" s="617">
        <v>23</v>
      </c>
      <c r="N106" s="617">
        <v>78</v>
      </c>
      <c r="O106" s="617">
        <v>1794</v>
      </c>
      <c r="P106" s="638">
        <v>1.0684931506849316</v>
      </c>
      <c r="Q106" s="618">
        <v>23</v>
      </c>
    </row>
    <row r="107" spans="1:17" ht="14.4" customHeight="1" x14ac:dyDescent="0.3">
      <c r="A107" s="613" t="s">
        <v>3746</v>
      </c>
      <c r="B107" s="614" t="s">
        <v>3747</v>
      </c>
      <c r="C107" s="614" t="s">
        <v>2755</v>
      </c>
      <c r="D107" s="614" t="s">
        <v>3856</v>
      </c>
      <c r="E107" s="614" t="s">
        <v>3857</v>
      </c>
      <c r="F107" s="617">
        <v>208</v>
      </c>
      <c r="G107" s="617">
        <v>7696</v>
      </c>
      <c r="H107" s="617">
        <v>1</v>
      </c>
      <c r="I107" s="617">
        <v>37</v>
      </c>
      <c r="J107" s="617">
        <v>354</v>
      </c>
      <c r="K107" s="617">
        <v>13098</v>
      </c>
      <c r="L107" s="617">
        <v>1.7019230769230769</v>
      </c>
      <c r="M107" s="617">
        <v>37</v>
      </c>
      <c r="N107" s="617">
        <v>323</v>
      </c>
      <c r="O107" s="617">
        <v>11951</v>
      </c>
      <c r="P107" s="638">
        <v>1.5528846153846154</v>
      </c>
      <c r="Q107" s="618">
        <v>37</v>
      </c>
    </row>
    <row r="108" spans="1:17" ht="14.4" customHeight="1" x14ac:dyDescent="0.3">
      <c r="A108" s="613" t="s">
        <v>3746</v>
      </c>
      <c r="B108" s="614" t="s">
        <v>3747</v>
      </c>
      <c r="C108" s="614" t="s">
        <v>2755</v>
      </c>
      <c r="D108" s="614" t="s">
        <v>3858</v>
      </c>
      <c r="E108" s="614" t="s">
        <v>3859</v>
      </c>
      <c r="F108" s="617">
        <v>469</v>
      </c>
      <c r="G108" s="617">
        <v>10787</v>
      </c>
      <c r="H108" s="617">
        <v>1</v>
      </c>
      <c r="I108" s="617">
        <v>23</v>
      </c>
      <c r="J108" s="617">
        <v>562</v>
      </c>
      <c r="K108" s="617">
        <v>12926</v>
      </c>
      <c r="L108" s="617">
        <v>1.1982942430703625</v>
      </c>
      <c r="M108" s="617">
        <v>23</v>
      </c>
      <c r="N108" s="617">
        <v>2124</v>
      </c>
      <c r="O108" s="617">
        <v>48852</v>
      </c>
      <c r="P108" s="638">
        <v>4.5287846481876333</v>
      </c>
      <c r="Q108" s="618">
        <v>23</v>
      </c>
    </row>
    <row r="109" spans="1:17" ht="14.4" customHeight="1" x14ac:dyDescent="0.3">
      <c r="A109" s="613" t="s">
        <v>3746</v>
      </c>
      <c r="B109" s="614" t="s">
        <v>3747</v>
      </c>
      <c r="C109" s="614" t="s">
        <v>2755</v>
      </c>
      <c r="D109" s="614" t="s">
        <v>3860</v>
      </c>
      <c r="E109" s="614" t="s">
        <v>3861</v>
      </c>
      <c r="F109" s="617">
        <v>1</v>
      </c>
      <c r="G109" s="617">
        <v>169</v>
      </c>
      <c r="H109" s="617">
        <v>1</v>
      </c>
      <c r="I109" s="617">
        <v>169</v>
      </c>
      <c r="J109" s="617">
        <v>3</v>
      </c>
      <c r="K109" s="617">
        <v>507</v>
      </c>
      <c r="L109" s="617">
        <v>3</v>
      </c>
      <c r="M109" s="617">
        <v>169</v>
      </c>
      <c r="N109" s="617"/>
      <c r="O109" s="617"/>
      <c r="P109" s="638"/>
      <c r="Q109" s="618"/>
    </row>
    <row r="110" spans="1:17" ht="14.4" customHeight="1" x14ac:dyDescent="0.3">
      <c r="A110" s="613" t="s">
        <v>3746</v>
      </c>
      <c r="B110" s="614" t="s">
        <v>3747</v>
      </c>
      <c r="C110" s="614" t="s">
        <v>2755</v>
      </c>
      <c r="D110" s="614" t="s">
        <v>3862</v>
      </c>
      <c r="E110" s="614" t="s">
        <v>3863</v>
      </c>
      <c r="F110" s="617">
        <v>2</v>
      </c>
      <c r="G110" s="617">
        <v>662</v>
      </c>
      <c r="H110" s="617">
        <v>1</v>
      </c>
      <c r="I110" s="617">
        <v>331</v>
      </c>
      <c r="J110" s="617"/>
      <c r="K110" s="617"/>
      <c r="L110" s="617"/>
      <c r="M110" s="617"/>
      <c r="N110" s="617"/>
      <c r="O110" s="617"/>
      <c r="P110" s="638"/>
      <c r="Q110" s="618"/>
    </row>
    <row r="111" spans="1:17" ht="14.4" customHeight="1" x14ac:dyDescent="0.3">
      <c r="A111" s="613" t="s">
        <v>3746</v>
      </c>
      <c r="B111" s="614" t="s">
        <v>3747</v>
      </c>
      <c r="C111" s="614" t="s">
        <v>2755</v>
      </c>
      <c r="D111" s="614" t="s">
        <v>3864</v>
      </c>
      <c r="E111" s="614" t="s">
        <v>3865</v>
      </c>
      <c r="F111" s="617">
        <v>189</v>
      </c>
      <c r="G111" s="617">
        <v>5481</v>
      </c>
      <c r="H111" s="617">
        <v>1</v>
      </c>
      <c r="I111" s="617">
        <v>29</v>
      </c>
      <c r="J111" s="617">
        <v>170</v>
      </c>
      <c r="K111" s="617">
        <v>4930</v>
      </c>
      <c r="L111" s="617">
        <v>0.89947089947089942</v>
      </c>
      <c r="M111" s="617">
        <v>29</v>
      </c>
      <c r="N111" s="617">
        <v>140</v>
      </c>
      <c r="O111" s="617">
        <v>4060</v>
      </c>
      <c r="P111" s="638">
        <v>0.7407407407407407</v>
      </c>
      <c r="Q111" s="618">
        <v>29</v>
      </c>
    </row>
    <row r="112" spans="1:17" ht="14.4" customHeight="1" x14ac:dyDescent="0.3">
      <c r="A112" s="613" t="s">
        <v>3746</v>
      </c>
      <c r="B112" s="614" t="s">
        <v>3747</v>
      </c>
      <c r="C112" s="614" t="s">
        <v>2755</v>
      </c>
      <c r="D112" s="614" t="s">
        <v>3866</v>
      </c>
      <c r="E112" s="614" t="s">
        <v>3867</v>
      </c>
      <c r="F112" s="617">
        <v>47</v>
      </c>
      <c r="G112" s="617">
        <v>8272</v>
      </c>
      <c r="H112" s="617">
        <v>1</v>
      </c>
      <c r="I112" s="617">
        <v>176</v>
      </c>
      <c r="J112" s="617">
        <v>280</v>
      </c>
      <c r="K112" s="617">
        <v>49280</v>
      </c>
      <c r="L112" s="617">
        <v>5.957446808510638</v>
      </c>
      <c r="M112" s="617">
        <v>176</v>
      </c>
      <c r="N112" s="617">
        <v>528</v>
      </c>
      <c r="O112" s="617">
        <v>93280</v>
      </c>
      <c r="P112" s="638">
        <v>11.276595744680851</v>
      </c>
      <c r="Q112" s="618">
        <v>176.66666666666666</v>
      </c>
    </row>
    <row r="113" spans="1:17" ht="14.4" customHeight="1" x14ac:dyDescent="0.3">
      <c r="A113" s="613" t="s">
        <v>3746</v>
      </c>
      <c r="B113" s="614" t="s">
        <v>3747</v>
      </c>
      <c r="C113" s="614" t="s">
        <v>2755</v>
      </c>
      <c r="D113" s="614" t="s">
        <v>3868</v>
      </c>
      <c r="E113" s="614" t="s">
        <v>3869</v>
      </c>
      <c r="F113" s="617">
        <v>2</v>
      </c>
      <c r="G113" s="617">
        <v>30</v>
      </c>
      <c r="H113" s="617">
        <v>1</v>
      </c>
      <c r="I113" s="617">
        <v>15</v>
      </c>
      <c r="J113" s="617">
        <v>1</v>
      </c>
      <c r="K113" s="617">
        <v>15</v>
      </c>
      <c r="L113" s="617">
        <v>0.5</v>
      </c>
      <c r="M113" s="617">
        <v>15</v>
      </c>
      <c r="N113" s="617">
        <v>2</v>
      </c>
      <c r="O113" s="617">
        <v>30</v>
      </c>
      <c r="P113" s="638">
        <v>1</v>
      </c>
      <c r="Q113" s="618">
        <v>15</v>
      </c>
    </row>
    <row r="114" spans="1:17" ht="14.4" customHeight="1" x14ac:dyDescent="0.3">
      <c r="A114" s="613" t="s">
        <v>3746</v>
      </c>
      <c r="B114" s="614" t="s">
        <v>3747</v>
      </c>
      <c r="C114" s="614" t="s">
        <v>2755</v>
      </c>
      <c r="D114" s="614" t="s">
        <v>3870</v>
      </c>
      <c r="E114" s="614" t="s">
        <v>3871</v>
      </c>
      <c r="F114" s="617">
        <v>273</v>
      </c>
      <c r="G114" s="617">
        <v>5187</v>
      </c>
      <c r="H114" s="617">
        <v>1</v>
      </c>
      <c r="I114" s="617">
        <v>19</v>
      </c>
      <c r="J114" s="617">
        <v>275</v>
      </c>
      <c r="K114" s="617">
        <v>5225</v>
      </c>
      <c r="L114" s="617">
        <v>1.0073260073260073</v>
      </c>
      <c r="M114" s="617">
        <v>19</v>
      </c>
      <c r="N114" s="617">
        <v>314</v>
      </c>
      <c r="O114" s="617">
        <v>5966</v>
      </c>
      <c r="P114" s="638">
        <v>1.1501831501831501</v>
      </c>
      <c r="Q114" s="618">
        <v>19</v>
      </c>
    </row>
    <row r="115" spans="1:17" ht="14.4" customHeight="1" x14ac:dyDescent="0.3">
      <c r="A115" s="613" t="s">
        <v>3746</v>
      </c>
      <c r="B115" s="614" t="s">
        <v>3747</v>
      </c>
      <c r="C115" s="614" t="s">
        <v>2755</v>
      </c>
      <c r="D115" s="614" t="s">
        <v>3872</v>
      </c>
      <c r="E115" s="614" t="s">
        <v>3873</v>
      </c>
      <c r="F115" s="617">
        <v>751</v>
      </c>
      <c r="G115" s="617">
        <v>15020</v>
      </c>
      <c r="H115" s="617">
        <v>1</v>
      </c>
      <c r="I115" s="617">
        <v>20</v>
      </c>
      <c r="J115" s="617">
        <v>789</v>
      </c>
      <c r="K115" s="617">
        <v>15780</v>
      </c>
      <c r="L115" s="617">
        <v>1.0505992010652463</v>
      </c>
      <c r="M115" s="617">
        <v>20</v>
      </c>
      <c r="N115" s="617">
        <v>704</v>
      </c>
      <c r="O115" s="617">
        <v>14080</v>
      </c>
      <c r="P115" s="638">
        <v>0.93741677762982689</v>
      </c>
      <c r="Q115" s="618">
        <v>20</v>
      </c>
    </row>
    <row r="116" spans="1:17" ht="14.4" customHeight="1" x14ac:dyDescent="0.3">
      <c r="A116" s="613" t="s">
        <v>3746</v>
      </c>
      <c r="B116" s="614" t="s">
        <v>3747</v>
      </c>
      <c r="C116" s="614" t="s">
        <v>2755</v>
      </c>
      <c r="D116" s="614" t="s">
        <v>3874</v>
      </c>
      <c r="E116" s="614" t="s">
        <v>3875</v>
      </c>
      <c r="F116" s="617">
        <v>1</v>
      </c>
      <c r="G116" s="617">
        <v>160</v>
      </c>
      <c r="H116" s="617">
        <v>1</v>
      </c>
      <c r="I116" s="617">
        <v>160</v>
      </c>
      <c r="J116" s="617"/>
      <c r="K116" s="617"/>
      <c r="L116" s="617"/>
      <c r="M116" s="617"/>
      <c r="N116" s="617"/>
      <c r="O116" s="617"/>
      <c r="P116" s="638"/>
      <c r="Q116" s="618"/>
    </row>
    <row r="117" spans="1:17" ht="14.4" customHeight="1" x14ac:dyDescent="0.3">
      <c r="A117" s="613" t="s">
        <v>3746</v>
      </c>
      <c r="B117" s="614" t="s">
        <v>3747</v>
      </c>
      <c r="C117" s="614" t="s">
        <v>2755</v>
      </c>
      <c r="D117" s="614" t="s">
        <v>3876</v>
      </c>
      <c r="E117" s="614" t="s">
        <v>3877</v>
      </c>
      <c r="F117" s="617">
        <v>1</v>
      </c>
      <c r="G117" s="617">
        <v>172</v>
      </c>
      <c r="H117" s="617">
        <v>1</v>
      </c>
      <c r="I117" s="617">
        <v>172</v>
      </c>
      <c r="J117" s="617">
        <v>3</v>
      </c>
      <c r="K117" s="617">
        <v>516</v>
      </c>
      <c r="L117" s="617">
        <v>3</v>
      </c>
      <c r="M117" s="617">
        <v>172</v>
      </c>
      <c r="N117" s="617"/>
      <c r="O117" s="617"/>
      <c r="P117" s="638"/>
      <c r="Q117" s="618"/>
    </row>
    <row r="118" spans="1:17" ht="14.4" customHeight="1" x14ac:dyDescent="0.3">
      <c r="A118" s="613" t="s">
        <v>3746</v>
      </c>
      <c r="B118" s="614" t="s">
        <v>3747</v>
      </c>
      <c r="C118" s="614" t="s">
        <v>2755</v>
      </c>
      <c r="D118" s="614" t="s">
        <v>3878</v>
      </c>
      <c r="E118" s="614" t="s">
        <v>3879</v>
      </c>
      <c r="F118" s="617">
        <v>110</v>
      </c>
      <c r="G118" s="617">
        <v>9240</v>
      </c>
      <c r="H118" s="617">
        <v>1</v>
      </c>
      <c r="I118" s="617">
        <v>84</v>
      </c>
      <c r="J118" s="617">
        <v>97</v>
      </c>
      <c r="K118" s="617">
        <v>8148</v>
      </c>
      <c r="L118" s="617">
        <v>0.88181818181818183</v>
      </c>
      <c r="M118" s="617">
        <v>84</v>
      </c>
      <c r="N118" s="617">
        <v>111</v>
      </c>
      <c r="O118" s="617">
        <v>9324</v>
      </c>
      <c r="P118" s="638">
        <v>1.009090909090909</v>
      </c>
      <c r="Q118" s="618">
        <v>84</v>
      </c>
    </row>
    <row r="119" spans="1:17" ht="14.4" customHeight="1" x14ac:dyDescent="0.3">
      <c r="A119" s="613" t="s">
        <v>3746</v>
      </c>
      <c r="B119" s="614" t="s">
        <v>3747</v>
      </c>
      <c r="C119" s="614" t="s">
        <v>2755</v>
      </c>
      <c r="D119" s="614" t="s">
        <v>3880</v>
      </c>
      <c r="E119" s="614" t="s">
        <v>3881</v>
      </c>
      <c r="F119" s="617"/>
      <c r="G119" s="617"/>
      <c r="H119" s="617"/>
      <c r="I119" s="617"/>
      <c r="J119" s="617">
        <v>2</v>
      </c>
      <c r="K119" s="617">
        <v>1288</v>
      </c>
      <c r="L119" s="617"/>
      <c r="M119" s="617">
        <v>644</v>
      </c>
      <c r="N119" s="617">
        <v>2</v>
      </c>
      <c r="O119" s="617">
        <v>1292</v>
      </c>
      <c r="P119" s="638"/>
      <c r="Q119" s="618">
        <v>646</v>
      </c>
    </row>
    <row r="120" spans="1:17" ht="14.4" customHeight="1" x14ac:dyDescent="0.3">
      <c r="A120" s="613" t="s">
        <v>3746</v>
      </c>
      <c r="B120" s="614" t="s">
        <v>3747</v>
      </c>
      <c r="C120" s="614" t="s">
        <v>2755</v>
      </c>
      <c r="D120" s="614" t="s">
        <v>3882</v>
      </c>
      <c r="E120" s="614" t="s">
        <v>3883</v>
      </c>
      <c r="F120" s="617"/>
      <c r="G120" s="617"/>
      <c r="H120" s="617"/>
      <c r="I120" s="617"/>
      <c r="J120" s="617">
        <v>2</v>
      </c>
      <c r="K120" s="617">
        <v>596</v>
      </c>
      <c r="L120" s="617"/>
      <c r="M120" s="617">
        <v>298</v>
      </c>
      <c r="N120" s="617">
        <v>1</v>
      </c>
      <c r="O120" s="617">
        <v>300</v>
      </c>
      <c r="P120" s="638"/>
      <c r="Q120" s="618">
        <v>300</v>
      </c>
    </row>
    <row r="121" spans="1:17" ht="14.4" customHeight="1" x14ac:dyDescent="0.3">
      <c r="A121" s="613" t="s">
        <v>3746</v>
      </c>
      <c r="B121" s="614" t="s">
        <v>3747</v>
      </c>
      <c r="C121" s="614" t="s">
        <v>2755</v>
      </c>
      <c r="D121" s="614" t="s">
        <v>3884</v>
      </c>
      <c r="E121" s="614" t="s">
        <v>3885</v>
      </c>
      <c r="F121" s="617">
        <v>73</v>
      </c>
      <c r="G121" s="617">
        <v>1606</v>
      </c>
      <c r="H121" s="617">
        <v>1</v>
      </c>
      <c r="I121" s="617">
        <v>22</v>
      </c>
      <c r="J121" s="617">
        <v>50</v>
      </c>
      <c r="K121" s="617">
        <v>1100</v>
      </c>
      <c r="L121" s="617">
        <v>0.68493150684931503</v>
      </c>
      <c r="M121" s="617">
        <v>22</v>
      </c>
      <c r="N121" s="617">
        <v>77</v>
      </c>
      <c r="O121" s="617">
        <v>1694</v>
      </c>
      <c r="P121" s="638">
        <v>1.0547945205479452</v>
      </c>
      <c r="Q121" s="618">
        <v>22</v>
      </c>
    </row>
    <row r="122" spans="1:17" ht="14.4" customHeight="1" x14ac:dyDescent="0.3">
      <c r="A122" s="613" t="s">
        <v>3746</v>
      </c>
      <c r="B122" s="614" t="s">
        <v>3747</v>
      </c>
      <c r="C122" s="614" t="s">
        <v>2755</v>
      </c>
      <c r="D122" s="614" t="s">
        <v>3886</v>
      </c>
      <c r="E122" s="614" t="s">
        <v>3887</v>
      </c>
      <c r="F122" s="617">
        <v>6</v>
      </c>
      <c r="G122" s="617">
        <v>2970</v>
      </c>
      <c r="H122" s="617">
        <v>1</v>
      </c>
      <c r="I122" s="617">
        <v>495</v>
      </c>
      <c r="J122" s="617"/>
      <c r="K122" s="617"/>
      <c r="L122" s="617"/>
      <c r="M122" s="617"/>
      <c r="N122" s="617"/>
      <c r="O122" s="617"/>
      <c r="P122" s="638"/>
      <c r="Q122" s="618"/>
    </row>
    <row r="123" spans="1:17" ht="14.4" customHeight="1" x14ac:dyDescent="0.3">
      <c r="A123" s="613" t="s">
        <v>3746</v>
      </c>
      <c r="B123" s="614" t="s">
        <v>3747</v>
      </c>
      <c r="C123" s="614" t="s">
        <v>2755</v>
      </c>
      <c r="D123" s="614" t="s">
        <v>3888</v>
      </c>
      <c r="E123" s="614" t="s">
        <v>3889</v>
      </c>
      <c r="F123" s="617"/>
      <c r="G123" s="617"/>
      <c r="H123" s="617"/>
      <c r="I123" s="617"/>
      <c r="J123" s="617">
        <v>1</v>
      </c>
      <c r="K123" s="617">
        <v>564</v>
      </c>
      <c r="L123" s="617"/>
      <c r="M123" s="617">
        <v>564</v>
      </c>
      <c r="N123" s="617"/>
      <c r="O123" s="617"/>
      <c r="P123" s="638"/>
      <c r="Q123" s="618"/>
    </row>
    <row r="124" spans="1:17" ht="14.4" customHeight="1" x14ac:dyDescent="0.3">
      <c r="A124" s="613" t="s">
        <v>3746</v>
      </c>
      <c r="B124" s="614" t="s">
        <v>3747</v>
      </c>
      <c r="C124" s="614" t="s">
        <v>2755</v>
      </c>
      <c r="D124" s="614" t="s">
        <v>3890</v>
      </c>
      <c r="E124" s="614" t="s">
        <v>3891</v>
      </c>
      <c r="F124" s="617"/>
      <c r="G124" s="617"/>
      <c r="H124" s="617"/>
      <c r="I124" s="617"/>
      <c r="J124" s="617">
        <v>1</v>
      </c>
      <c r="K124" s="617">
        <v>1002</v>
      </c>
      <c r="L124" s="617"/>
      <c r="M124" s="617">
        <v>1002</v>
      </c>
      <c r="N124" s="617"/>
      <c r="O124" s="617"/>
      <c r="P124" s="638"/>
      <c r="Q124" s="618"/>
    </row>
    <row r="125" spans="1:17" ht="14.4" customHeight="1" x14ac:dyDescent="0.3">
      <c r="A125" s="613" t="s">
        <v>3746</v>
      </c>
      <c r="B125" s="614" t="s">
        <v>3747</v>
      </c>
      <c r="C125" s="614" t="s">
        <v>2755</v>
      </c>
      <c r="D125" s="614" t="s">
        <v>3892</v>
      </c>
      <c r="E125" s="614" t="s">
        <v>3893</v>
      </c>
      <c r="F125" s="617">
        <v>4</v>
      </c>
      <c r="G125" s="617">
        <v>664</v>
      </c>
      <c r="H125" s="617">
        <v>1</v>
      </c>
      <c r="I125" s="617">
        <v>166</v>
      </c>
      <c r="J125" s="617">
        <v>2</v>
      </c>
      <c r="K125" s="617">
        <v>332</v>
      </c>
      <c r="L125" s="617">
        <v>0.5</v>
      </c>
      <c r="M125" s="617">
        <v>166</v>
      </c>
      <c r="N125" s="617"/>
      <c r="O125" s="617"/>
      <c r="P125" s="638"/>
      <c r="Q125" s="618"/>
    </row>
    <row r="126" spans="1:17" ht="14.4" customHeight="1" x14ac:dyDescent="0.3">
      <c r="A126" s="613" t="s">
        <v>3746</v>
      </c>
      <c r="B126" s="614" t="s">
        <v>3747</v>
      </c>
      <c r="C126" s="614" t="s">
        <v>2755</v>
      </c>
      <c r="D126" s="614" t="s">
        <v>3894</v>
      </c>
      <c r="E126" s="614" t="s">
        <v>3895</v>
      </c>
      <c r="F126" s="617"/>
      <c r="G126" s="617"/>
      <c r="H126" s="617"/>
      <c r="I126" s="617"/>
      <c r="J126" s="617"/>
      <c r="K126" s="617"/>
      <c r="L126" s="617"/>
      <c r="M126" s="617"/>
      <c r="N126" s="617">
        <v>2</v>
      </c>
      <c r="O126" s="617">
        <v>620</v>
      </c>
      <c r="P126" s="638"/>
      <c r="Q126" s="618">
        <v>310</v>
      </c>
    </row>
    <row r="127" spans="1:17" ht="14.4" customHeight="1" x14ac:dyDescent="0.3">
      <c r="A127" s="613" t="s">
        <v>3746</v>
      </c>
      <c r="B127" s="614" t="s">
        <v>3747</v>
      </c>
      <c r="C127" s="614" t="s">
        <v>2755</v>
      </c>
      <c r="D127" s="614" t="s">
        <v>3896</v>
      </c>
      <c r="E127" s="614" t="s">
        <v>3897</v>
      </c>
      <c r="F127" s="617">
        <v>3</v>
      </c>
      <c r="G127" s="617">
        <v>69</v>
      </c>
      <c r="H127" s="617">
        <v>1</v>
      </c>
      <c r="I127" s="617">
        <v>23</v>
      </c>
      <c r="J127" s="617">
        <v>6</v>
      </c>
      <c r="K127" s="617">
        <v>138</v>
      </c>
      <c r="L127" s="617">
        <v>2</v>
      </c>
      <c r="M127" s="617">
        <v>23</v>
      </c>
      <c r="N127" s="617">
        <v>4</v>
      </c>
      <c r="O127" s="617">
        <v>92</v>
      </c>
      <c r="P127" s="638">
        <v>1.3333333333333333</v>
      </c>
      <c r="Q127" s="618">
        <v>23</v>
      </c>
    </row>
    <row r="128" spans="1:17" ht="14.4" customHeight="1" x14ac:dyDescent="0.3">
      <c r="A128" s="613" t="s">
        <v>3746</v>
      </c>
      <c r="B128" s="614" t="s">
        <v>3747</v>
      </c>
      <c r="C128" s="614" t="s">
        <v>2755</v>
      </c>
      <c r="D128" s="614" t="s">
        <v>3898</v>
      </c>
      <c r="E128" s="614" t="s">
        <v>3899</v>
      </c>
      <c r="F128" s="617"/>
      <c r="G128" s="617"/>
      <c r="H128" s="617"/>
      <c r="I128" s="617"/>
      <c r="J128" s="617"/>
      <c r="K128" s="617"/>
      <c r="L128" s="617"/>
      <c r="M128" s="617"/>
      <c r="N128" s="617">
        <v>1</v>
      </c>
      <c r="O128" s="617">
        <v>17</v>
      </c>
      <c r="P128" s="638"/>
      <c r="Q128" s="618">
        <v>17</v>
      </c>
    </row>
    <row r="129" spans="1:17" ht="14.4" customHeight="1" x14ac:dyDescent="0.3">
      <c r="A129" s="613" t="s">
        <v>3746</v>
      </c>
      <c r="B129" s="614" t="s">
        <v>3747</v>
      </c>
      <c r="C129" s="614" t="s">
        <v>2755</v>
      </c>
      <c r="D129" s="614" t="s">
        <v>3900</v>
      </c>
      <c r="E129" s="614" t="s">
        <v>3901</v>
      </c>
      <c r="F129" s="617"/>
      <c r="G129" s="617"/>
      <c r="H129" s="617"/>
      <c r="I129" s="617"/>
      <c r="J129" s="617">
        <v>1</v>
      </c>
      <c r="K129" s="617">
        <v>131</v>
      </c>
      <c r="L129" s="617"/>
      <c r="M129" s="617">
        <v>131</v>
      </c>
      <c r="N129" s="617">
        <v>1</v>
      </c>
      <c r="O129" s="617">
        <v>132</v>
      </c>
      <c r="P129" s="638"/>
      <c r="Q129" s="618">
        <v>132</v>
      </c>
    </row>
    <row r="130" spans="1:17" ht="14.4" customHeight="1" x14ac:dyDescent="0.3">
      <c r="A130" s="613" t="s">
        <v>3746</v>
      </c>
      <c r="B130" s="614" t="s">
        <v>3747</v>
      </c>
      <c r="C130" s="614" t="s">
        <v>2755</v>
      </c>
      <c r="D130" s="614" t="s">
        <v>3902</v>
      </c>
      <c r="E130" s="614" t="s">
        <v>3903</v>
      </c>
      <c r="F130" s="617">
        <v>42</v>
      </c>
      <c r="G130" s="617">
        <v>12222</v>
      </c>
      <c r="H130" s="617">
        <v>1</v>
      </c>
      <c r="I130" s="617">
        <v>291</v>
      </c>
      <c r="J130" s="617">
        <v>73</v>
      </c>
      <c r="K130" s="617">
        <v>21243</v>
      </c>
      <c r="L130" s="617">
        <v>1.7380952380952381</v>
      </c>
      <c r="M130" s="617">
        <v>291</v>
      </c>
      <c r="N130" s="617">
        <v>63</v>
      </c>
      <c r="O130" s="617">
        <v>18373</v>
      </c>
      <c r="P130" s="638">
        <v>1.5032727867779414</v>
      </c>
      <c r="Q130" s="618">
        <v>291.63492063492066</v>
      </c>
    </row>
    <row r="131" spans="1:17" ht="14.4" customHeight="1" x14ac:dyDescent="0.3">
      <c r="A131" s="613" t="s">
        <v>3746</v>
      </c>
      <c r="B131" s="614" t="s">
        <v>3747</v>
      </c>
      <c r="C131" s="614" t="s">
        <v>2755</v>
      </c>
      <c r="D131" s="614" t="s">
        <v>3904</v>
      </c>
      <c r="E131" s="614" t="s">
        <v>3905</v>
      </c>
      <c r="F131" s="617">
        <v>1</v>
      </c>
      <c r="G131" s="617">
        <v>45</v>
      </c>
      <c r="H131" s="617">
        <v>1</v>
      </c>
      <c r="I131" s="617">
        <v>45</v>
      </c>
      <c r="J131" s="617">
        <v>4</v>
      </c>
      <c r="K131" s="617">
        <v>180</v>
      </c>
      <c r="L131" s="617">
        <v>4</v>
      </c>
      <c r="M131" s="617">
        <v>45</v>
      </c>
      <c r="N131" s="617">
        <v>5</v>
      </c>
      <c r="O131" s="617">
        <v>225</v>
      </c>
      <c r="P131" s="638">
        <v>5</v>
      </c>
      <c r="Q131" s="618">
        <v>45</v>
      </c>
    </row>
    <row r="132" spans="1:17" ht="14.4" customHeight="1" x14ac:dyDescent="0.3">
      <c r="A132" s="613" t="s">
        <v>3746</v>
      </c>
      <c r="B132" s="614" t="s">
        <v>3747</v>
      </c>
      <c r="C132" s="614" t="s">
        <v>2755</v>
      </c>
      <c r="D132" s="614" t="s">
        <v>3906</v>
      </c>
      <c r="E132" s="614" t="s">
        <v>3907</v>
      </c>
      <c r="F132" s="617"/>
      <c r="G132" s="617"/>
      <c r="H132" s="617"/>
      <c r="I132" s="617"/>
      <c r="J132" s="617"/>
      <c r="K132" s="617"/>
      <c r="L132" s="617"/>
      <c r="M132" s="617"/>
      <c r="N132" s="617">
        <v>16</v>
      </c>
      <c r="O132" s="617">
        <v>736</v>
      </c>
      <c r="P132" s="638"/>
      <c r="Q132" s="618">
        <v>46</v>
      </c>
    </row>
    <row r="133" spans="1:17" ht="14.4" customHeight="1" x14ac:dyDescent="0.3">
      <c r="A133" s="613" t="s">
        <v>3746</v>
      </c>
      <c r="B133" s="614" t="s">
        <v>3747</v>
      </c>
      <c r="C133" s="614" t="s">
        <v>2755</v>
      </c>
      <c r="D133" s="614" t="s">
        <v>3908</v>
      </c>
      <c r="E133" s="614" t="s">
        <v>3909</v>
      </c>
      <c r="F133" s="617"/>
      <c r="G133" s="617"/>
      <c r="H133" s="617"/>
      <c r="I133" s="617"/>
      <c r="J133" s="617"/>
      <c r="K133" s="617"/>
      <c r="L133" s="617"/>
      <c r="M133" s="617"/>
      <c r="N133" s="617">
        <v>1</v>
      </c>
      <c r="O133" s="617">
        <v>308</v>
      </c>
      <c r="P133" s="638"/>
      <c r="Q133" s="618">
        <v>308</v>
      </c>
    </row>
    <row r="134" spans="1:17" ht="14.4" customHeight="1" x14ac:dyDescent="0.3">
      <c r="A134" s="613" t="s">
        <v>3746</v>
      </c>
      <c r="B134" s="614" t="s">
        <v>3747</v>
      </c>
      <c r="C134" s="614" t="s">
        <v>2755</v>
      </c>
      <c r="D134" s="614" t="s">
        <v>3910</v>
      </c>
      <c r="E134" s="614" t="s">
        <v>3911</v>
      </c>
      <c r="F134" s="617"/>
      <c r="G134" s="617"/>
      <c r="H134" s="617"/>
      <c r="I134" s="617"/>
      <c r="J134" s="617">
        <v>1</v>
      </c>
      <c r="K134" s="617">
        <v>26</v>
      </c>
      <c r="L134" s="617"/>
      <c r="M134" s="617">
        <v>26</v>
      </c>
      <c r="N134" s="617">
        <v>1</v>
      </c>
      <c r="O134" s="617">
        <v>26</v>
      </c>
      <c r="P134" s="638"/>
      <c r="Q134" s="618">
        <v>26</v>
      </c>
    </row>
    <row r="135" spans="1:17" ht="14.4" customHeight="1" x14ac:dyDescent="0.3">
      <c r="A135" s="613" t="s">
        <v>3746</v>
      </c>
      <c r="B135" s="614" t="s">
        <v>3912</v>
      </c>
      <c r="C135" s="614" t="s">
        <v>2755</v>
      </c>
      <c r="D135" s="614" t="s">
        <v>3913</v>
      </c>
      <c r="E135" s="614" t="s">
        <v>3914</v>
      </c>
      <c r="F135" s="617">
        <v>3</v>
      </c>
      <c r="G135" s="617">
        <v>3105</v>
      </c>
      <c r="H135" s="617">
        <v>1</v>
      </c>
      <c r="I135" s="617">
        <v>1035</v>
      </c>
      <c r="J135" s="617">
        <v>8</v>
      </c>
      <c r="K135" s="617">
        <v>8280</v>
      </c>
      <c r="L135" s="617">
        <v>2.6666666666666665</v>
      </c>
      <c r="M135" s="617">
        <v>1035</v>
      </c>
      <c r="N135" s="617">
        <v>5</v>
      </c>
      <c r="O135" s="617">
        <v>5183</v>
      </c>
      <c r="P135" s="638">
        <v>1.6692431561996779</v>
      </c>
      <c r="Q135" s="618">
        <v>1036.5999999999999</v>
      </c>
    </row>
    <row r="136" spans="1:17" ht="14.4" customHeight="1" x14ac:dyDescent="0.3">
      <c r="A136" s="613" t="s">
        <v>3746</v>
      </c>
      <c r="B136" s="614" t="s">
        <v>3912</v>
      </c>
      <c r="C136" s="614" t="s">
        <v>2755</v>
      </c>
      <c r="D136" s="614" t="s">
        <v>3683</v>
      </c>
      <c r="E136" s="614" t="s">
        <v>3684</v>
      </c>
      <c r="F136" s="617"/>
      <c r="G136" s="617"/>
      <c r="H136" s="617"/>
      <c r="I136" s="617"/>
      <c r="J136" s="617">
        <v>1</v>
      </c>
      <c r="K136" s="617">
        <v>1245</v>
      </c>
      <c r="L136" s="617"/>
      <c r="M136" s="617">
        <v>1245</v>
      </c>
      <c r="N136" s="617"/>
      <c r="O136" s="617"/>
      <c r="P136" s="638"/>
      <c r="Q136" s="618"/>
    </row>
    <row r="137" spans="1:17" ht="14.4" customHeight="1" x14ac:dyDescent="0.3">
      <c r="A137" s="613" t="s">
        <v>3915</v>
      </c>
      <c r="B137" s="614" t="s">
        <v>3499</v>
      </c>
      <c r="C137" s="614" t="s">
        <v>3077</v>
      </c>
      <c r="D137" s="614" t="s">
        <v>3916</v>
      </c>
      <c r="E137" s="614" t="s">
        <v>3917</v>
      </c>
      <c r="F137" s="617"/>
      <c r="G137" s="617"/>
      <c r="H137" s="617"/>
      <c r="I137" s="617"/>
      <c r="J137" s="617">
        <v>4.67</v>
      </c>
      <c r="K137" s="617">
        <v>12390.45</v>
      </c>
      <c r="L137" s="617"/>
      <c r="M137" s="617">
        <v>2653.2012847965739</v>
      </c>
      <c r="N137" s="617">
        <v>0.66</v>
      </c>
      <c r="O137" s="617">
        <v>1763.16</v>
      </c>
      <c r="P137" s="638"/>
      <c r="Q137" s="618">
        <v>2671.4545454545455</v>
      </c>
    </row>
    <row r="138" spans="1:17" ht="14.4" customHeight="1" x14ac:dyDescent="0.3">
      <c r="A138" s="613" t="s">
        <v>3915</v>
      </c>
      <c r="B138" s="614" t="s">
        <v>3499</v>
      </c>
      <c r="C138" s="614" t="s">
        <v>3077</v>
      </c>
      <c r="D138" s="614" t="s">
        <v>3918</v>
      </c>
      <c r="E138" s="614" t="s">
        <v>3917</v>
      </c>
      <c r="F138" s="617"/>
      <c r="G138" s="617"/>
      <c r="H138" s="617"/>
      <c r="I138" s="617"/>
      <c r="J138" s="617">
        <v>0.2</v>
      </c>
      <c r="K138" s="617">
        <v>1335.72</v>
      </c>
      <c r="L138" s="617"/>
      <c r="M138" s="617">
        <v>6678.5999999999995</v>
      </c>
      <c r="N138" s="617"/>
      <c r="O138" s="617"/>
      <c r="P138" s="638"/>
      <c r="Q138" s="618"/>
    </row>
    <row r="139" spans="1:17" ht="14.4" customHeight="1" x14ac:dyDescent="0.3">
      <c r="A139" s="613" t="s">
        <v>3915</v>
      </c>
      <c r="B139" s="614" t="s">
        <v>3499</v>
      </c>
      <c r="C139" s="614" t="s">
        <v>3077</v>
      </c>
      <c r="D139" s="614" t="s">
        <v>3919</v>
      </c>
      <c r="E139" s="614" t="s">
        <v>3920</v>
      </c>
      <c r="F139" s="617">
        <v>6.8000000000000007</v>
      </c>
      <c r="G139" s="617">
        <v>8716.74</v>
      </c>
      <c r="H139" s="617">
        <v>1</v>
      </c>
      <c r="I139" s="617">
        <v>1281.8735294117646</v>
      </c>
      <c r="J139" s="617">
        <v>17</v>
      </c>
      <c r="K139" s="617">
        <v>16711.129999999997</v>
      </c>
      <c r="L139" s="617">
        <v>1.9171307162999009</v>
      </c>
      <c r="M139" s="617">
        <v>983.00764705882341</v>
      </c>
      <c r="N139" s="617">
        <v>17.47</v>
      </c>
      <c r="O139" s="617">
        <v>17278.310000000001</v>
      </c>
      <c r="P139" s="638">
        <v>1.9821986201263317</v>
      </c>
      <c r="Q139" s="618">
        <v>989.02747567258166</v>
      </c>
    </row>
    <row r="140" spans="1:17" ht="14.4" customHeight="1" x14ac:dyDescent="0.3">
      <c r="A140" s="613" t="s">
        <v>3915</v>
      </c>
      <c r="B140" s="614" t="s">
        <v>3499</v>
      </c>
      <c r="C140" s="614" t="s">
        <v>3077</v>
      </c>
      <c r="D140" s="614" t="s">
        <v>3921</v>
      </c>
      <c r="E140" s="614" t="s">
        <v>3391</v>
      </c>
      <c r="F140" s="617">
        <v>2.79</v>
      </c>
      <c r="G140" s="617">
        <v>35990.639999999999</v>
      </c>
      <c r="H140" s="617">
        <v>1</v>
      </c>
      <c r="I140" s="617">
        <v>12899.870967741936</v>
      </c>
      <c r="J140" s="617">
        <v>3.61</v>
      </c>
      <c r="K140" s="617">
        <v>38368.119999999995</v>
      </c>
      <c r="L140" s="617">
        <v>1.0660582862655401</v>
      </c>
      <c r="M140" s="617">
        <v>10628.288088642659</v>
      </c>
      <c r="N140" s="617">
        <v>5.25</v>
      </c>
      <c r="O140" s="617">
        <v>54219.45</v>
      </c>
      <c r="P140" s="638">
        <v>1.5064875200885564</v>
      </c>
      <c r="Q140" s="618">
        <v>10327.514285714286</v>
      </c>
    </row>
    <row r="141" spans="1:17" ht="14.4" customHeight="1" x14ac:dyDescent="0.3">
      <c r="A141" s="613" t="s">
        <v>3915</v>
      </c>
      <c r="B141" s="614" t="s">
        <v>3499</v>
      </c>
      <c r="C141" s="614" t="s">
        <v>3077</v>
      </c>
      <c r="D141" s="614" t="s">
        <v>3390</v>
      </c>
      <c r="E141" s="614" t="s">
        <v>3391</v>
      </c>
      <c r="F141" s="617">
        <v>0.7</v>
      </c>
      <c r="G141" s="617">
        <v>4514.96</v>
      </c>
      <c r="H141" s="617">
        <v>1</v>
      </c>
      <c r="I141" s="617">
        <v>6449.942857142858</v>
      </c>
      <c r="J141" s="617">
        <v>0.12</v>
      </c>
      <c r="K141" s="617">
        <v>780.78</v>
      </c>
      <c r="L141" s="617">
        <v>0.17293176462249943</v>
      </c>
      <c r="M141" s="617">
        <v>6506.5</v>
      </c>
      <c r="N141" s="617">
        <v>0.30000000000000004</v>
      </c>
      <c r="O141" s="617">
        <v>1951.9499999999998</v>
      </c>
      <c r="P141" s="638">
        <v>0.43232941155624854</v>
      </c>
      <c r="Q141" s="618">
        <v>6506.4999999999982</v>
      </c>
    </row>
    <row r="142" spans="1:17" ht="14.4" customHeight="1" x14ac:dyDescent="0.3">
      <c r="A142" s="613" t="s">
        <v>3915</v>
      </c>
      <c r="B142" s="614" t="s">
        <v>3499</v>
      </c>
      <c r="C142" s="614" t="s">
        <v>3077</v>
      </c>
      <c r="D142" s="614" t="s">
        <v>3922</v>
      </c>
      <c r="E142" s="614" t="s">
        <v>3923</v>
      </c>
      <c r="F142" s="617"/>
      <c r="G142" s="617"/>
      <c r="H142" s="617"/>
      <c r="I142" s="617"/>
      <c r="J142" s="617"/>
      <c r="K142" s="617"/>
      <c r="L142" s="617"/>
      <c r="M142" s="617"/>
      <c r="N142" s="617">
        <v>1</v>
      </c>
      <c r="O142" s="617">
        <v>416.3</v>
      </c>
      <c r="P142" s="638"/>
      <c r="Q142" s="618">
        <v>416.3</v>
      </c>
    </row>
    <row r="143" spans="1:17" ht="14.4" customHeight="1" x14ac:dyDescent="0.3">
      <c r="A143" s="613" t="s">
        <v>3915</v>
      </c>
      <c r="B143" s="614" t="s">
        <v>3499</v>
      </c>
      <c r="C143" s="614" t="s">
        <v>3077</v>
      </c>
      <c r="D143" s="614" t="s">
        <v>3924</v>
      </c>
      <c r="E143" s="614" t="s">
        <v>3925</v>
      </c>
      <c r="F143" s="617"/>
      <c r="G143" s="617"/>
      <c r="H143" s="617"/>
      <c r="I143" s="617"/>
      <c r="J143" s="617">
        <v>0.15000000000000002</v>
      </c>
      <c r="K143" s="617">
        <v>39.94</v>
      </c>
      <c r="L143" s="617"/>
      <c r="M143" s="617">
        <v>266.26666666666659</v>
      </c>
      <c r="N143" s="617"/>
      <c r="O143" s="617"/>
      <c r="P143" s="638"/>
      <c r="Q143" s="618"/>
    </row>
    <row r="144" spans="1:17" ht="14.4" customHeight="1" x14ac:dyDescent="0.3">
      <c r="A144" s="613" t="s">
        <v>3915</v>
      </c>
      <c r="B144" s="614" t="s">
        <v>3499</v>
      </c>
      <c r="C144" s="614" t="s">
        <v>3077</v>
      </c>
      <c r="D144" s="614" t="s">
        <v>3926</v>
      </c>
      <c r="E144" s="614" t="s">
        <v>3927</v>
      </c>
      <c r="F144" s="617">
        <v>0.25</v>
      </c>
      <c r="G144" s="617">
        <v>1211.94</v>
      </c>
      <c r="H144" s="617">
        <v>1</v>
      </c>
      <c r="I144" s="617">
        <v>4847.76</v>
      </c>
      <c r="J144" s="617"/>
      <c r="K144" s="617"/>
      <c r="L144" s="617"/>
      <c r="M144" s="617"/>
      <c r="N144" s="617"/>
      <c r="O144" s="617"/>
      <c r="P144" s="638"/>
      <c r="Q144" s="618"/>
    </row>
    <row r="145" spans="1:17" ht="14.4" customHeight="1" x14ac:dyDescent="0.3">
      <c r="A145" s="613" t="s">
        <v>3915</v>
      </c>
      <c r="B145" s="614" t="s">
        <v>3499</v>
      </c>
      <c r="C145" s="614" t="s">
        <v>3077</v>
      </c>
      <c r="D145" s="614" t="s">
        <v>3398</v>
      </c>
      <c r="E145" s="614" t="s">
        <v>3399</v>
      </c>
      <c r="F145" s="617">
        <v>2.11</v>
      </c>
      <c r="G145" s="617">
        <v>11422.05</v>
      </c>
      <c r="H145" s="617">
        <v>1</v>
      </c>
      <c r="I145" s="617">
        <v>5413.2938388625589</v>
      </c>
      <c r="J145" s="617">
        <v>2.2100000000000004</v>
      </c>
      <c r="K145" s="617">
        <v>12011.82</v>
      </c>
      <c r="L145" s="617">
        <v>1.0516343388446032</v>
      </c>
      <c r="M145" s="617">
        <v>5435.2126696832565</v>
      </c>
      <c r="N145" s="617">
        <v>1.5600000000000003</v>
      </c>
      <c r="O145" s="617">
        <v>8518.83</v>
      </c>
      <c r="P145" s="638">
        <v>0.74582321036941712</v>
      </c>
      <c r="Q145" s="618">
        <v>5460.788461538461</v>
      </c>
    </row>
    <row r="146" spans="1:17" ht="14.4" customHeight="1" x14ac:dyDescent="0.3">
      <c r="A146" s="613" t="s">
        <v>3915</v>
      </c>
      <c r="B146" s="614" t="s">
        <v>3499</v>
      </c>
      <c r="C146" s="614" t="s">
        <v>3077</v>
      </c>
      <c r="D146" s="614" t="s">
        <v>3928</v>
      </c>
      <c r="E146" s="614" t="s">
        <v>3399</v>
      </c>
      <c r="F146" s="617">
        <v>2.5000000000000004</v>
      </c>
      <c r="G146" s="617">
        <v>27005.47</v>
      </c>
      <c r="H146" s="617">
        <v>1</v>
      </c>
      <c r="I146" s="617">
        <v>10802.187999999998</v>
      </c>
      <c r="J146" s="617">
        <v>4.67</v>
      </c>
      <c r="K146" s="617">
        <v>50702.080000000009</v>
      </c>
      <c r="L146" s="617">
        <v>1.8774744523979774</v>
      </c>
      <c r="M146" s="617">
        <v>10856.976445396147</v>
      </c>
      <c r="N146" s="617">
        <v>2.57</v>
      </c>
      <c r="O146" s="617">
        <v>28068.41</v>
      </c>
      <c r="P146" s="638">
        <v>1.0393601740684386</v>
      </c>
      <c r="Q146" s="618">
        <v>10921.560311284047</v>
      </c>
    </row>
    <row r="147" spans="1:17" ht="14.4" customHeight="1" x14ac:dyDescent="0.3">
      <c r="A147" s="613" t="s">
        <v>3915</v>
      </c>
      <c r="B147" s="614" t="s">
        <v>3499</v>
      </c>
      <c r="C147" s="614" t="s">
        <v>3077</v>
      </c>
      <c r="D147" s="614" t="s">
        <v>3929</v>
      </c>
      <c r="E147" s="614" t="s">
        <v>3927</v>
      </c>
      <c r="F147" s="617">
        <v>2.1999999999999997</v>
      </c>
      <c r="G147" s="617">
        <v>4266.03</v>
      </c>
      <c r="H147" s="617">
        <v>1</v>
      </c>
      <c r="I147" s="617">
        <v>1939.1045454545456</v>
      </c>
      <c r="J147" s="617">
        <v>3.8</v>
      </c>
      <c r="K147" s="617">
        <v>7378.8</v>
      </c>
      <c r="L147" s="617">
        <v>1.7296643483519807</v>
      </c>
      <c r="M147" s="617">
        <v>1941.7894736842106</v>
      </c>
      <c r="N147" s="617">
        <v>2</v>
      </c>
      <c r="O147" s="617">
        <v>3912.2000000000003</v>
      </c>
      <c r="P147" s="638">
        <v>0.9170587173554805</v>
      </c>
      <c r="Q147" s="618">
        <v>1956.1000000000001</v>
      </c>
    </row>
    <row r="148" spans="1:17" ht="14.4" customHeight="1" x14ac:dyDescent="0.3">
      <c r="A148" s="613" t="s">
        <v>3915</v>
      </c>
      <c r="B148" s="614" t="s">
        <v>3499</v>
      </c>
      <c r="C148" s="614" t="s">
        <v>3077</v>
      </c>
      <c r="D148" s="614" t="s">
        <v>3666</v>
      </c>
      <c r="E148" s="614" t="s">
        <v>3399</v>
      </c>
      <c r="F148" s="617"/>
      <c r="G148" s="617"/>
      <c r="H148" s="617"/>
      <c r="I148" s="617"/>
      <c r="J148" s="617"/>
      <c r="K148" s="617"/>
      <c r="L148" s="617"/>
      <c r="M148" s="617"/>
      <c r="N148" s="617">
        <v>10.030000000000001</v>
      </c>
      <c r="O148" s="617">
        <v>21908.62</v>
      </c>
      <c r="P148" s="638"/>
      <c r="Q148" s="618">
        <v>2184.3090727816548</v>
      </c>
    </row>
    <row r="149" spans="1:17" ht="14.4" customHeight="1" x14ac:dyDescent="0.3">
      <c r="A149" s="613" t="s">
        <v>3915</v>
      </c>
      <c r="B149" s="614" t="s">
        <v>3499</v>
      </c>
      <c r="C149" s="614" t="s">
        <v>3077</v>
      </c>
      <c r="D149" s="614" t="s">
        <v>3930</v>
      </c>
      <c r="E149" s="614" t="s">
        <v>3931</v>
      </c>
      <c r="F149" s="617">
        <v>0.64999999999999991</v>
      </c>
      <c r="G149" s="617">
        <v>244.41000000000003</v>
      </c>
      <c r="H149" s="617">
        <v>1</v>
      </c>
      <c r="I149" s="617">
        <v>376.01538461538473</v>
      </c>
      <c r="J149" s="617">
        <v>0.7</v>
      </c>
      <c r="K149" s="617">
        <v>264.19</v>
      </c>
      <c r="L149" s="617">
        <v>1.0809295855325067</v>
      </c>
      <c r="M149" s="617">
        <v>377.41428571428571</v>
      </c>
      <c r="N149" s="617">
        <v>0.75000000000000011</v>
      </c>
      <c r="O149" s="617">
        <v>284.48999999999995</v>
      </c>
      <c r="P149" s="638">
        <v>1.163986743586596</v>
      </c>
      <c r="Q149" s="618">
        <v>379.31999999999988</v>
      </c>
    </row>
    <row r="150" spans="1:17" ht="14.4" customHeight="1" x14ac:dyDescent="0.3">
      <c r="A150" s="613" t="s">
        <v>3915</v>
      </c>
      <c r="B150" s="614" t="s">
        <v>3499</v>
      </c>
      <c r="C150" s="614" t="s">
        <v>3077</v>
      </c>
      <c r="D150" s="614" t="s">
        <v>3932</v>
      </c>
      <c r="E150" s="614" t="s">
        <v>3933</v>
      </c>
      <c r="F150" s="617">
        <v>0.08</v>
      </c>
      <c r="G150" s="617">
        <v>74.92</v>
      </c>
      <c r="H150" s="617">
        <v>1</v>
      </c>
      <c r="I150" s="617">
        <v>936.5</v>
      </c>
      <c r="J150" s="617"/>
      <c r="K150" s="617"/>
      <c r="L150" s="617"/>
      <c r="M150" s="617"/>
      <c r="N150" s="617">
        <v>0.05</v>
      </c>
      <c r="O150" s="617">
        <v>47.24</v>
      </c>
      <c r="P150" s="638">
        <v>0.63053924185798182</v>
      </c>
      <c r="Q150" s="618">
        <v>944.8</v>
      </c>
    </row>
    <row r="151" spans="1:17" ht="14.4" customHeight="1" x14ac:dyDescent="0.3">
      <c r="A151" s="613" t="s">
        <v>3915</v>
      </c>
      <c r="B151" s="614" t="s">
        <v>3499</v>
      </c>
      <c r="C151" s="614" t="s">
        <v>3155</v>
      </c>
      <c r="D151" s="614" t="s">
        <v>3934</v>
      </c>
      <c r="E151" s="614" t="s">
        <v>3935</v>
      </c>
      <c r="F151" s="617">
        <v>1</v>
      </c>
      <c r="G151" s="617">
        <v>568.9</v>
      </c>
      <c r="H151" s="617">
        <v>1</v>
      </c>
      <c r="I151" s="617">
        <v>568.9</v>
      </c>
      <c r="J151" s="617">
        <v>1</v>
      </c>
      <c r="K151" s="617">
        <v>589.59</v>
      </c>
      <c r="L151" s="617">
        <v>1.0363684303040956</v>
      </c>
      <c r="M151" s="617">
        <v>589.59</v>
      </c>
      <c r="N151" s="617">
        <v>3</v>
      </c>
      <c r="O151" s="617">
        <v>1768.77</v>
      </c>
      <c r="P151" s="638">
        <v>3.1091052909122872</v>
      </c>
      <c r="Q151" s="618">
        <v>589.59</v>
      </c>
    </row>
    <row r="152" spans="1:17" ht="14.4" customHeight="1" x14ac:dyDescent="0.3">
      <c r="A152" s="613" t="s">
        <v>3915</v>
      </c>
      <c r="B152" s="614" t="s">
        <v>3499</v>
      </c>
      <c r="C152" s="614" t="s">
        <v>3155</v>
      </c>
      <c r="D152" s="614" t="s">
        <v>3936</v>
      </c>
      <c r="E152" s="614" t="s">
        <v>3937</v>
      </c>
      <c r="F152" s="617">
        <v>1</v>
      </c>
      <c r="G152" s="617">
        <v>1447.28</v>
      </c>
      <c r="H152" s="617">
        <v>1</v>
      </c>
      <c r="I152" s="617">
        <v>1447.28</v>
      </c>
      <c r="J152" s="617"/>
      <c r="K152" s="617"/>
      <c r="L152" s="617"/>
      <c r="M152" s="617"/>
      <c r="N152" s="617"/>
      <c r="O152" s="617"/>
      <c r="P152" s="638"/>
      <c r="Q152" s="618"/>
    </row>
    <row r="153" spans="1:17" ht="14.4" customHeight="1" x14ac:dyDescent="0.3">
      <c r="A153" s="613" t="s">
        <v>3915</v>
      </c>
      <c r="B153" s="614" t="s">
        <v>3499</v>
      </c>
      <c r="C153" s="614" t="s">
        <v>3155</v>
      </c>
      <c r="D153" s="614" t="s">
        <v>3938</v>
      </c>
      <c r="E153" s="614" t="s">
        <v>3939</v>
      </c>
      <c r="F153" s="617">
        <v>3</v>
      </c>
      <c r="G153" s="617">
        <v>2916.96</v>
      </c>
      <c r="H153" s="617">
        <v>1</v>
      </c>
      <c r="I153" s="617">
        <v>972.32</v>
      </c>
      <c r="J153" s="617">
        <v>4</v>
      </c>
      <c r="K153" s="617">
        <v>3889.28</v>
      </c>
      <c r="L153" s="617">
        <v>1.3333333333333335</v>
      </c>
      <c r="M153" s="617">
        <v>972.32</v>
      </c>
      <c r="N153" s="617">
        <v>3</v>
      </c>
      <c r="O153" s="617">
        <v>2916.96</v>
      </c>
      <c r="P153" s="638">
        <v>1</v>
      </c>
      <c r="Q153" s="618">
        <v>972.32</v>
      </c>
    </row>
    <row r="154" spans="1:17" ht="14.4" customHeight="1" x14ac:dyDescent="0.3">
      <c r="A154" s="613" t="s">
        <v>3915</v>
      </c>
      <c r="B154" s="614" t="s">
        <v>3499</v>
      </c>
      <c r="C154" s="614" t="s">
        <v>3155</v>
      </c>
      <c r="D154" s="614" t="s">
        <v>3940</v>
      </c>
      <c r="E154" s="614" t="s">
        <v>3939</v>
      </c>
      <c r="F154" s="617">
        <v>8</v>
      </c>
      <c r="G154" s="617">
        <v>13478.75</v>
      </c>
      <c r="H154" s="617">
        <v>1</v>
      </c>
      <c r="I154" s="617">
        <v>1684.84375</v>
      </c>
      <c r="J154" s="617">
        <v>14</v>
      </c>
      <c r="K154" s="617">
        <v>23902.339999999997</v>
      </c>
      <c r="L154" s="617">
        <v>1.7733350644533059</v>
      </c>
      <c r="M154" s="617">
        <v>1707.3099999999997</v>
      </c>
      <c r="N154" s="617">
        <v>26</v>
      </c>
      <c r="O154" s="617">
        <v>44390.05999999999</v>
      </c>
      <c r="P154" s="638">
        <v>3.2933365482704251</v>
      </c>
      <c r="Q154" s="618">
        <v>1707.3099999999997</v>
      </c>
    </row>
    <row r="155" spans="1:17" ht="14.4" customHeight="1" x14ac:dyDescent="0.3">
      <c r="A155" s="613" t="s">
        <v>3915</v>
      </c>
      <c r="B155" s="614" t="s">
        <v>3499</v>
      </c>
      <c r="C155" s="614" t="s">
        <v>3155</v>
      </c>
      <c r="D155" s="614" t="s">
        <v>3941</v>
      </c>
      <c r="E155" s="614" t="s">
        <v>3939</v>
      </c>
      <c r="F155" s="617">
        <v>5</v>
      </c>
      <c r="G155" s="617">
        <v>10186.5</v>
      </c>
      <c r="H155" s="617">
        <v>1</v>
      </c>
      <c r="I155" s="617">
        <v>2037.3</v>
      </c>
      <c r="J155" s="617">
        <v>6</v>
      </c>
      <c r="K155" s="617">
        <v>12397.8</v>
      </c>
      <c r="L155" s="617">
        <v>1.2170814313061404</v>
      </c>
      <c r="M155" s="617">
        <v>2066.2999999999997</v>
      </c>
      <c r="N155" s="617">
        <v>5</v>
      </c>
      <c r="O155" s="617">
        <v>10331.5</v>
      </c>
      <c r="P155" s="638">
        <v>1.0142345260884504</v>
      </c>
      <c r="Q155" s="618">
        <v>2066.3000000000002</v>
      </c>
    </row>
    <row r="156" spans="1:17" ht="14.4" customHeight="1" x14ac:dyDescent="0.3">
      <c r="A156" s="613" t="s">
        <v>3915</v>
      </c>
      <c r="B156" s="614" t="s">
        <v>3499</v>
      </c>
      <c r="C156" s="614" t="s">
        <v>3155</v>
      </c>
      <c r="D156" s="614" t="s">
        <v>3942</v>
      </c>
      <c r="E156" s="614" t="s">
        <v>3943</v>
      </c>
      <c r="F156" s="617">
        <v>6</v>
      </c>
      <c r="G156" s="617">
        <v>11389.17</v>
      </c>
      <c r="H156" s="617">
        <v>1</v>
      </c>
      <c r="I156" s="617">
        <v>1898.1949999999999</v>
      </c>
      <c r="J156" s="617">
        <v>2</v>
      </c>
      <c r="K156" s="617">
        <v>3864.18</v>
      </c>
      <c r="L156" s="617">
        <v>0.33928547909988171</v>
      </c>
      <c r="M156" s="617">
        <v>1932.09</v>
      </c>
      <c r="N156" s="617"/>
      <c r="O156" s="617"/>
      <c r="P156" s="638"/>
      <c r="Q156" s="618"/>
    </row>
    <row r="157" spans="1:17" ht="14.4" customHeight="1" x14ac:dyDescent="0.3">
      <c r="A157" s="613" t="s">
        <v>3915</v>
      </c>
      <c r="B157" s="614" t="s">
        <v>3499</v>
      </c>
      <c r="C157" s="614" t="s">
        <v>3155</v>
      </c>
      <c r="D157" s="614" t="s">
        <v>3944</v>
      </c>
      <c r="E157" s="614" t="s">
        <v>3945</v>
      </c>
      <c r="F157" s="617">
        <v>12</v>
      </c>
      <c r="G157" s="617">
        <v>12152.82</v>
      </c>
      <c r="H157" s="617">
        <v>1</v>
      </c>
      <c r="I157" s="617">
        <v>1012.735</v>
      </c>
      <c r="J157" s="617">
        <v>7</v>
      </c>
      <c r="K157" s="617">
        <v>7194.32</v>
      </c>
      <c r="L157" s="617">
        <v>0.59198770326557948</v>
      </c>
      <c r="M157" s="617">
        <v>1027.76</v>
      </c>
      <c r="N157" s="617">
        <v>24</v>
      </c>
      <c r="O157" s="617">
        <v>24666.239999999998</v>
      </c>
      <c r="P157" s="638">
        <v>2.0296721254819867</v>
      </c>
      <c r="Q157" s="618">
        <v>1027.76</v>
      </c>
    </row>
    <row r="158" spans="1:17" ht="14.4" customHeight="1" x14ac:dyDescent="0.3">
      <c r="A158" s="613" t="s">
        <v>3915</v>
      </c>
      <c r="B158" s="614" t="s">
        <v>3499</v>
      </c>
      <c r="C158" s="614" t="s">
        <v>3155</v>
      </c>
      <c r="D158" s="614" t="s">
        <v>3946</v>
      </c>
      <c r="E158" s="614" t="s">
        <v>3945</v>
      </c>
      <c r="F158" s="617">
        <v>7</v>
      </c>
      <c r="G158" s="617">
        <v>14917.8</v>
      </c>
      <c r="H158" s="617">
        <v>1</v>
      </c>
      <c r="I158" s="617">
        <v>2131.1142857142854</v>
      </c>
      <c r="J158" s="617">
        <v>6</v>
      </c>
      <c r="K158" s="617">
        <v>12851.099999999999</v>
      </c>
      <c r="L158" s="617">
        <v>0.86146080521256485</v>
      </c>
      <c r="M158" s="617">
        <v>2141.85</v>
      </c>
      <c r="N158" s="617">
        <v>6</v>
      </c>
      <c r="O158" s="617">
        <v>12851.099999999999</v>
      </c>
      <c r="P158" s="638">
        <v>0.86146080521256485</v>
      </c>
      <c r="Q158" s="618">
        <v>2141.85</v>
      </c>
    </row>
    <row r="159" spans="1:17" ht="14.4" customHeight="1" x14ac:dyDescent="0.3">
      <c r="A159" s="613" t="s">
        <v>3915</v>
      </c>
      <c r="B159" s="614" t="s">
        <v>3499</v>
      </c>
      <c r="C159" s="614" t="s">
        <v>3155</v>
      </c>
      <c r="D159" s="614" t="s">
        <v>3947</v>
      </c>
      <c r="E159" s="614" t="s">
        <v>3948</v>
      </c>
      <c r="F159" s="617">
        <v>1</v>
      </c>
      <c r="G159" s="617">
        <v>20587</v>
      </c>
      <c r="H159" s="617">
        <v>1</v>
      </c>
      <c r="I159" s="617">
        <v>20587</v>
      </c>
      <c r="J159" s="617"/>
      <c r="K159" s="617"/>
      <c r="L159" s="617"/>
      <c r="M159" s="617"/>
      <c r="N159" s="617"/>
      <c r="O159" s="617"/>
      <c r="P159" s="638"/>
      <c r="Q159" s="618"/>
    </row>
    <row r="160" spans="1:17" ht="14.4" customHeight="1" x14ac:dyDescent="0.3">
      <c r="A160" s="613" t="s">
        <v>3915</v>
      </c>
      <c r="B160" s="614" t="s">
        <v>3499</v>
      </c>
      <c r="C160" s="614" t="s">
        <v>3155</v>
      </c>
      <c r="D160" s="614" t="s">
        <v>3949</v>
      </c>
      <c r="E160" s="614" t="s">
        <v>3950</v>
      </c>
      <c r="F160" s="617"/>
      <c r="G160" s="617"/>
      <c r="H160" s="617"/>
      <c r="I160" s="617"/>
      <c r="J160" s="617"/>
      <c r="K160" s="617"/>
      <c r="L160" s="617"/>
      <c r="M160" s="617"/>
      <c r="N160" s="617">
        <v>1</v>
      </c>
      <c r="O160" s="617">
        <v>466.78</v>
      </c>
      <c r="P160" s="638"/>
      <c r="Q160" s="618">
        <v>466.78</v>
      </c>
    </row>
    <row r="161" spans="1:17" ht="14.4" customHeight="1" x14ac:dyDescent="0.3">
      <c r="A161" s="613" t="s">
        <v>3915</v>
      </c>
      <c r="B161" s="614" t="s">
        <v>3499</v>
      </c>
      <c r="C161" s="614" t="s">
        <v>3155</v>
      </c>
      <c r="D161" s="614" t="s">
        <v>3951</v>
      </c>
      <c r="E161" s="614" t="s">
        <v>3952</v>
      </c>
      <c r="F161" s="617"/>
      <c r="G161" s="617"/>
      <c r="H161" s="617"/>
      <c r="I161" s="617"/>
      <c r="J161" s="617">
        <v>1</v>
      </c>
      <c r="K161" s="617">
        <v>55397.2</v>
      </c>
      <c r="L161" s="617"/>
      <c r="M161" s="617">
        <v>55397.2</v>
      </c>
      <c r="N161" s="617"/>
      <c r="O161" s="617"/>
      <c r="P161" s="638"/>
      <c r="Q161" s="618"/>
    </row>
    <row r="162" spans="1:17" ht="14.4" customHeight="1" x14ac:dyDescent="0.3">
      <c r="A162" s="613" t="s">
        <v>3915</v>
      </c>
      <c r="B162" s="614" t="s">
        <v>3499</v>
      </c>
      <c r="C162" s="614" t="s">
        <v>3155</v>
      </c>
      <c r="D162" s="614" t="s">
        <v>3953</v>
      </c>
      <c r="E162" s="614" t="s">
        <v>3954</v>
      </c>
      <c r="F162" s="617">
        <v>1</v>
      </c>
      <c r="G162" s="617">
        <v>2583</v>
      </c>
      <c r="H162" s="617">
        <v>1</v>
      </c>
      <c r="I162" s="617">
        <v>2583</v>
      </c>
      <c r="J162" s="617"/>
      <c r="K162" s="617"/>
      <c r="L162" s="617"/>
      <c r="M162" s="617"/>
      <c r="N162" s="617">
        <v>2</v>
      </c>
      <c r="O162" s="617">
        <v>5166</v>
      </c>
      <c r="P162" s="638">
        <v>2</v>
      </c>
      <c r="Q162" s="618">
        <v>2583</v>
      </c>
    </row>
    <row r="163" spans="1:17" ht="14.4" customHeight="1" x14ac:dyDescent="0.3">
      <c r="A163" s="613" t="s">
        <v>3915</v>
      </c>
      <c r="B163" s="614" t="s">
        <v>3499</v>
      </c>
      <c r="C163" s="614" t="s">
        <v>3155</v>
      </c>
      <c r="D163" s="614" t="s">
        <v>3955</v>
      </c>
      <c r="E163" s="614" t="s">
        <v>3956</v>
      </c>
      <c r="F163" s="617">
        <v>1</v>
      </c>
      <c r="G163" s="617">
        <v>2898</v>
      </c>
      <c r="H163" s="617">
        <v>1</v>
      </c>
      <c r="I163" s="617">
        <v>2898</v>
      </c>
      <c r="J163" s="617">
        <v>2</v>
      </c>
      <c r="K163" s="617">
        <v>6006.76</v>
      </c>
      <c r="L163" s="617">
        <v>2.0727260179434093</v>
      </c>
      <c r="M163" s="617">
        <v>3003.38</v>
      </c>
      <c r="N163" s="617">
        <v>4</v>
      </c>
      <c r="O163" s="617">
        <v>12013.52</v>
      </c>
      <c r="P163" s="638">
        <v>4.1454520358868185</v>
      </c>
      <c r="Q163" s="618">
        <v>3003.38</v>
      </c>
    </row>
    <row r="164" spans="1:17" ht="14.4" customHeight="1" x14ac:dyDescent="0.3">
      <c r="A164" s="613" t="s">
        <v>3915</v>
      </c>
      <c r="B164" s="614" t="s">
        <v>3499</v>
      </c>
      <c r="C164" s="614" t="s">
        <v>3155</v>
      </c>
      <c r="D164" s="614" t="s">
        <v>3957</v>
      </c>
      <c r="E164" s="614" t="s">
        <v>3958</v>
      </c>
      <c r="F164" s="617"/>
      <c r="G164" s="617"/>
      <c r="H164" s="617"/>
      <c r="I164" s="617"/>
      <c r="J164" s="617"/>
      <c r="K164" s="617"/>
      <c r="L164" s="617"/>
      <c r="M164" s="617"/>
      <c r="N164" s="617">
        <v>1</v>
      </c>
      <c r="O164" s="617">
        <v>2236.5</v>
      </c>
      <c r="P164" s="638"/>
      <c r="Q164" s="618">
        <v>2236.5</v>
      </c>
    </row>
    <row r="165" spans="1:17" ht="14.4" customHeight="1" x14ac:dyDescent="0.3">
      <c r="A165" s="613" t="s">
        <v>3915</v>
      </c>
      <c r="B165" s="614" t="s">
        <v>3499</v>
      </c>
      <c r="C165" s="614" t="s">
        <v>3155</v>
      </c>
      <c r="D165" s="614" t="s">
        <v>3959</v>
      </c>
      <c r="E165" s="614" t="s">
        <v>3960</v>
      </c>
      <c r="F165" s="617">
        <v>1</v>
      </c>
      <c r="G165" s="617">
        <v>28526.95</v>
      </c>
      <c r="H165" s="617">
        <v>1</v>
      </c>
      <c r="I165" s="617">
        <v>28526.95</v>
      </c>
      <c r="J165" s="617"/>
      <c r="K165" s="617"/>
      <c r="L165" s="617"/>
      <c r="M165" s="617"/>
      <c r="N165" s="617"/>
      <c r="O165" s="617"/>
      <c r="P165" s="638"/>
      <c r="Q165" s="618"/>
    </row>
    <row r="166" spans="1:17" ht="14.4" customHeight="1" x14ac:dyDescent="0.3">
      <c r="A166" s="613" t="s">
        <v>3915</v>
      </c>
      <c r="B166" s="614" t="s">
        <v>3499</v>
      </c>
      <c r="C166" s="614" t="s">
        <v>3155</v>
      </c>
      <c r="D166" s="614" t="s">
        <v>3961</v>
      </c>
      <c r="E166" s="614" t="s">
        <v>3962</v>
      </c>
      <c r="F166" s="617">
        <v>7</v>
      </c>
      <c r="G166" s="617">
        <v>48235.46</v>
      </c>
      <c r="H166" s="617">
        <v>1</v>
      </c>
      <c r="I166" s="617">
        <v>6890.78</v>
      </c>
      <c r="J166" s="617">
        <v>14</v>
      </c>
      <c r="K166" s="617">
        <v>96470.92</v>
      </c>
      <c r="L166" s="617">
        <v>2</v>
      </c>
      <c r="M166" s="617">
        <v>6890.78</v>
      </c>
      <c r="N166" s="617">
        <v>23</v>
      </c>
      <c r="O166" s="617">
        <v>158487.94</v>
      </c>
      <c r="P166" s="638">
        <v>3.285714285714286</v>
      </c>
      <c r="Q166" s="618">
        <v>6890.78</v>
      </c>
    </row>
    <row r="167" spans="1:17" ht="14.4" customHeight="1" x14ac:dyDescent="0.3">
      <c r="A167" s="613" t="s">
        <v>3915</v>
      </c>
      <c r="B167" s="614" t="s">
        <v>3499</v>
      </c>
      <c r="C167" s="614" t="s">
        <v>3155</v>
      </c>
      <c r="D167" s="614" t="s">
        <v>3963</v>
      </c>
      <c r="E167" s="614" t="s">
        <v>3964</v>
      </c>
      <c r="F167" s="617">
        <v>2</v>
      </c>
      <c r="G167" s="617">
        <v>8130.59</v>
      </c>
      <c r="H167" s="617">
        <v>1</v>
      </c>
      <c r="I167" s="617">
        <v>4065.2950000000001</v>
      </c>
      <c r="J167" s="617">
        <v>2</v>
      </c>
      <c r="K167" s="617">
        <v>8275.7800000000007</v>
      </c>
      <c r="L167" s="617">
        <v>1.0178572526717005</v>
      </c>
      <c r="M167" s="617">
        <v>4137.8900000000003</v>
      </c>
      <c r="N167" s="617">
        <v>5</v>
      </c>
      <c r="O167" s="617">
        <v>20689.450000000004</v>
      </c>
      <c r="P167" s="638">
        <v>2.5446431316792513</v>
      </c>
      <c r="Q167" s="618">
        <v>4137.8900000000012</v>
      </c>
    </row>
    <row r="168" spans="1:17" ht="14.4" customHeight="1" x14ac:dyDescent="0.3">
      <c r="A168" s="613" t="s">
        <v>3915</v>
      </c>
      <c r="B168" s="614" t="s">
        <v>3499</v>
      </c>
      <c r="C168" s="614" t="s">
        <v>3155</v>
      </c>
      <c r="D168" s="614" t="s">
        <v>3965</v>
      </c>
      <c r="E168" s="614" t="s">
        <v>3966</v>
      </c>
      <c r="F168" s="617"/>
      <c r="G168" s="617"/>
      <c r="H168" s="617"/>
      <c r="I168" s="617"/>
      <c r="J168" s="617"/>
      <c r="K168" s="617"/>
      <c r="L168" s="617"/>
      <c r="M168" s="617"/>
      <c r="N168" s="617">
        <v>1</v>
      </c>
      <c r="O168" s="617">
        <v>1123.73</v>
      </c>
      <c r="P168" s="638"/>
      <c r="Q168" s="618">
        <v>1123.73</v>
      </c>
    </row>
    <row r="169" spans="1:17" ht="14.4" customHeight="1" x14ac:dyDescent="0.3">
      <c r="A169" s="613" t="s">
        <v>3915</v>
      </c>
      <c r="B169" s="614" t="s">
        <v>3499</v>
      </c>
      <c r="C169" s="614" t="s">
        <v>3155</v>
      </c>
      <c r="D169" s="614" t="s">
        <v>3967</v>
      </c>
      <c r="E169" s="614" t="s">
        <v>3968</v>
      </c>
      <c r="F169" s="617">
        <v>1</v>
      </c>
      <c r="G169" s="617">
        <v>16474</v>
      </c>
      <c r="H169" s="617">
        <v>1</v>
      </c>
      <c r="I169" s="617">
        <v>16474</v>
      </c>
      <c r="J169" s="617"/>
      <c r="K169" s="617"/>
      <c r="L169" s="617"/>
      <c r="M169" s="617"/>
      <c r="N169" s="617">
        <v>3</v>
      </c>
      <c r="O169" s="617">
        <v>51219.149999999994</v>
      </c>
      <c r="P169" s="638">
        <v>3.1090900813402933</v>
      </c>
      <c r="Q169" s="618">
        <v>17073.05</v>
      </c>
    </row>
    <row r="170" spans="1:17" ht="14.4" customHeight="1" x14ac:dyDescent="0.3">
      <c r="A170" s="613" t="s">
        <v>3915</v>
      </c>
      <c r="B170" s="614" t="s">
        <v>3499</v>
      </c>
      <c r="C170" s="614" t="s">
        <v>3155</v>
      </c>
      <c r="D170" s="614" t="s">
        <v>3969</v>
      </c>
      <c r="E170" s="614" t="s">
        <v>3970</v>
      </c>
      <c r="F170" s="617">
        <v>1</v>
      </c>
      <c r="G170" s="617">
        <v>11561.67</v>
      </c>
      <c r="H170" s="617">
        <v>1</v>
      </c>
      <c r="I170" s="617">
        <v>11561.67</v>
      </c>
      <c r="J170" s="617"/>
      <c r="K170" s="617"/>
      <c r="L170" s="617"/>
      <c r="M170" s="617"/>
      <c r="N170" s="617"/>
      <c r="O170" s="617"/>
      <c r="P170" s="638"/>
      <c r="Q170" s="618"/>
    </row>
    <row r="171" spans="1:17" ht="14.4" customHeight="1" x14ac:dyDescent="0.3">
      <c r="A171" s="613" t="s">
        <v>3915</v>
      </c>
      <c r="B171" s="614" t="s">
        <v>3499</v>
      </c>
      <c r="C171" s="614" t="s">
        <v>3155</v>
      </c>
      <c r="D171" s="614" t="s">
        <v>3971</v>
      </c>
      <c r="E171" s="614" t="s">
        <v>3972</v>
      </c>
      <c r="F171" s="617">
        <v>6</v>
      </c>
      <c r="G171" s="617">
        <v>6016.7999999999993</v>
      </c>
      <c r="H171" s="617">
        <v>1</v>
      </c>
      <c r="I171" s="617">
        <v>1002.7999999999998</v>
      </c>
      <c r="J171" s="617">
        <v>4</v>
      </c>
      <c r="K171" s="617">
        <v>4011.2</v>
      </c>
      <c r="L171" s="617">
        <v>0.66666666666666674</v>
      </c>
      <c r="M171" s="617">
        <v>1002.8</v>
      </c>
      <c r="N171" s="617">
        <v>6</v>
      </c>
      <c r="O171" s="617">
        <v>6016.8</v>
      </c>
      <c r="P171" s="638">
        <v>1.0000000000000002</v>
      </c>
      <c r="Q171" s="618">
        <v>1002.8000000000001</v>
      </c>
    </row>
    <row r="172" spans="1:17" ht="14.4" customHeight="1" x14ac:dyDescent="0.3">
      <c r="A172" s="613" t="s">
        <v>3915</v>
      </c>
      <c r="B172" s="614" t="s">
        <v>3499</v>
      </c>
      <c r="C172" s="614" t="s">
        <v>3155</v>
      </c>
      <c r="D172" s="614" t="s">
        <v>3973</v>
      </c>
      <c r="E172" s="614" t="s">
        <v>3974</v>
      </c>
      <c r="F172" s="617">
        <v>1</v>
      </c>
      <c r="G172" s="617">
        <v>7650</v>
      </c>
      <c r="H172" s="617">
        <v>1</v>
      </c>
      <c r="I172" s="617">
        <v>7650</v>
      </c>
      <c r="J172" s="617">
        <v>5</v>
      </c>
      <c r="K172" s="617">
        <v>38250</v>
      </c>
      <c r="L172" s="617">
        <v>5</v>
      </c>
      <c r="M172" s="617">
        <v>7650</v>
      </c>
      <c r="N172" s="617">
        <v>7</v>
      </c>
      <c r="O172" s="617">
        <v>53550</v>
      </c>
      <c r="P172" s="638">
        <v>7</v>
      </c>
      <c r="Q172" s="618">
        <v>7650</v>
      </c>
    </row>
    <row r="173" spans="1:17" ht="14.4" customHeight="1" x14ac:dyDescent="0.3">
      <c r="A173" s="613" t="s">
        <v>3915</v>
      </c>
      <c r="B173" s="614" t="s">
        <v>3499</v>
      </c>
      <c r="C173" s="614" t="s">
        <v>3155</v>
      </c>
      <c r="D173" s="614" t="s">
        <v>3975</v>
      </c>
      <c r="E173" s="614" t="s">
        <v>3976</v>
      </c>
      <c r="F173" s="617">
        <v>2</v>
      </c>
      <c r="G173" s="617">
        <v>18740.78</v>
      </c>
      <c r="H173" s="617">
        <v>1</v>
      </c>
      <c r="I173" s="617">
        <v>9370.39</v>
      </c>
      <c r="J173" s="617"/>
      <c r="K173" s="617"/>
      <c r="L173" s="617"/>
      <c r="M173" s="617"/>
      <c r="N173" s="617"/>
      <c r="O173" s="617"/>
      <c r="P173" s="638"/>
      <c r="Q173" s="618"/>
    </row>
    <row r="174" spans="1:17" ht="14.4" customHeight="1" x14ac:dyDescent="0.3">
      <c r="A174" s="613" t="s">
        <v>3915</v>
      </c>
      <c r="B174" s="614" t="s">
        <v>3499</v>
      </c>
      <c r="C174" s="614" t="s">
        <v>3155</v>
      </c>
      <c r="D174" s="614" t="s">
        <v>3977</v>
      </c>
      <c r="E174" s="614" t="s">
        <v>3978</v>
      </c>
      <c r="F174" s="617"/>
      <c r="G174" s="617"/>
      <c r="H174" s="617"/>
      <c r="I174" s="617"/>
      <c r="J174" s="617"/>
      <c r="K174" s="617"/>
      <c r="L174" s="617"/>
      <c r="M174" s="617"/>
      <c r="N174" s="617">
        <v>3</v>
      </c>
      <c r="O174" s="617">
        <v>39853.56</v>
      </c>
      <c r="P174" s="638"/>
      <c r="Q174" s="618">
        <v>13284.519999999999</v>
      </c>
    </row>
    <row r="175" spans="1:17" ht="14.4" customHeight="1" x14ac:dyDescent="0.3">
      <c r="A175" s="613" t="s">
        <v>3915</v>
      </c>
      <c r="B175" s="614" t="s">
        <v>3499</v>
      </c>
      <c r="C175" s="614" t="s">
        <v>3155</v>
      </c>
      <c r="D175" s="614" t="s">
        <v>3979</v>
      </c>
      <c r="E175" s="614" t="s">
        <v>3980</v>
      </c>
      <c r="F175" s="617">
        <v>1</v>
      </c>
      <c r="G175" s="617">
        <v>2094.8000000000002</v>
      </c>
      <c r="H175" s="617">
        <v>1</v>
      </c>
      <c r="I175" s="617">
        <v>2094.8000000000002</v>
      </c>
      <c r="J175" s="617">
        <v>1</v>
      </c>
      <c r="K175" s="617">
        <v>2170.9699999999998</v>
      </c>
      <c r="L175" s="617">
        <v>1.0363614664884473</v>
      </c>
      <c r="M175" s="617">
        <v>2170.9699999999998</v>
      </c>
      <c r="N175" s="617">
        <v>4</v>
      </c>
      <c r="O175" s="617">
        <v>8683.8799999999992</v>
      </c>
      <c r="P175" s="638">
        <v>4.1454458659537892</v>
      </c>
      <c r="Q175" s="618">
        <v>2170.9699999999998</v>
      </c>
    </row>
    <row r="176" spans="1:17" ht="14.4" customHeight="1" x14ac:dyDescent="0.3">
      <c r="A176" s="613" t="s">
        <v>3915</v>
      </c>
      <c r="B176" s="614" t="s">
        <v>3499</v>
      </c>
      <c r="C176" s="614" t="s">
        <v>3155</v>
      </c>
      <c r="D176" s="614" t="s">
        <v>3981</v>
      </c>
      <c r="E176" s="614" t="s">
        <v>3982</v>
      </c>
      <c r="F176" s="617">
        <v>1</v>
      </c>
      <c r="G176" s="617">
        <v>797</v>
      </c>
      <c r="H176" s="617">
        <v>1</v>
      </c>
      <c r="I176" s="617">
        <v>797</v>
      </c>
      <c r="J176" s="617">
        <v>2</v>
      </c>
      <c r="K176" s="617">
        <v>1594</v>
      </c>
      <c r="L176" s="617">
        <v>2</v>
      </c>
      <c r="M176" s="617">
        <v>797</v>
      </c>
      <c r="N176" s="617">
        <v>5</v>
      </c>
      <c r="O176" s="617">
        <v>3985</v>
      </c>
      <c r="P176" s="638">
        <v>5</v>
      </c>
      <c r="Q176" s="618">
        <v>797</v>
      </c>
    </row>
    <row r="177" spans="1:17" ht="14.4" customHeight="1" x14ac:dyDescent="0.3">
      <c r="A177" s="613" t="s">
        <v>3915</v>
      </c>
      <c r="B177" s="614" t="s">
        <v>3499</v>
      </c>
      <c r="C177" s="614" t="s">
        <v>3155</v>
      </c>
      <c r="D177" s="614" t="s">
        <v>3983</v>
      </c>
      <c r="E177" s="614" t="s">
        <v>3984</v>
      </c>
      <c r="F177" s="617"/>
      <c r="G177" s="617"/>
      <c r="H177" s="617"/>
      <c r="I177" s="617"/>
      <c r="J177" s="617"/>
      <c r="K177" s="617"/>
      <c r="L177" s="617"/>
      <c r="M177" s="617"/>
      <c r="N177" s="617">
        <v>1</v>
      </c>
      <c r="O177" s="617">
        <v>10072.94</v>
      </c>
      <c r="P177" s="638"/>
      <c r="Q177" s="618">
        <v>10072.94</v>
      </c>
    </row>
    <row r="178" spans="1:17" ht="14.4" customHeight="1" x14ac:dyDescent="0.3">
      <c r="A178" s="613" t="s">
        <v>3915</v>
      </c>
      <c r="B178" s="614" t="s">
        <v>3499</v>
      </c>
      <c r="C178" s="614" t="s">
        <v>3155</v>
      </c>
      <c r="D178" s="614" t="s">
        <v>3985</v>
      </c>
      <c r="E178" s="614" t="s">
        <v>3986</v>
      </c>
      <c r="F178" s="617">
        <v>1</v>
      </c>
      <c r="G178" s="617">
        <v>2974.36</v>
      </c>
      <c r="H178" s="617">
        <v>1</v>
      </c>
      <c r="I178" s="617">
        <v>2974.36</v>
      </c>
      <c r="J178" s="617"/>
      <c r="K178" s="617"/>
      <c r="L178" s="617"/>
      <c r="M178" s="617"/>
      <c r="N178" s="617">
        <v>3</v>
      </c>
      <c r="O178" s="617">
        <v>8923.08</v>
      </c>
      <c r="P178" s="638">
        <v>3</v>
      </c>
      <c r="Q178" s="618">
        <v>2974.36</v>
      </c>
    </row>
    <row r="179" spans="1:17" ht="14.4" customHeight="1" x14ac:dyDescent="0.3">
      <c r="A179" s="613" t="s">
        <v>3915</v>
      </c>
      <c r="B179" s="614" t="s">
        <v>3499</v>
      </c>
      <c r="C179" s="614" t="s">
        <v>3155</v>
      </c>
      <c r="D179" s="614" t="s">
        <v>3987</v>
      </c>
      <c r="E179" s="614" t="s">
        <v>3988</v>
      </c>
      <c r="F179" s="617">
        <v>3</v>
      </c>
      <c r="G179" s="617">
        <v>15777.689999999999</v>
      </c>
      <c r="H179" s="617">
        <v>1</v>
      </c>
      <c r="I179" s="617">
        <v>5259.23</v>
      </c>
      <c r="J179" s="617">
        <v>4</v>
      </c>
      <c r="K179" s="617">
        <v>21036.92</v>
      </c>
      <c r="L179" s="617">
        <v>1.3333333333333333</v>
      </c>
      <c r="M179" s="617">
        <v>5259.23</v>
      </c>
      <c r="N179" s="617">
        <v>3</v>
      </c>
      <c r="O179" s="617">
        <v>15777.689999999999</v>
      </c>
      <c r="P179" s="638">
        <v>1</v>
      </c>
      <c r="Q179" s="618">
        <v>5259.23</v>
      </c>
    </row>
    <row r="180" spans="1:17" ht="14.4" customHeight="1" x14ac:dyDescent="0.3">
      <c r="A180" s="613" t="s">
        <v>3915</v>
      </c>
      <c r="B180" s="614" t="s">
        <v>3499</v>
      </c>
      <c r="C180" s="614" t="s">
        <v>3155</v>
      </c>
      <c r="D180" s="614" t="s">
        <v>3989</v>
      </c>
      <c r="E180" s="614" t="s">
        <v>3990</v>
      </c>
      <c r="F180" s="617">
        <v>1</v>
      </c>
      <c r="G180" s="617">
        <v>584.4</v>
      </c>
      <c r="H180" s="617">
        <v>1</v>
      </c>
      <c r="I180" s="617">
        <v>584.4</v>
      </c>
      <c r="J180" s="617">
        <v>2</v>
      </c>
      <c r="K180" s="617">
        <v>1211.3</v>
      </c>
      <c r="L180" s="617">
        <v>2.0727241615331966</v>
      </c>
      <c r="M180" s="617">
        <v>605.65</v>
      </c>
      <c r="N180" s="617">
        <v>1</v>
      </c>
      <c r="O180" s="617">
        <v>605.65</v>
      </c>
      <c r="P180" s="638">
        <v>1.0363620807665983</v>
      </c>
      <c r="Q180" s="618">
        <v>605.65</v>
      </c>
    </row>
    <row r="181" spans="1:17" ht="14.4" customHeight="1" x14ac:dyDescent="0.3">
      <c r="A181" s="613" t="s">
        <v>3915</v>
      </c>
      <c r="B181" s="614" t="s">
        <v>3499</v>
      </c>
      <c r="C181" s="614" t="s">
        <v>3155</v>
      </c>
      <c r="D181" s="614" t="s">
        <v>3991</v>
      </c>
      <c r="E181" s="614" t="s">
        <v>3992</v>
      </c>
      <c r="F181" s="617"/>
      <c r="G181" s="617"/>
      <c r="H181" s="617"/>
      <c r="I181" s="617"/>
      <c r="J181" s="617">
        <v>1</v>
      </c>
      <c r="K181" s="617">
        <v>17381.990000000002</v>
      </c>
      <c r="L181" s="617"/>
      <c r="M181" s="617">
        <v>17381.990000000002</v>
      </c>
      <c r="N181" s="617">
        <v>2</v>
      </c>
      <c r="O181" s="617">
        <v>34763.980000000003</v>
      </c>
      <c r="P181" s="638"/>
      <c r="Q181" s="618">
        <v>17381.990000000002</v>
      </c>
    </row>
    <row r="182" spans="1:17" ht="14.4" customHeight="1" x14ac:dyDescent="0.3">
      <c r="A182" s="613" t="s">
        <v>3915</v>
      </c>
      <c r="B182" s="614" t="s">
        <v>3499</v>
      </c>
      <c r="C182" s="614" t="s">
        <v>3155</v>
      </c>
      <c r="D182" s="614" t="s">
        <v>3993</v>
      </c>
      <c r="E182" s="614" t="s">
        <v>3994</v>
      </c>
      <c r="F182" s="617">
        <v>2</v>
      </c>
      <c r="G182" s="617">
        <v>1633.16</v>
      </c>
      <c r="H182" s="617">
        <v>1</v>
      </c>
      <c r="I182" s="617">
        <v>816.58</v>
      </c>
      <c r="J182" s="617">
        <v>2</v>
      </c>
      <c r="K182" s="617">
        <v>1662.32</v>
      </c>
      <c r="L182" s="617">
        <v>1.0178549560361507</v>
      </c>
      <c r="M182" s="617">
        <v>831.16</v>
      </c>
      <c r="N182" s="617">
        <v>2</v>
      </c>
      <c r="O182" s="617">
        <v>1662.32</v>
      </c>
      <c r="P182" s="638">
        <v>1.0178549560361507</v>
      </c>
      <c r="Q182" s="618">
        <v>831.16</v>
      </c>
    </row>
    <row r="183" spans="1:17" ht="14.4" customHeight="1" x14ac:dyDescent="0.3">
      <c r="A183" s="613" t="s">
        <v>3915</v>
      </c>
      <c r="B183" s="614" t="s">
        <v>3499</v>
      </c>
      <c r="C183" s="614" t="s">
        <v>3155</v>
      </c>
      <c r="D183" s="614" t="s">
        <v>3995</v>
      </c>
      <c r="E183" s="614" t="s">
        <v>3994</v>
      </c>
      <c r="F183" s="617">
        <v>4</v>
      </c>
      <c r="G183" s="617">
        <v>3552.24</v>
      </c>
      <c r="H183" s="617">
        <v>1</v>
      </c>
      <c r="I183" s="617">
        <v>888.06</v>
      </c>
      <c r="J183" s="617">
        <v>7</v>
      </c>
      <c r="K183" s="617">
        <v>6216.4199999999992</v>
      </c>
      <c r="L183" s="617">
        <v>1.7499999999999998</v>
      </c>
      <c r="M183" s="617">
        <v>888.05999999999983</v>
      </c>
      <c r="N183" s="617">
        <v>9</v>
      </c>
      <c r="O183" s="617">
        <v>7992.5399999999991</v>
      </c>
      <c r="P183" s="638">
        <v>2.25</v>
      </c>
      <c r="Q183" s="618">
        <v>888.06</v>
      </c>
    </row>
    <row r="184" spans="1:17" ht="14.4" customHeight="1" x14ac:dyDescent="0.3">
      <c r="A184" s="613" t="s">
        <v>3915</v>
      </c>
      <c r="B184" s="614" t="s">
        <v>3499</v>
      </c>
      <c r="C184" s="614" t="s">
        <v>3155</v>
      </c>
      <c r="D184" s="614" t="s">
        <v>3996</v>
      </c>
      <c r="E184" s="614" t="s">
        <v>3997</v>
      </c>
      <c r="F184" s="617">
        <v>1</v>
      </c>
      <c r="G184" s="617">
        <v>888.06</v>
      </c>
      <c r="H184" s="617">
        <v>1</v>
      </c>
      <c r="I184" s="617">
        <v>888.06</v>
      </c>
      <c r="J184" s="617"/>
      <c r="K184" s="617"/>
      <c r="L184" s="617"/>
      <c r="M184" s="617"/>
      <c r="N184" s="617">
        <v>7</v>
      </c>
      <c r="O184" s="617">
        <v>6216.4199999999992</v>
      </c>
      <c r="P184" s="638">
        <v>6.9999999999999991</v>
      </c>
      <c r="Q184" s="618">
        <v>888.05999999999983</v>
      </c>
    </row>
    <row r="185" spans="1:17" ht="14.4" customHeight="1" x14ac:dyDescent="0.3">
      <c r="A185" s="613" t="s">
        <v>3915</v>
      </c>
      <c r="B185" s="614" t="s">
        <v>3499</v>
      </c>
      <c r="C185" s="614" t="s">
        <v>3155</v>
      </c>
      <c r="D185" s="614" t="s">
        <v>3998</v>
      </c>
      <c r="E185" s="614" t="s">
        <v>3999</v>
      </c>
      <c r="F185" s="617"/>
      <c r="G185" s="617"/>
      <c r="H185" s="617"/>
      <c r="I185" s="617"/>
      <c r="J185" s="617"/>
      <c r="K185" s="617"/>
      <c r="L185" s="617"/>
      <c r="M185" s="617"/>
      <c r="N185" s="617">
        <v>2</v>
      </c>
      <c r="O185" s="617">
        <v>1662.32</v>
      </c>
      <c r="P185" s="638"/>
      <c r="Q185" s="618">
        <v>831.16</v>
      </c>
    </row>
    <row r="186" spans="1:17" ht="14.4" customHeight="1" x14ac:dyDescent="0.3">
      <c r="A186" s="613" t="s">
        <v>3915</v>
      </c>
      <c r="B186" s="614" t="s">
        <v>3499</v>
      </c>
      <c r="C186" s="614" t="s">
        <v>3155</v>
      </c>
      <c r="D186" s="614" t="s">
        <v>4000</v>
      </c>
      <c r="E186" s="614" t="s">
        <v>4001</v>
      </c>
      <c r="F186" s="617">
        <v>21</v>
      </c>
      <c r="G186" s="617">
        <v>81874.799999999988</v>
      </c>
      <c r="H186" s="617">
        <v>1</v>
      </c>
      <c r="I186" s="617">
        <v>3898.7999999999993</v>
      </c>
      <c r="J186" s="617">
        <v>4</v>
      </c>
      <c r="K186" s="617">
        <v>15595.2</v>
      </c>
      <c r="L186" s="617">
        <v>0.19047619047619052</v>
      </c>
      <c r="M186" s="617">
        <v>3898.8</v>
      </c>
      <c r="N186" s="617">
        <v>6</v>
      </c>
      <c r="O186" s="617">
        <v>23392.799999999999</v>
      </c>
      <c r="P186" s="638">
        <v>0.28571428571428575</v>
      </c>
      <c r="Q186" s="618">
        <v>3898.7999999999997</v>
      </c>
    </row>
    <row r="187" spans="1:17" ht="14.4" customHeight="1" x14ac:dyDescent="0.3">
      <c r="A187" s="613" t="s">
        <v>3915</v>
      </c>
      <c r="B187" s="614" t="s">
        <v>3499</v>
      </c>
      <c r="C187" s="614" t="s">
        <v>3155</v>
      </c>
      <c r="D187" s="614" t="s">
        <v>4002</v>
      </c>
      <c r="E187" s="614" t="s">
        <v>4003</v>
      </c>
      <c r="F187" s="617">
        <v>6</v>
      </c>
      <c r="G187" s="617">
        <v>8682.24</v>
      </c>
      <c r="H187" s="617">
        <v>1</v>
      </c>
      <c r="I187" s="617">
        <v>1447.04</v>
      </c>
      <c r="J187" s="617">
        <v>1</v>
      </c>
      <c r="K187" s="617">
        <v>1472.88</v>
      </c>
      <c r="L187" s="617">
        <v>0.16964285714285715</v>
      </c>
      <c r="M187" s="617">
        <v>1472.88</v>
      </c>
      <c r="N187" s="617">
        <v>4</v>
      </c>
      <c r="O187" s="617">
        <v>5891.52</v>
      </c>
      <c r="P187" s="638">
        <v>0.6785714285714286</v>
      </c>
      <c r="Q187" s="618">
        <v>1472.88</v>
      </c>
    </row>
    <row r="188" spans="1:17" ht="14.4" customHeight="1" x14ac:dyDescent="0.3">
      <c r="A188" s="613" t="s">
        <v>3915</v>
      </c>
      <c r="B188" s="614" t="s">
        <v>3499</v>
      </c>
      <c r="C188" s="614" t="s">
        <v>3155</v>
      </c>
      <c r="D188" s="614" t="s">
        <v>4004</v>
      </c>
      <c r="E188" s="614" t="s">
        <v>4005</v>
      </c>
      <c r="F188" s="617"/>
      <c r="G188" s="617"/>
      <c r="H188" s="617"/>
      <c r="I188" s="617"/>
      <c r="J188" s="617"/>
      <c r="K188" s="617"/>
      <c r="L188" s="617"/>
      <c r="M188" s="617"/>
      <c r="N188" s="617">
        <v>5</v>
      </c>
      <c r="O188" s="617">
        <v>6560.7000000000007</v>
      </c>
      <c r="P188" s="638"/>
      <c r="Q188" s="618">
        <v>1312.14</v>
      </c>
    </row>
    <row r="189" spans="1:17" ht="14.4" customHeight="1" x14ac:dyDescent="0.3">
      <c r="A189" s="613" t="s">
        <v>3915</v>
      </c>
      <c r="B189" s="614" t="s">
        <v>3499</v>
      </c>
      <c r="C189" s="614" t="s">
        <v>3155</v>
      </c>
      <c r="D189" s="614" t="s">
        <v>4006</v>
      </c>
      <c r="E189" s="614" t="s">
        <v>4007</v>
      </c>
      <c r="F189" s="617">
        <v>3</v>
      </c>
      <c r="G189" s="617">
        <v>215400</v>
      </c>
      <c r="H189" s="617">
        <v>1</v>
      </c>
      <c r="I189" s="617">
        <v>71800</v>
      </c>
      <c r="J189" s="617"/>
      <c r="K189" s="617"/>
      <c r="L189" s="617"/>
      <c r="M189" s="617"/>
      <c r="N189" s="617"/>
      <c r="O189" s="617"/>
      <c r="P189" s="638"/>
      <c r="Q189" s="618"/>
    </row>
    <row r="190" spans="1:17" ht="14.4" customHeight="1" x14ac:dyDescent="0.3">
      <c r="A190" s="613" t="s">
        <v>3915</v>
      </c>
      <c r="B190" s="614" t="s">
        <v>3499</v>
      </c>
      <c r="C190" s="614" t="s">
        <v>3155</v>
      </c>
      <c r="D190" s="614" t="s">
        <v>4008</v>
      </c>
      <c r="E190" s="614" t="s">
        <v>4009</v>
      </c>
      <c r="F190" s="617"/>
      <c r="G190" s="617"/>
      <c r="H190" s="617"/>
      <c r="I190" s="617"/>
      <c r="J190" s="617">
        <v>11</v>
      </c>
      <c r="K190" s="617">
        <v>40090.380000000005</v>
      </c>
      <c r="L190" s="617"/>
      <c r="M190" s="617">
        <v>3644.5800000000004</v>
      </c>
      <c r="N190" s="617">
        <v>23</v>
      </c>
      <c r="O190" s="617">
        <v>83825.34</v>
      </c>
      <c r="P190" s="638"/>
      <c r="Q190" s="618">
        <v>3644.58</v>
      </c>
    </row>
    <row r="191" spans="1:17" ht="14.4" customHeight="1" x14ac:dyDescent="0.3">
      <c r="A191" s="613" t="s">
        <v>3915</v>
      </c>
      <c r="B191" s="614" t="s">
        <v>3499</v>
      </c>
      <c r="C191" s="614" t="s">
        <v>3155</v>
      </c>
      <c r="D191" s="614" t="s">
        <v>4010</v>
      </c>
      <c r="E191" s="614" t="s">
        <v>4011</v>
      </c>
      <c r="F191" s="617">
        <v>1</v>
      </c>
      <c r="G191" s="617">
        <v>9719.6</v>
      </c>
      <c r="H191" s="617">
        <v>1</v>
      </c>
      <c r="I191" s="617">
        <v>9719.6</v>
      </c>
      <c r="J191" s="617"/>
      <c r="K191" s="617"/>
      <c r="L191" s="617"/>
      <c r="M191" s="617"/>
      <c r="N191" s="617"/>
      <c r="O191" s="617"/>
      <c r="P191" s="638"/>
      <c r="Q191" s="618"/>
    </row>
    <row r="192" spans="1:17" ht="14.4" customHeight="1" x14ac:dyDescent="0.3">
      <c r="A192" s="613" t="s">
        <v>3915</v>
      </c>
      <c r="B192" s="614" t="s">
        <v>3499</v>
      </c>
      <c r="C192" s="614" t="s">
        <v>3155</v>
      </c>
      <c r="D192" s="614" t="s">
        <v>4012</v>
      </c>
      <c r="E192" s="614" t="s">
        <v>4013</v>
      </c>
      <c r="F192" s="617"/>
      <c r="G192" s="617"/>
      <c r="H192" s="617"/>
      <c r="I192" s="617"/>
      <c r="J192" s="617"/>
      <c r="K192" s="617"/>
      <c r="L192" s="617"/>
      <c r="M192" s="617"/>
      <c r="N192" s="617">
        <v>1</v>
      </c>
      <c r="O192" s="617">
        <v>81091.31</v>
      </c>
      <c r="P192" s="638"/>
      <c r="Q192" s="618">
        <v>81091.31</v>
      </c>
    </row>
    <row r="193" spans="1:17" ht="14.4" customHeight="1" x14ac:dyDescent="0.3">
      <c r="A193" s="613" t="s">
        <v>3915</v>
      </c>
      <c r="B193" s="614" t="s">
        <v>3499</v>
      </c>
      <c r="C193" s="614" t="s">
        <v>3155</v>
      </c>
      <c r="D193" s="614" t="s">
        <v>4014</v>
      </c>
      <c r="E193" s="614" t="s">
        <v>4015</v>
      </c>
      <c r="F193" s="617">
        <v>9</v>
      </c>
      <c r="G193" s="617">
        <v>11752.38</v>
      </c>
      <c r="H193" s="617">
        <v>1</v>
      </c>
      <c r="I193" s="617">
        <v>1305.82</v>
      </c>
      <c r="J193" s="617">
        <v>12</v>
      </c>
      <c r="K193" s="617">
        <v>15669.839999999998</v>
      </c>
      <c r="L193" s="617">
        <v>1.3333333333333333</v>
      </c>
      <c r="M193" s="617">
        <v>1305.82</v>
      </c>
      <c r="N193" s="617">
        <v>22</v>
      </c>
      <c r="O193" s="617">
        <v>27292.63</v>
      </c>
      <c r="P193" s="638">
        <v>2.3223066306569393</v>
      </c>
      <c r="Q193" s="618">
        <v>1240.574090909091</v>
      </c>
    </row>
    <row r="194" spans="1:17" ht="14.4" customHeight="1" x14ac:dyDescent="0.3">
      <c r="A194" s="613" t="s">
        <v>3915</v>
      </c>
      <c r="B194" s="614" t="s">
        <v>3499</v>
      </c>
      <c r="C194" s="614" t="s">
        <v>3155</v>
      </c>
      <c r="D194" s="614" t="s">
        <v>4016</v>
      </c>
      <c r="E194" s="614" t="s">
        <v>4017</v>
      </c>
      <c r="F194" s="617"/>
      <c r="G194" s="617"/>
      <c r="H194" s="617"/>
      <c r="I194" s="617"/>
      <c r="J194" s="617"/>
      <c r="K194" s="617"/>
      <c r="L194" s="617"/>
      <c r="M194" s="617"/>
      <c r="N194" s="617">
        <v>2</v>
      </c>
      <c r="O194" s="617">
        <v>160000</v>
      </c>
      <c r="P194" s="638"/>
      <c r="Q194" s="618">
        <v>80000</v>
      </c>
    </row>
    <row r="195" spans="1:17" ht="14.4" customHeight="1" x14ac:dyDescent="0.3">
      <c r="A195" s="613" t="s">
        <v>3915</v>
      </c>
      <c r="B195" s="614" t="s">
        <v>3499</v>
      </c>
      <c r="C195" s="614" t="s">
        <v>3155</v>
      </c>
      <c r="D195" s="614" t="s">
        <v>4018</v>
      </c>
      <c r="E195" s="614" t="s">
        <v>4019</v>
      </c>
      <c r="F195" s="617">
        <v>6</v>
      </c>
      <c r="G195" s="617">
        <v>2154.6000000000004</v>
      </c>
      <c r="H195" s="617">
        <v>1</v>
      </c>
      <c r="I195" s="617">
        <v>359.10000000000008</v>
      </c>
      <c r="J195" s="617">
        <v>10</v>
      </c>
      <c r="K195" s="617">
        <v>3591</v>
      </c>
      <c r="L195" s="617">
        <v>1.6666666666666663</v>
      </c>
      <c r="M195" s="617">
        <v>359.1</v>
      </c>
      <c r="N195" s="617">
        <v>12</v>
      </c>
      <c r="O195" s="617">
        <v>4309.2</v>
      </c>
      <c r="P195" s="638">
        <v>1.9999999999999996</v>
      </c>
      <c r="Q195" s="618">
        <v>359.09999999999997</v>
      </c>
    </row>
    <row r="196" spans="1:17" ht="14.4" customHeight="1" x14ac:dyDescent="0.3">
      <c r="A196" s="613" t="s">
        <v>3915</v>
      </c>
      <c r="B196" s="614" t="s">
        <v>3499</v>
      </c>
      <c r="C196" s="614" t="s">
        <v>3155</v>
      </c>
      <c r="D196" s="614" t="s">
        <v>4020</v>
      </c>
      <c r="E196" s="614" t="s">
        <v>4021</v>
      </c>
      <c r="F196" s="617">
        <v>1</v>
      </c>
      <c r="G196" s="617">
        <v>13078</v>
      </c>
      <c r="H196" s="617">
        <v>1</v>
      </c>
      <c r="I196" s="617">
        <v>13078</v>
      </c>
      <c r="J196" s="617"/>
      <c r="K196" s="617"/>
      <c r="L196" s="617"/>
      <c r="M196" s="617"/>
      <c r="N196" s="617"/>
      <c r="O196" s="617"/>
      <c r="P196" s="638"/>
      <c r="Q196" s="618"/>
    </row>
    <row r="197" spans="1:17" ht="14.4" customHeight="1" x14ac:dyDescent="0.3">
      <c r="A197" s="613" t="s">
        <v>3915</v>
      </c>
      <c r="B197" s="614" t="s">
        <v>3499</v>
      </c>
      <c r="C197" s="614" t="s">
        <v>3155</v>
      </c>
      <c r="D197" s="614" t="s">
        <v>4022</v>
      </c>
      <c r="E197" s="614" t="s">
        <v>4023</v>
      </c>
      <c r="F197" s="617">
        <v>1</v>
      </c>
      <c r="G197" s="617">
        <v>34960</v>
      </c>
      <c r="H197" s="617">
        <v>1</v>
      </c>
      <c r="I197" s="617">
        <v>34960</v>
      </c>
      <c r="J197" s="617"/>
      <c r="K197" s="617"/>
      <c r="L197" s="617"/>
      <c r="M197" s="617"/>
      <c r="N197" s="617"/>
      <c r="O197" s="617"/>
      <c r="P197" s="638"/>
      <c r="Q197" s="618"/>
    </row>
    <row r="198" spans="1:17" ht="14.4" customHeight="1" x14ac:dyDescent="0.3">
      <c r="A198" s="613" t="s">
        <v>3915</v>
      </c>
      <c r="B198" s="614" t="s">
        <v>3499</v>
      </c>
      <c r="C198" s="614" t="s">
        <v>3155</v>
      </c>
      <c r="D198" s="614" t="s">
        <v>4024</v>
      </c>
      <c r="E198" s="614" t="s">
        <v>4025</v>
      </c>
      <c r="F198" s="617">
        <v>3</v>
      </c>
      <c r="G198" s="617">
        <v>50495.069999999992</v>
      </c>
      <c r="H198" s="617">
        <v>1</v>
      </c>
      <c r="I198" s="617">
        <v>16831.689999999999</v>
      </c>
      <c r="J198" s="617">
        <v>5</v>
      </c>
      <c r="K198" s="617">
        <v>84158.449999999983</v>
      </c>
      <c r="L198" s="617">
        <v>1.6666666666666665</v>
      </c>
      <c r="M198" s="617">
        <v>16831.689999999995</v>
      </c>
      <c r="N198" s="617">
        <v>2</v>
      </c>
      <c r="O198" s="617">
        <v>33663.379999999997</v>
      </c>
      <c r="P198" s="638">
        <v>0.66666666666666674</v>
      </c>
      <c r="Q198" s="618">
        <v>16831.689999999999</v>
      </c>
    </row>
    <row r="199" spans="1:17" ht="14.4" customHeight="1" x14ac:dyDescent="0.3">
      <c r="A199" s="613" t="s">
        <v>3915</v>
      </c>
      <c r="B199" s="614" t="s">
        <v>3499</v>
      </c>
      <c r="C199" s="614" t="s">
        <v>3155</v>
      </c>
      <c r="D199" s="614" t="s">
        <v>4026</v>
      </c>
      <c r="E199" s="614" t="s">
        <v>4027</v>
      </c>
      <c r="F199" s="617">
        <v>1</v>
      </c>
      <c r="G199" s="617">
        <v>10645.01</v>
      </c>
      <c r="H199" s="617">
        <v>1</v>
      </c>
      <c r="I199" s="617">
        <v>10645.01</v>
      </c>
      <c r="J199" s="617"/>
      <c r="K199" s="617"/>
      <c r="L199" s="617"/>
      <c r="M199" s="617"/>
      <c r="N199" s="617">
        <v>1</v>
      </c>
      <c r="O199" s="617">
        <v>10645.01</v>
      </c>
      <c r="P199" s="638">
        <v>1</v>
      </c>
      <c r="Q199" s="618">
        <v>10645.01</v>
      </c>
    </row>
    <row r="200" spans="1:17" ht="14.4" customHeight="1" x14ac:dyDescent="0.3">
      <c r="A200" s="613" t="s">
        <v>3915</v>
      </c>
      <c r="B200" s="614" t="s">
        <v>3499</v>
      </c>
      <c r="C200" s="614" t="s">
        <v>3155</v>
      </c>
      <c r="D200" s="614" t="s">
        <v>4028</v>
      </c>
      <c r="E200" s="614" t="s">
        <v>4029</v>
      </c>
      <c r="F200" s="617"/>
      <c r="G200" s="617"/>
      <c r="H200" s="617"/>
      <c r="I200" s="617"/>
      <c r="J200" s="617">
        <v>1</v>
      </c>
      <c r="K200" s="617">
        <v>5200.68</v>
      </c>
      <c r="L200" s="617"/>
      <c r="M200" s="617">
        <v>5200.68</v>
      </c>
      <c r="N200" s="617"/>
      <c r="O200" s="617"/>
      <c r="P200" s="638"/>
      <c r="Q200" s="618"/>
    </row>
    <row r="201" spans="1:17" ht="14.4" customHeight="1" x14ac:dyDescent="0.3">
      <c r="A201" s="613" t="s">
        <v>3915</v>
      </c>
      <c r="B201" s="614" t="s">
        <v>3499</v>
      </c>
      <c r="C201" s="614" t="s">
        <v>3155</v>
      </c>
      <c r="D201" s="614" t="s">
        <v>4030</v>
      </c>
      <c r="E201" s="614" t="s">
        <v>4031</v>
      </c>
      <c r="F201" s="617">
        <v>1</v>
      </c>
      <c r="G201" s="617">
        <v>32179.09</v>
      </c>
      <c r="H201" s="617">
        <v>1</v>
      </c>
      <c r="I201" s="617">
        <v>32179.09</v>
      </c>
      <c r="J201" s="617"/>
      <c r="K201" s="617"/>
      <c r="L201" s="617"/>
      <c r="M201" s="617"/>
      <c r="N201" s="617">
        <v>2</v>
      </c>
      <c r="O201" s="617">
        <v>64358.18</v>
      </c>
      <c r="P201" s="638">
        <v>2</v>
      </c>
      <c r="Q201" s="618">
        <v>32179.09</v>
      </c>
    </row>
    <row r="202" spans="1:17" ht="14.4" customHeight="1" x14ac:dyDescent="0.3">
      <c r="A202" s="613" t="s">
        <v>3915</v>
      </c>
      <c r="B202" s="614" t="s">
        <v>3499</v>
      </c>
      <c r="C202" s="614" t="s">
        <v>3155</v>
      </c>
      <c r="D202" s="614" t="s">
        <v>4032</v>
      </c>
      <c r="E202" s="614" t="s">
        <v>4033</v>
      </c>
      <c r="F202" s="617">
        <v>3</v>
      </c>
      <c r="G202" s="617">
        <v>19761.39</v>
      </c>
      <c r="H202" s="617">
        <v>1</v>
      </c>
      <c r="I202" s="617">
        <v>6587.13</v>
      </c>
      <c r="J202" s="617">
        <v>3</v>
      </c>
      <c r="K202" s="617">
        <v>19761.39</v>
      </c>
      <c r="L202" s="617">
        <v>1</v>
      </c>
      <c r="M202" s="617">
        <v>6587.13</v>
      </c>
      <c r="N202" s="617">
        <v>8</v>
      </c>
      <c r="O202" s="617">
        <v>52697.04</v>
      </c>
      <c r="P202" s="638">
        <v>2.666666666666667</v>
      </c>
      <c r="Q202" s="618">
        <v>6587.13</v>
      </c>
    </row>
    <row r="203" spans="1:17" ht="14.4" customHeight="1" x14ac:dyDescent="0.3">
      <c r="A203" s="613" t="s">
        <v>3915</v>
      </c>
      <c r="B203" s="614" t="s">
        <v>3499</v>
      </c>
      <c r="C203" s="614" t="s">
        <v>3155</v>
      </c>
      <c r="D203" s="614" t="s">
        <v>4034</v>
      </c>
      <c r="E203" s="614" t="s">
        <v>4035</v>
      </c>
      <c r="F203" s="617">
        <v>1</v>
      </c>
      <c r="G203" s="617">
        <v>1841.62</v>
      </c>
      <c r="H203" s="617">
        <v>1</v>
      </c>
      <c r="I203" s="617">
        <v>1841.62</v>
      </c>
      <c r="J203" s="617">
        <v>1</v>
      </c>
      <c r="K203" s="617">
        <v>1841.62</v>
      </c>
      <c r="L203" s="617">
        <v>1</v>
      </c>
      <c r="M203" s="617">
        <v>1841.62</v>
      </c>
      <c r="N203" s="617">
        <v>2</v>
      </c>
      <c r="O203" s="617">
        <v>3683.24</v>
      </c>
      <c r="P203" s="638">
        <v>2</v>
      </c>
      <c r="Q203" s="618">
        <v>1841.62</v>
      </c>
    </row>
    <row r="204" spans="1:17" ht="14.4" customHeight="1" x14ac:dyDescent="0.3">
      <c r="A204" s="613" t="s">
        <v>3915</v>
      </c>
      <c r="B204" s="614" t="s">
        <v>3499</v>
      </c>
      <c r="C204" s="614" t="s">
        <v>3155</v>
      </c>
      <c r="D204" s="614" t="s">
        <v>4036</v>
      </c>
      <c r="E204" s="614" t="s">
        <v>4037</v>
      </c>
      <c r="F204" s="617"/>
      <c r="G204" s="617"/>
      <c r="H204" s="617"/>
      <c r="I204" s="617"/>
      <c r="J204" s="617">
        <v>1</v>
      </c>
      <c r="K204" s="617">
        <v>32601.31</v>
      </c>
      <c r="L204" s="617"/>
      <c r="M204" s="617">
        <v>32601.31</v>
      </c>
      <c r="N204" s="617"/>
      <c r="O204" s="617"/>
      <c r="P204" s="638"/>
      <c r="Q204" s="618"/>
    </row>
    <row r="205" spans="1:17" ht="14.4" customHeight="1" x14ac:dyDescent="0.3">
      <c r="A205" s="613" t="s">
        <v>3915</v>
      </c>
      <c r="B205" s="614" t="s">
        <v>3499</v>
      </c>
      <c r="C205" s="614" t="s">
        <v>3155</v>
      </c>
      <c r="D205" s="614" t="s">
        <v>4038</v>
      </c>
      <c r="E205" s="614" t="s">
        <v>4039</v>
      </c>
      <c r="F205" s="617"/>
      <c r="G205" s="617"/>
      <c r="H205" s="617"/>
      <c r="I205" s="617"/>
      <c r="J205" s="617"/>
      <c r="K205" s="617"/>
      <c r="L205" s="617"/>
      <c r="M205" s="617"/>
      <c r="N205" s="617">
        <v>1</v>
      </c>
      <c r="O205" s="617">
        <v>31629.82</v>
      </c>
      <c r="P205" s="638"/>
      <c r="Q205" s="618">
        <v>31629.82</v>
      </c>
    </row>
    <row r="206" spans="1:17" ht="14.4" customHeight="1" x14ac:dyDescent="0.3">
      <c r="A206" s="613" t="s">
        <v>3915</v>
      </c>
      <c r="B206" s="614" t="s">
        <v>3499</v>
      </c>
      <c r="C206" s="614" t="s">
        <v>3155</v>
      </c>
      <c r="D206" s="614" t="s">
        <v>4040</v>
      </c>
      <c r="E206" s="614" t="s">
        <v>4041</v>
      </c>
      <c r="F206" s="617"/>
      <c r="G206" s="617"/>
      <c r="H206" s="617"/>
      <c r="I206" s="617"/>
      <c r="J206" s="617"/>
      <c r="K206" s="617"/>
      <c r="L206" s="617"/>
      <c r="M206" s="617"/>
      <c r="N206" s="617">
        <v>1</v>
      </c>
      <c r="O206" s="617">
        <v>15954.82</v>
      </c>
      <c r="P206" s="638"/>
      <c r="Q206" s="618">
        <v>15954.82</v>
      </c>
    </row>
    <row r="207" spans="1:17" ht="14.4" customHeight="1" x14ac:dyDescent="0.3">
      <c r="A207" s="613" t="s">
        <v>3915</v>
      </c>
      <c r="B207" s="614" t="s">
        <v>3499</v>
      </c>
      <c r="C207" s="614" t="s">
        <v>3155</v>
      </c>
      <c r="D207" s="614" t="s">
        <v>4042</v>
      </c>
      <c r="E207" s="614" t="s">
        <v>4043</v>
      </c>
      <c r="F207" s="617"/>
      <c r="G207" s="617"/>
      <c r="H207" s="617"/>
      <c r="I207" s="617"/>
      <c r="J207" s="617"/>
      <c r="K207" s="617"/>
      <c r="L207" s="617"/>
      <c r="M207" s="617"/>
      <c r="N207" s="617">
        <v>1</v>
      </c>
      <c r="O207" s="617">
        <v>25375.88</v>
      </c>
      <c r="P207" s="638"/>
      <c r="Q207" s="618">
        <v>25375.88</v>
      </c>
    </row>
    <row r="208" spans="1:17" ht="14.4" customHeight="1" x14ac:dyDescent="0.3">
      <c r="A208" s="613" t="s">
        <v>3915</v>
      </c>
      <c r="B208" s="614" t="s">
        <v>3499</v>
      </c>
      <c r="C208" s="614" t="s">
        <v>3155</v>
      </c>
      <c r="D208" s="614" t="s">
        <v>4044</v>
      </c>
      <c r="E208" s="614" t="s">
        <v>4045</v>
      </c>
      <c r="F208" s="617"/>
      <c r="G208" s="617"/>
      <c r="H208" s="617"/>
      <c r="I208" s="617"/>
      <c r="J208" s="617">
        <v>2</v>
      </c>
      <c r="K208" s="617">
        <v>52999.64</v>
      </c>
      <c r="L208" s="617"/>
      <c r="M208" s="617">
        <v>26499.82</v>
      </c>
      <c r="N208" s="617">
        <v>2</v>
      </c>
      <c r="O208" s="617">
        <v>52999.64</v>
      </c>
      <c r="P208" s="638"/>
      <c r="Q208" s="618">
        <v>26499.82</v>
      </c>
    </row>
    <row r="209" spans="1:17" ht="14.4" customHeight="1" x14ac:dyDescent="0.3">
      <c r="A209" s="613" t="s">
        <v>3915</v>
      </c>
      <c r="B209" s="614" t="s">
        <v>3499</v>
      </c>
      <c r="C209" s="614" t="s">
        <v>3155</v>
      </c>
      <c r="D209" s="614" t="s">
        <v>4046</v>
      </c>
      <c r="E209" s="614" t="s">
        <v>4047</v>
      </c>
      <c r="F209" s="617"/>
      <c r="G209" s="617"/>
      <c r="H209" s="617"/>
      <c r="I209" s="617"/>
      <c r="J209" s="617"/>
      <c r="K209" s="617"/>
      <c r="L209" s="617"/>
      <c r="M209" s="617"/>
      <c r="N209" s="617">
        <v>1</v>
      </c>
      <c r="O209" s="617">
        <v>79864.77</v>
      </c>
      <c r="P209" s="638"/>
      <c r="Q209" s="618">
        <v>79864.77</v>
      </c>
    </row>
    <row r="210" spans="1:17" ht="14.4" customHeight="1" x14ac:dyDescent="0.3">
      <c r="A210" s="613" t="s">
        <v>3915</v>
      </c>
      <c r="B210" s="614" t="s">
        <v>3499</v>
      </c>
      <c r="C210" s="614" t="s">
        <v>3155</v>
      </c>
      <c r="D210" s="614" t="s">
        <v>4048</v>
      </c>
      <c r="E210" s="614" t="s">
        <v>4049</v>
      </c>
      <c r="F210" s="617">
        <v>1</v>
      </c>
      <c r="G210" s="617">
        <v>122627</v>
      </c>
      <c r="H210" s="617">
        <v>1</v>
      </c>
      <c r="I210" s="617">
        <v>122627</v>
      </c>
      <c r="J210" s="617"/>
      <c r="K210" s="617"/>
      <c r="L210" s="617"/>
      <c r="M210" s="617"/>
      <c r="N210" s="617">
        <v>1</v>
      </c>
      <c r="O210" s="617">
        <v>122627</v>
      </c>
      <c r="P210" s="638">
        <v>1</v>
      </c>
      <c r="Q210" s="618">
        <v>122627</v>
      </c>
    </row>
    <row r="211" spans="1:17" ht="14.4" customHeight="1" x14ac:dyDescent="0.3">
      <c r="A211" s="613" t="s">
        <v>3915</v>
      </c>
      <c r="B211" s="614" t="s">
        <v>3499</v>
      </c>
      <c r="C211" s="614" t="s">
        <v>3155</v>
      </c>
      <c r="D211" s="614" t="s">
        <v>4050</v>
      </c>
      <c r="E211" s="614" t="s">
        <v>4051</v>
      </c>
      <c r="F211" s="617"/>
      <c r="G211" s="617"/>
      <c r="H211" s="617"/>
      <c r="I211" s="617"/>
      <c r="J211" s="617"/>
      <c r="K211" s="617"/>
      <c r="L211" s="617"/>
      <c r="M211" s="617"/>
      <c r="N211" s="617">
        <v>2</v>
      </c>
      <c r="O211" s="617">
        <v>148822</v>
      </c>
      <c r="P211" s="638"/>
      <c r="Q211" s="618">
        <v>74411</v>
      </c>
    </row>
    <row r="212" spans="1:17" ht="14.4" customHeight="1" x14ac:dyDescent="0.3">
      <c r="A212" s="613" t="s">
        <v>3915</v>
      </c>
      <c r="B212" s="614" t="s">
        <v>3499</v>
      </c>
      <c r="C212" s="614" t="s">
        <v>3155</v>
      </c>
      <c r="D212" s="614" t="s">
        <v>4052</v>
      </c>
      <c r="E212" s="614" t="s">
        <v>4053</v>
      </c>
      <c r="F212" s="617">
        <v>1</v>
      </c>
      <c r="G212" s="617">
        <v>6045.01</v>
      </c>
      <c r="H212" s="617">
        <v>1</v>
      </c>
      <c r="I212" s="617">
        <v>6045.01</v>
      </c>
      <c r="J212" s="617"/>
      <c r="K212" s="617"/>
      <c r="L212" s="617"/>
      <c r="M212" s="617"/>
      <c r="N212" s="617"/>
      <c r="O212" s="617"/>
      <c r="P212" s="638"/>
      <c r="Q212" s="618"/>
    </row>
    <row r="213" spans="1:17" ht="14.4" customHeight="1" x14ac:dyDescent="0.3">
      <c r="A213" s="613" t="s">
        <v>3915</v>
      </c>
      <c r="B213" s="614" t="s">
        <v>3499</v>
      </c>
      <c r="C213" s="614" t="s">
        <v>3155</v>
      </c>
      <c r="D213" s="614" t="s">
        <v>4054</v>
      </c>
      <c r="E213" s="614" t="s">
        <v>4055</v>
      </c>
      <c r="F213" s="617"/>
      <c r="G213" s="617"/>
      <c r="H213" s="617"/>
      <c r="I213" s="617"/>
      <c r="J213" s="617">
        <v>2</v>
      </c>
      <c r="K213" s="617">
        <v>8720</v>
      </c>
      <c r="L213" s="617"/>
      <c r="M213" s="617">
        <v>4360</v>
      </c>
      <c r="N213" s="617">
        <v>1</v>
      </c>
      <c r="O213" s="617">
        <v>4360</v>
      </c>
      <c r="P213" s="638"/>
      <c r="Q213" s="618">
        <v>4360</v>
      </c>
    </row>
    <row r="214" spans="1:17" ht="14.4" customHeight="1" x14ac:dyDescent="0.3">
      <c r="A214" s="613" t="s">
        <v>3915</v>
      </c>
      <c r="B214" s="614" t="s">
        <v>3499</v>
      </c>
      <c r="C214" s="614" t="s">
        <v>3155</v>
      </c>
      <c r="D214" s="614" t="s">
        <v>4056</v>
      </c>
      <c r="E214" s="614" t="s">
        <v>4057</v>
      </c>
      <c r="F214" s="617"/>
      <c r="G214" s="617"/>
      <c r="H214" s="617"/>
      <c r="I214" s="617"/>
      <c r="J214" s="617"/>
      <c r="K214" s="617"/>
      <c r="L214" s="617"/>
      <c r="M214" s="617"/>
      <c r="N214" s="617">
        <v>4</v>
      </c>
      <c r="O214" s="617">
        <v>132501.04</v>
      </c>
      <c r="P214" s="638"/>
      <c r="Q214" s="618">
        <v>33125.26</v>
      </c>
    </row>
    <row r="215" spans="1:17" ht="14.4" customHeight="1" x14ac:dyDescent="0.3">
      <c r="A215" s="613" t="s">
        <v>3915</v>
      </c>
      <c r="B215" s="614" t="s">
        <v>3499</v>
      </c>
      <c r="C215" s="614" t="s">
        <v>3155</v>
      </c>
      <c r="D215" s="614" t="s">
        <v>4058</v>
      </c>
      <c r="E215" s="614" t="s">
        <v>4059</v>
      </c>
      <c r="F215" s="617"/>
      <c r="G215" s="617"/>
      <c r="H215" s="617"/>
      <c r="I215" s="617"/>
      <c r="J215" s="617"/>
      <c r="K215" s="617"/>
      <c r="L215" s="617"/>
      <c r="M215" s="617"/>
      <c r="N215" s="617">
        <v>1</v>
      </c>
      <c r="O215" s="617">
        <v>38086.36</v>
      </c>
      <c r="P215" s="638"/>
      <c r="Q215" s="618">
        <v>38086.36</v>
      </c>
    </row>
    <row r="216" spans="1:17" ht="14.4" customHeight="1" x14ac:dyDescent="0.3">
      <c r="A216" s="613" t="s">
        <v>3915</v>
      </c>
      <c r="B216" s="614" t="s">
        <v>3499</v>
      </c>
      <c r="C216" s="614" t="s">
        <v>3155</v>
      </c>
      <c r="D216" s="614" t="s">
        <v>4060</v>
      </c>
      <c r="E216" s="614" t="s">
        <v>4061</v>
      </c>
      <c r="F216" s="617">
        <v>1</v>
      </c>
      <c r="G216" s="617">
        <v>110246.9</v>
      </c>
      <c r="H216" s="617">
        <v>1</v>
      </c>
      <c r="I216" s="617">
        <v>110246.9</v>
      </c>
      <c r="J216" s="617"/>
      <c r="K216" s="617"/>
      <c r="L216" s="617"/>
      <c r="M216" s="617"/>
      <c r="N216" s="617"/>
      <c r="O216" s="617"/>
      <c r="P216" s="638"/>
      <c r="Q216" s="618"/>
    </row>
    <row r="217" spans="1:17" ht="14.4" customHeight="1" x14ac:dyDescent="0.3">
      <c r="A217" s="613" t="s">
        <v>3915</v>
      </c>
      <c r="B217" s="614" t="s">
        <v>3499</v>
      </c>
      <c r="C217" s="614" t="s">
        <v>3155</v>
      </c>
      <c r="D217" s="614" t="s">
        <v>4062</v>
      </c>
      <c r="E217" s="614" t="s">
        <v>4063</v>
      </c>
      <c r="F217" s="617">
        <v>1</v>
      </c>
      <c r="G217" s="617">
        <v>5424</v>
      </c>
      <c r="H217" s="617">
        <v>1</v>
      </c>
      <c r="I217" s="617">
        <v>5424</v>
      </c>
      <c r="J217" s="617"/>
      <c r="K217" s="617"/>
      <c r="L217" s="617"/>
      <c r="M217" s="617"/>
      <c r="N217" s="617"/>
      <c r="O217" s="617"/>
      <c r="P217" s="638"/>
      <c r="Q217" s="618"/>
    </row>
    <row r="218" spans="1:17" ht="14.4" customHeight="1" x14ac:dyDescent="0.3">
      <c r="A218" s="613" t="s">
        <v>3915</v>
      </c>
      <c r="B218" s="614" t="s">
        <v>3499</v>
      </c>
      <c r="C218" s="614" t="s">
        <v>2755</v>
      </c>
      <c r="D218" s="614" t="s">
        <v>4064</v>
      </c>
      <c r="E218" s="614" t="s">
        <v>4065</v>
      </c>
      <c r="F218" s="617">
        <v>1</v>
      </c>
      <c r="G218" s="617">
        <v>204</v>
      </c>
      <c r="H218" s="617">
        <v>1</v>
      </c>
      <c r="I218" s="617">
        <v>204</v>
      </c>
      <c r="J218" s="617"/>
      <c r="K218" s="617"/>
      <c r="L218" s="617"/>
      <c r="M218" s="617"/>
      <c r="N218" s="617"/>
      <c r="O218" s="617"/>
      <c r="P218" s="638"/>
      <c r="Q218" s="618"/>
    </row>
    <row r="219" spans="1:17" ht="14.4" customHeight="1" x14ac:dyDescent="0.3">
      <c r="A219" s="613" t="s">
        <v>3915</v>
      </c>
      <c r="B219" s="614" t="s">
        <v>3499</v>
      </c>
      <c r="C219" s="614" t="s">
        <v>2755</v>
      </c>
      <c r="D219" s="614" t="s">
        <v>4066</v>
      </c>
      <c r="E219" s="614" t="s">
        <v>4067</v>
      </c>
      <c r="F219" s="617">
        <v>1</v>
      </c>
      <c r="G219" s="617">
        <v>149</v>
      </c>
      <c r="H219" s="617">
        <v>1</v>
      </c>
      <c r="I219" s="617">
        <v>149</v>
      </c>
      <c r="J219" s="617">
        <v>1</v>
      </c>
      <c r="K219" s="617">
        <v>150</v>
      </c>
      <c r="L219" s="617">
        <v>1.0067114093959733</v>
      </c>
      <c r="M219" s="617">
        <v>150</v>
      </c>
      <c r="N219" s="617">
        <v>1</v>
      </c>
      <c r="O219" s="617">
        <v>151</v>
      </c>
      <c r="P219" s="638">
        <v>1.0134228187919463</v>
      </c>
      <c r="Q219" s="618">
        <v>151</v>
      </c>
    </row>
    <row r="220" spans="1:17" ht="14.4" customHeight="1" x14ac:dyDescent="0.3">
      <c r="A220" s="613" t="s">
        <v>3915</v>
      </c>
      <c r="B220" s="614" t="s">
        <v>3499</v>
      </c>
      <c r="C220" s="614" t="s">
        <v>2755</v>
      </c>
      <c r="D220" s="614" t="s">
        <v>4068</v>
      </c>
      <c r="E220" s="614" t="s">
        <v>4069</v>
      </c>
      <c r="F220" s="617"/>
      <c r="G220" s="617"/>
      <c r="H220" s="617"/>
      <c r="I220" s="617"/>
      <c r="J220" s="617">
        <v>2</v>
      </c>
      <c r="K220" s="617">
        <v>364</v>
      </c>
      <c r="L220" s="617"/>
      <c r="M220" s="617">
        <v>182</v>
      </c>
      <c r="N220" s="617"/>
      <c r="O220" s="617"/>
      <c r="P220" s="638"/>
      <c r="Q220" s="618"/>
    </row>
    <row r="221" spans="1:17" ht="14.4" customHeight="1" x14ac:dyDescent="0.3">
      <c r="A221" s="613" t="s">
        <v>3915</v>
      </c>
      <c r="B221" s="614" t="s">
        <v>3499</v>
      </c>
      <c r="C221" s="614" t="s">
        <v>2755</v>
      </c>
      <c r="D221" s="614" t="s">
        <v>4070</v>
      </c>
      <c r="E221" s="614" t="s">
        <v>4071</v>
      </c>
      <c r="F221" s="617">
        <v>13</v>
      </c>
      <c r="G221" s="617">
        <v>1612</v>
      </c>
      <c r="H221" s="617">
        <v>1</v>
      </c>
      <c r="I221" s="617">
        <v>124</v>
      </c>
      <c r="J221" s="617">
        <v>19</v>
      </c>
      <c r="K221" s="617">
        <v>2356</v>
      </c>
      <c r="L221" s="617">
        <v>1.4615384615384615</v>
      </c>
      <c r="M221" s="617">
        <v>124</v>
      </c>
      <c r="N221" s="617">
        <v>19</v>
      </c>
      <c r="O221" s="617">
        <v>2370</v>
      </c>
      <c r="P221" s="638">
        <v>1.4702233250620347</v>
      </c>
      <c r="Q221" s="618">
        <v>124.73684210526316</v>
      </c>
    </row>
    <row r="222" spans="1:17" ht="14.4" customHeight="1" x14ac:dyDescent="0.3">
      <c r="A222" s="613" t="s">
        <v>3915</v>
      </c>
      <c r="B222" s="614" t="s">
        <v>3499</v>
      </c>
      <c r="C222" s="614" t="s">
        <v>2755</v>
      </c>
      <c r="D222" s="614" t="s">
        <v>4072</v>
      </c>
      <c r="E222" s="614" t="s">
        <v>4073</v>
      </c>
      <c r="F222" s="617">
        <v>7</v>
      </c>
      <c r="G222" s="617">
        <v>1512</v>
      </c>
      <c r="H222" s="617">
        <v>1</v>
      </c>
      <c r="I222" s="617">
        <v>216</v>
      </c>
      <c r="J222" s="617">
        <v>40</v>
      </c>
      <c r="K222" s="617">
        <v>8680</v>
      </c>
      <c r="L222" s="617">
        <v>5.7407407407407405</v>
      </c>
      <c r="M222" s="617">
        <v>217</v>
      </c>
      <c r="N222" s="617">
        <v>43</v>
      </c>
      <c r="O222" s="617">
        <v>9352</v>
      </c>
      <c r="P222" s="638">
        <v>6.1851851851851851</v>
      </c>
      <c r="Q222" s="618">
        <v>217.48837209302326</v>
      </c>
    </row>
    <row r="223" spans="1:17" ht="14.4" customHeight="1" x14ac:dyDescent="0.3">
      <c r="A223" s="613" t="s">
        <v>3915</v>
      </c>
      <c r="B223" s="614" t="s">
        <v>3499</v>
      </c>
      <c r="C223" s="614" t="s">
        <v>2755</v>
      </c>
      <c r="D223" s="614" t="s">
        <v>4074</v>
      </c>
      <c r="E223" s="614" t="s">
        <v>4075</v>
      </c>
      <c r="F223" s="617"/>
      <c r="G223" s="617"/>
      <c r="H223" s="617"/>
      <c r="I223" s="617"/>
      <c r="J223" s="617">
        <v>1</v>
      </c>
      <c r="K223" s="617">
        <v>217</v>
      </c>
      <c r="L223" s="617"/>
      <c r="M223" s="617">
        <v>217</v>
      </c>
      <c r="N223" s="617"/>
      <c r="O223" s="617"/>
      <c r="P223" s="638"/>
      <c r="Q223" s="618"/>
    </row>
    <row r="224" spans="1:17" ht="14.4" customHeight="1" x14ac:dyDescent="0.3">
      <c r="A224" s="613" t="s">
        <v>3915</v>
      </c>
      <c r="B224" s="614" t="s">
        <v>3499</v>
      </c>
      <c r="C224" s="614" t="s">
        <v>2755</v>
      </c>
      <c r="D224" s="614" t="s">
        <v>3661</v>
      </c>
      <c r="E224" s="614" t="s">
        <v>3662</v>
      </c>
      <c r="F224" s="617">
        <v>25</v>
      </c>
      <c r="G224" s="617">
        <v>5450</v>
      </c>
      <c r="H224" s="617">
        <v>1</v>
      </c>
      <c r="I224" s="617">
        <v>218</v>
      </c>
      <c r="J224" s="617">
        <v>44</v>
      </c>
      <c r="K224" s="617">
        <v>9636</v>
      </c>
      <c r="L224" s="617">
        <v>1.7680733944954128</v>
      </c>
      <c r="M224" s="617">
        <v>219</v>
      </c>
      <c r="N224" s="617">
        <v>41</v>
      </c>
      <c r="O224" s="617">
        <v>9008</v>
      </c>
      <c r="P224" s="638">
        <v>1.6528440366972477</v>
      </c>
      <c r="Q224" s="618">
        <v>219.70731707317074</v>
      </c>
    </row>
    <row r="225" spans="1:17" ht="14.4" customHeight="1" x14ac:dyDescent="0.3">
      <c r="A225" s="613" t="s">
        <v>3915</v>
      </c>
      <c r="B225" s="614" t="s">
        <v>3499</v>
      </c>
      <c r="C225" s="614" t="s">
        <v>2755</v>
      </c>
      <c r="D225" s="614" t="s">
        <v>4076</v>
      </c>
      <c r="E225" s="614" t="s">
        <v>4077</v>
      </c>
      <c r="F225" s="617">
        <v>10</v>
      </c>
      <c r="G225" s="617">
        <v>6080</v>
      </c>
      <c r="H225" s="617">
        <v>1</v>
      </c>
      <c r="I225" s="617">
        <v>608</v>
      </c>
      <c r="J225" s="617">
        <v>10</v>
      </c>
      <c r="K225" s="617">
        <v>6090</v>
      </c>
      <c r="L225" s="617">
        <v>1.0016447368421053</v>
      </c>
      <c r="M225" s="617">
        <v>609</v>
      </c>
      <c r="N225" s="617">
        <v>12</v>
      </c>
      <c r="O225" s="617">
        <v>7341</v>
      </c>
      <c r="P225" s="638">
        <v>1.2074013157894736</v>
      </c>
      <c r="Q225" s="618">
        <v>611.75</v>
      </c>
    </row>
    <row r="226" spans="1:17" ht="14.4" customHeight="1" x14ac:dyDescent="0.3">
      <c r="A226" s="613" t="s">
        <v>3915</v>
      </c>
      <c r="B226" s="614" t="s">
        <v>3499</v>
      </c>
      <c r="C226" s="614" t="s">
        <v>2755</v>
      </c>
      <c r="D226" s="614" t="s">
        <v>4078</v>
      </c>
      <c r="E226" s="614" t="s">
        <v>4079</v>
      </c>
      <c r="F226" s="617"/>
      <c r="G226" s="617"/>
      <c r="H226" s="617"/>
      <c r="I226" s="617"/>
      <c r="J226" s="617">
        <v>2</v>
      </c>
      <c r="K226" s="617">
        <v>514</v>
      </c>
      <c r="L226" s="617"/>
      <c r="M226" s="617">
        <v>257</v>
      </c>
      <c r="N226" s="617"/>
      <c r="O226" s="617"/>
      <c r="P226" s="638"/>
      <c r="Q226" s="618"/>
    </row>
    <row r="227" spans="1:17" ht="14.4" customHeight="1" x14ac:dyDescent="0.3">
      <c r="A227" s="613" t="s">
        <v>3915</v>
      </c>
      <c r="B227" s="614" t="s">
        <v>3499</v>
      </c>
      <c r="C227" s="614" t="s">
        <v>2755</v>
      </c>
      <c r="D227" s="614" t="s">
        <v>3502</v>
      </c>
      <c r="E227" s="614" t="s">
        <v>3503</v>
      </c>
      <c r="F227" s="617">
        <v>3</v>
      </c>
      <c r="G227" s="617">
        <v>975</v>
      </c>
      <c r="H227" s="617">
        <v>1</v>
      </c>
      <c r="I227" s="617">
        <v>325</v>
      </c>
      <c r="J227" s="617">
        <v>1</v>
      </c>
      <c r="K227" s="617">
        <v>326</v>
      </c>
      <c r="L227" s="617">
        <v>0.33435897435897438</v>
      </c>
      <c r="M227" s="617">
        <v>326</v>
      </c>
      <c r="N227" s="617">
        <v>2</v>
      </c>
      <c r="O227" s="617">
        <v>652</v>
      </c>
      <c r="P227" s="638">
        <v>0.66871794871794876</v>
      </c>
      <c r="Q227" s="618">
        <v>326</v>
      </c>
    </row>
    <row r="228" spans="1:17" ht="14.4" customHeight="1" x14ac:dyDescent="0.3">
      <c r="A228" s="613" t="s">
        <v>3915</v>
      </c>
      <c r="B228" s="614" t="s">
        <v>3499</v>
      </c>
      <c r="C228" s="614" t="s">
        <v>2755</v>
      </c>
      <c r="D228" s="614" t="s">
        <v>4080</v>
      </c>
      <c r="E228" s="614" t="s">
        <v>4081</v>
      </c>
      <c r="F228" s="617">
        <v>1</v>
      </c>
      <c r="G228" s="617">
        <v>13691</v>
      </c>
      <c r="H228" s="617">
        <v>1</v>
      </c>
      <c r="I228" s="617">
        <v>13691</v>
      </c>
      <c r="J228" s="617"/>
      <c r="K228" s="617"/>
      <c r="L228" s="617"/>
      <c r="M228" s="617"/>
      <c r="N228" s="617">
        <v>1</v>
      </c>
      <c r="O228" s="617">
        <v>13717</v>
      </c>
      <c r="P228" s="638">
        <v>1.0018990577751807</v>
      </c>
      <c r="Q228" s="618">
        <v>13717</v>
      </c>
    </row>
    <row r="229" spans="1:17" ht="14.4" customHeight="1" x14ac:dyDescent="0.3">
      <c r="A229" s="613" t="s">
        <v>3915</v>
      </c>
      <c r="B229" s="614" t="s">
        <v>3499</v>
      </c>
      <c r="C229" s="614" t="s">
        <v>2755</v>
      </c>
      <c r="D229" s="614" t="s">
        <v>4082</v>
      </c>
      <c r="E229" s="614" t="s">
        <v>4083</v>
      </c>
      <c r="F229" s="617">
        <v>5</v>
      </c>
      <c r="G229" s="617">
        <v>20610</v>
      </c>
      <c r="H229" s="617">
        <v>1</v>
      </c>
      <c r="I229" s="617">
        <v>4122</v>
      </c>
      <c r="J229" s="617">
        <v>4</v>
      </c>
      <c r="K229" s="617">
        <v>16508</v>
      </c>
      <c r="L229" s="617">
        <v>0.80097040271712761</v>
      </c>
      <c r="M229" s="617">
        <v>4127</v>
      </c>
      <c r="N229" s="617">
        <v>13</v>
      </c>
      <c r="O229" s="617">
        <v>53707</v>
      </c>
      <c r="P229" s="638">
        <v>2.6058709364386221</v>
      </c>
      <c r="Q229" s="618">
        <v>4131.3076923076924</v>
      </c>
    </row>
    <row r="230" spans="1:17" ht="14.4" customHeight="1" x14ac:dyDescent="0.3">
      <c r="A230" s="613" t="s">
        <v>3915</v>
      </c>
      <c r="B230" s="614" t="s">
        <v>3499</v>
      </c>
      <c r="C230" s="614" t="s">
        <v>2755</v>
      </c>
      <c r="D230" s="614" t="s">
        <v>3504</v>
      </c>
      <c r="E230" s="614" t="s">
        <v>3505</v>
      </c>
      <c r="F230" s="617">
        <v>2</v>
      </c>
      <c r="G230" s="617">
        <v>554</v>
      </c>
      <c r="H230" s="617">
        <v>1</v>
      </c>
      <c r="I230" s="617">
        <v>277</v>
      </c>
      <c r="J230" s="617">
        <v>4</v>
      </c>
      <c r="K230" s="617">
        <v>1112</v>
      </c>
      <c r="L230" s="617">
        <v>2.0072202166064983</v>
      </c>
      <c r="M230" s="617">
        <v>278</v>
      </c>
      <c r="N230" s="617">
        <v>5</v>
      </c>
      <c r="O230" s="617">
        <v>1394</v>
      </c>
      <c r="P230" s="638">
        <v>2.5162454873646207</v>
      </c>
      <c r="Q230" s="618">
        <v>278.8</v>
      </c>
    </row>
    <row r="231" spans="1:17" ht="14.4" customHeight="1" x14ac:dyDescent="0.3">
      <c r="A231" s="613" t="s">
        <v>3915</v>
      </c>
      <c r="B231" s="614" t="s">
        <v>3499</v>
      </c>
      <c r="C231" s="614" t="s">
        <v>2755</v>
      </c>
      <c r="D231" s="614" t="s">
        <v>4084</v>
      </c>
      <c r="E231" s="614" t="s">
        <v>4085</v>
      </c>
      <c r="F231" s="617">
        <v>2</v>
      </c>
      <c r="G231" s="617">
        <v>12488</v>
      </c>
      <c r="H231" s="617">
        <v>1</v>
      </c>
      <c r="I231" s="617">
        <v>6244</v>
      </c>
      <c r="J231" s="617">
        <v>2</v>
      </c>
      <c r="K231" s="617">
        <v>12500</v>
      </c>
      <c r="L231" s="617">
        <v>1.0009609224855862</v>
      </c>
      <c r="M231" s="617">
        <v>6250</v>
      </c>
      <c r="N231" s="617">
        <v>5</v>
      </c>
      <c r="O231" s="617">
        <v>31290</v>
      </c>
      <c r="P231" s="638">
        <v>2.5056053811659194</v>
      </c>
      <c r="Q231" s="618">
        <v>6258</v>
      </c>
    </row>
    <row r="232" spans="1:17" ht="14.4" customHeight="1" x14ac:dyDescent="0.3">
      <c r="A232" s="613" t="s">
        <v>3915</v>
      </c>
      <c r="B232" s="614" t="s">
        <v>3499</v>
      </c>
      <c r="C232" s="614" t="s">
        <v>2755</v>
      </c>
      <c r="D232" s="614" t="s">
        <v>4086</v>
      </c>
      <c r="E232" s="614" t="s">
        <v>4087</v>
      </c>
      <c r="F232" s="617">
        <v>1</v>
      </c>
      <c r="G232" s="617">
        <v>1510</v>
      </c>
      <c r="H232" s="617">
        <v>1</v>
      </c>
      <c r="I232" s="617">
        <v>1510</v>
      </c>
      <c r="J232" s="617">
        <v>1</v>
      </c>
      <c r="K232" s="617">
        <v>1515</v>
      </c>
      <c r="L232" s="617">
        <v>1.0033112582781456</v>
      </c>
      <c r="M232" s="617">
        <v>1515</v>
      </c>
      <c r="N232" s="617">
        <v>3</v>
      </c>
      <c r="O232" s="617">
        <v>4553</v>
      </c>
      <c r="P232" s="638">
        <v>3.0152317880794701</v>
      </c>
      <c r="Q232" s="618">
        <v>1517.6666666666667</v>
      </c>
    </row>
    <row r="233" spans="1:17" ht="14.4" customHeight="1" x14ac:dyDescent="0.3">
      <c r="A233" s="613" t="s">
        <v>3915</v>
      </c>
      <c r="B233" s="614" t="s">
        <v>3499</v>
      </c>
      <c r="C233" s="614" t="s">
        <v>2755</v>
      </c>
      <c r="D233" s="614" t="s">
        <v>4088</v>
      </c>
      <c r="E233" s="614" t="s">
        <v>4089</v>
      </c>
      <c r="F233" s="617">
        <v>2</v>
      </c>
      <c r="G233" s="617">
        <v>30080</v>
      </c>
      <c r="H233" s="617">
        <v>1</v>
      </c>
      <c r="I233" s="617">
        <v>15040</v>
      </c>
      <c r="J233" s="617">
        <v>3</v>
      </c>
      <c r="K233" s="617">
        <v>45147</v>
      </c>
      <c r="L233" s="617">
        <v>1.5008976063829786</v>
      </c>
      <c r="M233" s="617">
        <v>15049</v>
      </c>
      <c r="N233" s="617">
        <v>6</v>
      </c>
      <c r="O233" s="617">
        <v>90342</v>
      </c>
      <c r="P233" s="638">
        <v>3.0033909574468085</v>
      </c>
      <c r="Q233" s="618">
        <v>15057</v>
      </c>
    </row>
    <row r="234" spans="1:17" ht="14.4" customHeight="1" x14ac:dyDescent="0.3">
      <c r="A234" s="613" t="s">
        <v>3915</v>
      </c>
      <c r="B234" s="614" t="s">
        <v>3499</v>
      </c>
      <c r="C234" s="614" t="s">
        <v>2755</v>
      </c>
      <c r="D234" s="614" t="s">
        <v>4090</v>
      </c>
      <c r="E234" s="614" t="s">
        <v>4091</v>
      </c>
      <c r="F234" s="617">
        <v>30</v>
      </c>
      <c r="G234" s="617">
        <v>114330</v>
      </c>
      <c r="H234" s="617">
        <v>1</v>
      </c>
      <c r="I234" s="617">
        <v>3811</v>
      </c>
      <c r="J234" s="617">
        <v>43</v>
      </c>
      <c r="K234" s="617">
        <v>164045</v>
      </c>
      <c r="L234" s="617">
        <v>1.4348377503717309</v>
      </c>
      <c r="M234" s="617">
        <v>3815</v>
      </c>
      <c r="N234" s="617">
        <v>58</v>
      </c>
      <c r="O234" s="617">
        <v>221450</v>
      </c>
      <c r="P234" s="638">
        <v>1.9369369369369369</v>
      </c>
      <c r="Q234" s="618">
        <v>3818.1034482758619</v>
      </c>
    </row>
    <row r="235" spans="1:17" ht="14.4" customHeight="1" x14ac:dyDescent="0.3">
      <c r="A235" s="613" t="s">
        <v>3915</v>
      </c>
      <c r="B235" s="614" t="s">
        <v>3499</v>
      </c>
      <c r="C235" s="614" t="s">
        <v>2755</v>
      </c>
      <c r="D235" s="614" t="s">
        <v>4092</v>
      </c>
      <c r="E235" s="614" t="s">
        <v>4093</v>
      </c>
      <c r="F235" s="617">
        <v>2</v>
      </c>
      <c r="G235" s="617">
        <v>10290</v>
      </c>
      <c r="H235" s="617">
        <v>1</v>
      </c>
      <c r="I235" s="617">
        <v>5145</v>
      </c>
      <c r="J235" s="617">
        <v>1</v>
      </c>
      <c r="K235" s="617">
        <v>5150</v>
      </c>
      <c r="L235" s="617">
        <v>0.50048590864917397</v>
      </c>
      <c r="M235" s="617">
        <v>5150</v>
      </c>
      <c r="N235" s="617">
        <v>9</v>
      </c>
      <c r="O235" s="617">
        <v>46398</v>
      </c>
      <c r="P235" s="638">
        <v>4.5090379008746355</v>
      </c>
      <c r="Q235" s="618">
        <v>5155.333333333333</v>
      </c>
    </row>
    <row r="236" spans="1:17" ht="14.4" customHeight="1" x14ac:dyDescent="0.3">
      <c r="A236" s="613" t="s">
        <v>3915</v>
      </c>
      <c r="B236" s="614" t="s">
        <v>3499</v>
      </c>
      <c r="C236" s="614" t="s">
        <v>2755</v>
      </c>
      <c r="D236" s="614" t="s">
        <v>4094</v>
      </c>
      <c r="E236" s="614" t="s">
        <v>4095</v>
      </c>
      <c r="F236" s="617">
        <v>16</v>
      </c>
      <c r="G236" s="617">
        <v>125248</v>
      </c>
      <c r="H236" s="617">
        <v>1</v>
      </c>
      <c r="I236" s="617">
        <v>7828</v>
      </c>
      <c r="J236" s="617">
        <v>17</v>
      </c>
      <c r="K236" s="617">
        <v>133195</v>
      </c>
      <c r="L236" s="617">
        <v>1.0634501149718958</v>
      </c>
      <c r="M236" s="617">
        <v>7835</v>
      </c>
      <c r="N236" s="617">
        <v>35</v>
      </c>
      <c r="O236" s="617">
        <v>274472</v>
      </c>
      <c r="P236" s="638">
        <v>2.1914282064384261</v>
      </c>
      <c r="Q236" s="618">
        <v>7842.0571428571429</v>
      </c>
    </row>
    <row r="237" spans="1:17" ht="14.4" customHeight="1" x14ac:dyDescent="0.3">
      <c r="A237" s="613" t="s">
        <v>3915</v>
      </c>
      <c r="B237" s="614" t="s">
        <v>3499</v>
      </c>
      <c r="C237" s="614" t="s">
        <v>2755</v>
      </c>
      <c r="D237" s="614" t="s">
        <v>4096</v>
      </c>
      <c r="E237" s="614" t="s">
        <v>4097</v>
      </c>
      <c r="F237" s="617"/>
      <c r="G237" s="617"/>
      <c r="H237" s="617"/>
      <c r="I237" s="617"/>
      <c r="J237" s="617"/>
      <c r="K237" s="617"/>
      <c r="L237" s="617"/>
      <c r="M237" s="617"/>
      <c r="N237" s="617">
        <v>1</v>
      </c>
      <c r="O237" s="617">
        <v>918</v>
      </c>
      <c r="P237" s="638"/>
      <c r="Q237" s="618">
        <v>918</v>
      </c>
    </row>
    <row r="238" spans="1:17" ht="14.4" customHeight="1" x14ac:dyDescent="0.3">
      <c r="A238" s="613" t="s">
        <v>3915</v>
      </c>
      <c r="B238" s="614" t="s">
        <v>3499</v>
      </c>
      <c r="C238" s="614" t="s">
        <v>2755</v>
      </c>
      <c r="D238" s="614" t="s">
        <v>4098</v>
      </c>
      <c r="E238" s="614" t="s">
        <v>4099</v>
      </c>
      <c r="F238" s="617">
        <v>2</v>
      </c>
      <c r="G238" s="617">
        <v>3306</v>
      </c>
      <c r="H238" s="617">
        <v>1</v>
      </c>
      <c r="I238" s="617">
        <v>1653</v>
      </c>
      <c r="J238" s="617">
        <v>3</v>
      </c>
      <c r="K238" s="617">
        <v>4971</v>
      </c>
      <c r="L238" s="617">
        <v>1.5036297640653358</v>
      </c>
      <c r="M238" s="617">
        <v>1657</v>
      </c>
      <c r="N238" s="617">
        <v>5</v>
      </c>
      <c r="O238" s="617">
        <v>8309</v>
      </c>
      <c r="P238" s="638">
        <v>2.5133091349062311</v>
      </c>
      <c r="Q238" s="618">
        <v>1661.8</v>
      </c>
    </row>
    <row r="239" spans="1:17" ht="14.4" customHeight="1" x14ac:dyDescent="0.3">
      <c r="A239" s="613" t="s">
        <v>3915</v>
      </c>
      <c r="B239" s="614" t="s">
        <v>3499</v>
      </c>
      <c r="C239" s="614" t="s">
        <v>2755</v>
      </c>
      <c r="D239" s="614" t="s">
        <v>4100</v>
      </c>
      <c r="E239" s="614" t="s">
        <v>4101</v>
      </c>
      <c r="F239" s="617">
        <v>32</v>
      </c>
      <c r="G239" s="617">
        <v>40832</v>
      </c>
      <c r="H239" s="617">
        <v>1</v>
      </c>
      <c r="I239" s="617">
        <v>1276</v>
      </c>
      <c r="J239" s="617">
        <v>40</v>
      </c>
      <c r="K239" s="617">
        <v>51080</v>
      </c>
      <c r="L239" s="617">
        <v>1.2509796238244515</v>
      </c>
      <c r="M239" s="617">
        <v>1277</v>
      </c>
      <c r="N239" s="617">
        <v>39</v>
      </c>
      <c r="O239" s="617">
        <v>49878</v>
      </c>
      <c r="P239" s="638">
        <v>1.2215419278996866</v>
      </c>
      <c r="Q239" s="618">
        <v>1278.9230769230769</v>
      </c>
    </row>
    <row r="240" spans="1:17" ht="14.4" customHeight="1" x14ac:dyDescent="0.3">
      <c r="A240" s="613" t="s">
        <v>3915</v>
      </c>
      <c r="B240" s="614" t="s">
        <v>3499</v>
      </c>
      <c r="C240" s="614" t="s">
        <v>2755</v>
      </c>
      <c r="D240" s="614" t="s">
        <v>4102</v>
      </c>
      <c r="E240" s="614" t="s">
        <v>4103</v>
      </c>
      <c r="F240" s="617">
        <v>26</v>
      </c>
      <c r="G240" s="617">
        <v>30238</v>
      </c>
      <c r="H240" s="617">
        <v>1</v>
      </c>
      <c r="I240" s="617">
        <v>1163</v>
      </c>
      <c r="J240" s="617">
        <v>38</v>
      </c>
      <c r="K240" s="617">
        <v>44232</v>
      </c>
      <c r="L240" s="617">
        <v>1.4627951584099477</v>
      </c>
      <c r="M240" s="617">
        <v>1164</v>
      </c>
      <c r="N240" s="617">
        <v>29</v>
      </c>
      <c r="O240" s="617">
        <v>33790</v>
      </c>
      <c r="P240" s="638">
        <v>1.1174680865136584</v>
      </c>
      <c r="Q240" s="618">
        <v>1165.1724137931035</v>
      </c>
    </row>
    <row r="241" spans="1:17" ht="14.4" customHeight="1" x14ac:dyDescent="0.3">
      <c r="A241" s="613" t="s">
        <v>3915</v>
      </c>
      <c r="B241" s="614" t="s">
        <v>3499</v>
      </c>
      <c r="C241" s="614" t="s">
        <v>2755</v>
      </c>
      <c r="D241" s="614" t="s">
        <v>4104</v>
      </c>
      <c r="E241" s="614" t="s">
        <v>4105</v>
      </c>
      <c r="F241" s="617">
        <v>3</v>
      </c>
      <c r="G241" s="617">
        <v>15195</v>
      </c>
      <c r="H241" s="617">
        <v>1</v>
      </c>
      <c r="I241" s="617">
        <v>5065</v>
      </c>
      <c r="J241" s="617">
        <v>5</v>
      </c>
      <c r="K241" s="617">
        <v>25340</v>
      </c>
      <c r="L241" s="617">
        <v>1.6676538334978612</v>
      </c>
      <c r="M241" s="617">
        <v>5068</v>
      </c>
      <c r="N241" s="617">
        <v>1</v>
      </c>
      <c r="O241" s="617">
        <v>5074</v>
      </c>
      <c r="P241" s="638">
        <v>0.33392563343205001</v>
      </c>
      <c r="Q241" s="618">
        <v>5074</v>
      </c>
    </row>
    <row r="242" spans="1:17" ht="14.4" customHeight="1" x14ac:dyDescent="0.3">
      <c r="A242" s="613" t="s">
        <v>3915</v>
      </c>
      <c r="B242" s="614" t="s">
        <v>3499</v>
      </c>
      <c r="C242" s="614" t="s">
        <v>2755</v>
      </c>
      <c r="D242" s="614" t="s">
        <v>4106</v>
      </c>
      <c r="E242" s="614" t="s">
        <v>4107</v>
      </c>
      <c r="F242" s="617"/>
      <c r="G242" s="617"/>
      <c r="H242" s="617"/>
      <c r="I242" s="617"/>
      <c r="J242" s="617">
        <v>1</v>
      </c>
      <c r="K242" s="617">
        <v>7673</v>
      </c>
      <c r="L242" s="617"/>
      <c r="M242" s="617">
        <v>7673</v>
      </c>
      <c r="N242" s="617"/>
      <c r="O242" s="617"/>
      <c r="P242" s="638"/>
      <c r="Q242" s="618"/>
    </row>
    <row r="243" spans="1:17" ht="14.4" customHeight="1" x14ac:dyDescent="0.3">
      <c r="A243" s="613" t="s">
        <v>3915</v>
      </c>
      <c r="B243" s="614" t="s">
        <v>3499</v>
      </c>
      <c r="C243" s="614" t="s">
        <v>2755</v>
      </c>
      <c r="D243" s="614" t="s">
        <v>4108</v>
      </c>
      <c r="E243" s="614" t="s">
        <v>4109</v>
      </c>
      <c r="F243" s="617">
        <v>1</v>
      </c>
      <c r="G243" s="617">
        <v>5505</v>
      </c>
      <c r="H243" s="617">
        <v>1</v>
      </c>
      <c r="I243" s="617">
        <v>5505</v>
      </c>
      <c r="J243" s="617"/>
      <c r="K243" s="617"/>
      <c r="L243" s="617"/>
      <c r="M243" s="617"/>
      <c r="N243" s="617"/>
      <c r="O243" s="617"/>
      <c r="P243" s="638"/>
      <c r="Q243" s="618"/>
    </row>
    <row r="244" spans="1:17" ht="14.4" customHeight="1" x14ac:dyDescent="0.3">
      <c r="A244" s="613" t="s">
        <v>3915</v>
      </c>
      <c r="B244" s="614" t="s">
        <v>3499</v>
      </c>
      <c r="C244" s="614" t="s">
        <v>2755</v>
      </c>
      <c r="D244" s="614" t="s">
        <v>4110</v>
      </c>
      <c r="E244" s="614" t="s">
        <v>4111</v>
      </c>
      <c r="F244" s="617">
        <v>1</v>
      </c>
      <c r="G244" s="617">
        <v>738</v>
      </c>
      <c r="H244" s="617">
        <v>1</v>
      </c>
      <c r="I244" s="617">
        <v>738</v>
      </c>
      <c r="J244" s="617">
        <v>2</v>
      </c>
      <c r="K244" s="617">
        <v>1484</v>
      </c>
      <c r="L244" s="617">
        <v>2.0108401084010841</v>
      </c>
      <c r="M244" s="617">
        <v>742</v>
      </c>
      <c r="N244" s="617">
        <v>3</v>
      </c>
      <c r="O244" s="617">
        <v>2247</v>
      </c>
      <c r="P244" s="638">
        <v>3.0447154471544717</v>
      </c>
      <c r="Q244" s="618">
        <v>749</v>
      </c>
    </row>
    <row r="245" spans="1:17" ht="14.4" customHeight="1" x14ac:dyDescent="0.3">
      <c r="A245" s="613" t="s">
        <v>3915</v>
      </c>
      <c r="B245" s="614" t="s">
        <v>3499</v>
      </c>
      <c r="C245" s="614" t="s">
        <v>2755</v>
      </c>
      <c r="D245" s="614" t="s">
        <v>4112</v>
      </c>
      <c r="E245" s="614" t="s">
        <v>4113</v>
      </c>
      <c r="F245" s="617">
        <v>571</v>
      </c>
      <c r="G245" s="617">
        <v>98212</v>
      </c>
      <c r="H245" s="617">
        <v>1</v>
      </c>
      <c r="I245" s="617">
        <v>172</v>
      </c>
      <c r="J245" s="617">
        <v>659</v>
      </c>
      <c r="K245" s="617">
        <v>114007</v>
      </c>
      <c r="L245" s="617">
        <v>1.1608255610312386</v>
      </c>
      <c r="M245" s="617">
        <v>173</v>
      </c>
      <c r="N245" s="617">
        <v>635</v>
      </c>
      <c r="O245" s="617">
        <v>110254</v>
      </c>
      <c r="P245" s="638">
        <v>1.1226123080682604</v>
      </c>
      <c r="Q245" s="618">
        <v>173.62834645669292</v>
      </c>
    </row>
    <row r="246" spans="1:17" ht="14.4" customHeight="1" x14ac:dyDescent="0.3">
      <c r="A246" s="613" t="s">
        <v>3915</v>
      </c>
      <c r="B246" s="614" t="s">
        <v>3499</v>
      </c>
      <c r="C246" s="614" t="s">
        <v>2755</v>
      </c>
      <c r="D246" s="614" t="s">
        <v>4114</v>
      </c>
      <c r="E246" s="614" t="s">
        <v>4115</v>
      </c>
      <c r="F246" s="617">
        <v>32</v>
      </c>
      <c r="G246" s="617">
        <v>63808</v>
      </c>
      <c r="H246" s="617">
        <v>1</v>
      </c>
      <c r="I246" s="617">
        <v>1994</v>
      </c>
      <c r="J246" s="617">
        <v>36</v>
      </c>
      <c r="K246" s="617">
        <v>71856</v>
      </c>
      <c r="L246" s="617">
        <v>1.1261283851554664</v>
      </c>
      <c r="M246" s="617">
        <v>1996</v>
      </c>
      <c r="N246" s="617">
        <v>36</v>
      </c>
      <c r="O246" s="617">
        <v>71934</v>
      </c>
      <c r="P246" s="638">
        <v>1.1273508024072216</v>
      </c>
      <c r="Q246" s="618">
        <v>1998.1666666666667</v>
      </c>
    </row>
    <row r="247" spans="1:17" ht="14.4" customHeight="1" x14ac:dyDescent="0.3">
      <c r="A247" s="613" t="s">
        <v>3915</v>
      </c>
      <c r="B247" s="614" t="s">
        <v>3499</v>
      </c>
      <c r="C247" s="614" t="s">
        <v>2755</v>
      </c>
      <c r="D247" s="614" t="s">
        <v>4116</v>
      </c>
      <c r="E247" s="614" t="s">
        <v>4117</v>
      </c>
      <c r="F247" s="617"/>
      <c r="G247" s="617"/>
      <c r="H247" s="617"/>
      <c r="I247" s="617"/>
      <c r="J247" s="617">
        <v>8</v>
      </c>
      <c r="K247" s="617">
        <v>21536</v>
      </c>
      <c r="L247" s="617"/>
      <c r="M247" s="617">
        <v>2692</v>
      </c>
      <c r="N247" s="617">
        <v>1</v>
      </c>
      <c r="O247" s="617">
        <v>2695</v>
      </c>
      <c r="P247" s="638"/>
      <c r="Q247" s="618">
        <v>2695</v>
      </c>
    </row>
    <row r="248" spans="1:17" ht="14.4" customHeight="1" x14ac:dyDescent="0.3">
      <c r="A248" s="613" t="s">
        <v>3915</v>
      </c>
      <c r="B248" s="614" t="s">
        <v>3499</v>
      </c>
      <c r="C248" s="614" t="s">
        <v>2755</v>
      </c>
      <c r="D248" s="614" t="s">
        <v>4118</v>
      </c>
      <c r="E248" s="614" t="s">
        <v>4119</v>
      </c>
      <c r="F248" s="617"/>
      <c r="G248" s="617"/>
      <c r="H248" s="617"/>
      <c r="I248" s="617"/>
      <c r="J248" s="617">
        <v>6</v>
      </c>
      <c r="K248" s="617">
        <v>31080</v>
      </c>
      <c r="L248" s="617"/>
      <c r="M248" s="617">
        <v>5180</v>
      </c>
      <c r="N248" s="617">
        <v>2</v>
      </c>
      <c r="O248" s="617">
        <v>10366</v>
      </c>
      <c r="P248" s="638"/>
      <c r="Q248" s="618">
        <v>5183</v>
      </c>
    </row>
    <row r="249" spans="1:17" ht="14.4" customHeight="1" x14ac:dyDescent="0.3">
      <c r="A249" s="613" t="s">
        <v>3915</v>
      </c>
      <c r="B249" s="614" t="s">
        <v>3499</v>
      </c>
      <c r="C249" s="614" t="s">
        <v>2755</v>
      </c>
      <c r="D249" s="614" t="s">
        <v>4120</v>
      </c>
      <c r="E249" s="614" t="s">
        <v>4121</v>
      </c>
      <c r="F249" s="617">
        <v>6</v>
      </c>
      <c r="G249" s="617">
        <v>3942</v>
      </c>
      <c r="H249" s="617">
        <v>1</v>
      </c>
      <c r="I249" s="617">
        <v>657</v>
      </c>
      <c r="J249" s="617">
        <v>8</v>
      </c>
      <c r="K249" s="617">
        <v>5264</v>
      </c>
      <c r="L249" s="617">
        <v>1.3353627600202942</v>
      </c>
      <c r="M249" s="617">
        <v>658</v>
      </c>
      <c r="N249" s="617">
        <v>6</v>
      </c>
      <c r="O249" s="617">
        <v>3966</v>
      </c>
      <c r="P249" s="638">
        <v>1.0060882800608828</v>
      </c>
      <c r="Q249" s="618">
        <v>661</v>
      </c>
    </row>
    <row r="250" spans="1:17" ht="14.4" customHeight="1" x14ac:dyDescent="0.3">
      <c r="A250" s="613" t="s">
        <v>3915</v>
      </c>
      <c r="B250" s="614" t="s">
        <v>3499</v>
      </c>
      <c r="C250" s="614" t="s">
        <v>2755</v>
      </c>
      <c r="D250" s="614" t="s">
        <v>4122</v>
      </c>
      <c r="E250" s="614" t="s">
        <v>4123</v>
      </c>
      <c r="F250" s="617">
        <v>2</v>
      </c>
      <c r="G250" s="617">
        <v>4148</v>
      </c>
      <c r="H250" s="617">
        <v>1</v>
      </c>
      <c r="I250" s="617">
        <v>2074</v>
      </c>
      <c r="J250" s="617">
        <v>1</v>
      </c>
      <c r="K250" s="617">
        <v>2076</v>
      </c>
      <c r="L250" s="617">
        <v>0.50048216007714563</v>
      </c>
      <c r="M250" s="617">
        <v>2076</v>
      </c>
      <c r="N250" s="617">
        <v>8</v>
      </c>
      <c r="O250" s="617">
        <v>16638</v>
      </c>
      <c r="P250" s="638">
        <v>4.0110896817743491</v>
      </c>
      <c r="Q250" s="618">
        <v>2079.75</v>
      </c>
    </row>
    <row r="251" spans="1:17" ht="14.4" customHeight="1" x14ac:dyDescent="0.3">
      <c r="A251" s="613" t="s">
        <v>3915</v>
      </c>
      <c r="B251" s="614" t="s">
        <v>3499</v>
      </c>
      <c r="C251" s="614" t="s">
        <v>2755</v>
      </c>
      <c r="D251" s="614" t="s">
        <v>4124</v>
      </c>
      <c r="E251" s="614" t="s">
        <v>4125</v>
      </c>
      <c r="F251" s="617">
        <v>2</v>
      </c>
      <c r="G251" s="617">
        <v>298</v>
      </c>
      <c r="H251" s="617">
        <v>1</v>
      </c>
      <c r="I251" s="617">
        <v>149</v>
      </c>
      <c r="J251" s="617">
        <v>7</v>
      </c>
      <c r="K251" s="617">
        <v>1050</v>
      </c>
      <c r="L251" s="617">
        <v>3.523489932885906</v>
      </c>
      <c r="M251" s="617">
        <v>150</v>
      </c>
      <c r="N251" s="617">
        <v>3</v>
      </c>
      <c r="O251" s="617">
        <v>452</v>
      </c>
      <c r="P251" s="638">
        <v>1.5167785234899329</v>
      </c>
      <c r="Q251" s="618">
        <v>150.66666666666666</v>
      </c>
    </row>
    <row r="252" spans="1:17" ht="14.4" customHeight="1" x14ac:dyDescent="0.3">
      <c r="A252" s="613" t="s">
        <v>3915</v>
      </c>
      <c r="B252" s="614" t="s">
        <v>3499</v>
      </c>
      <c r="C252" s="614" t="s">
        <v>2755</v>
      </c>
      <c r="D252" s="614" t="s">
        <v>4126</v>
      </c>
      <c r="E252" s="614" t="s">
        <v>4127</v>
      </c>
      <c r="F252" s="617">
        <v>1</v>
      </c>
      <c r="G252" s="617">
        <v>192</v>
      </c>
      <c r="H252" s="617">
        <v>1</v>
      </c>
      <c r="I252" s="617">
        <v>192</v>
      </c>
      <c r="J252" s="617">
        <v>3</v>
      </c>
      <c r="K252" s="617">
        <v>579</v>
      </c>
      <c r="L252" s="617">
        <v>3.015625</v>
      </c>
      <c r="M252" s="617">
        <v>193</v>
      </c>
      <c r="N252" s="617">
        <v>1</v>
      </c>
      <c r="O252" s="617">
        <v>194</v>
      </c>
      <c r="P252" s="638">
        <v>1.0104166666666667</v>
      </c>
      <c r="Q252" s="618">
        <v>194</v>
      </c>
    </row>
    <row r="253" spans="1:17" ht="14.4" customHeight="1" x14ac:dyDescent="0.3">
      <c r="A253" s="613" t="s">
        <v>3915</v>
      </c>
      <c r="B253" s="614" t="s">
        <v>3499</v>
      </c>
      <c r="C253" s="614" t="s">
        <v>2755</v>
      </c>
      <c r="D253" s="614" t="s">
        <v>4128</v>
      </c>
      <c r="E253" s="614" t="s">
        <v>4129</v>
      </c>
      <c r="F253" s="617">
        <v>92</v>
      </c>
      <c r="G253" s="617">
        <v>18124</v>
      </c>
      <c r="H253" s="617">
        <v>1</v>
      </c>
      <c r="I253" s="617">
        <v>197</v>
      </c>
      <c r="J253" s="617">
        <v>96</v>
      </c>
      <c r="K253" s="617">
        <v>19008</v>
      </c>
      <c r="L253" s="617">
        <v>1.0487751048333702</v>
      </c>
      <c r="M253" s="617">
        <v>198</v>
      </c>
      <c r="N253" s="617">
        <v>130</v>
      </c>
      <c r="O253" s="617">
        <v>25816</v>
      </c>
      <c r="P253" s="638">
        <v>1.4244096225998675</v>
      </c>
      <c r="Q253" s="618">
        <v>198.58461538461538</v>
      </c>
    </row>
    <row r="254" spans="1:17" ht="14.4" customHeight="1" x14ac:dyDescent="0.3">
      <c r="A254" s="613" t="s">
        <v>3915</v>
      </c>
      <c r="B254" s="614" t="s">
        <v>3499</v>
      </c>
      <c r="C254" s="614" t="s">
        <v>2755</v>
      </c>
      <c r="D254" s="614" t="s">
        <v>4130</v>
      </c>
      <c r="E254" s="614" t="s">
        <v>4131</v>
      </c>
      <c r="F254" s="617">
        <v>16</v>
      </c>
      <c r="G254" s="617">
        <v>6624</v>
      </c>
      <c r="H254" s="617">
        <v>1</v>
      </c>
      <c r="I254" s="617">
        <v>414</v>
      </c>
      <c r="J254" s="617">
        <v>28</v>
      </c>
      <c r="K254" s="617">
        <v>11620</v>
      </c>
      <c r="L254" s="617">
        <v>1.7542270531400965</v>
      </c>
      <c r="M254" s="617">
        <v>415</v>
      </c>
      <c r="N254" s="617">
        <v>20</v>
      </c>
      <c r="O254" s="617">
        <v>8328</v>
      </c>
      <c r="P254" s="638">
        <v>1.2572463768115942</v>
      </c>
      <c r="Q254" s="618">
        <v>416.4</v>
      </c>
    </row>
    <row r="255" spans="1:17" ht="14.4" customHeight="1" x14ac:dyDescent="0.3">
      <c r="A255" s="613" t="s">
        <v>3915</v>
      </c>
      <c r="B255" s="614" t="s">
        <v>3499</v>
      </c>
      <c r="C255" s="614" t="s">
        <v>2755</v>
      </c>
      <c r="D255" s="614" t="s">
        <v>4132</v>
      </c>
      <c r="E255" s="614" t="s">
        <v>4133</v>
      </c>
      <c r="F255" s="617"/>
      <c r="G255" s="617"/>
      <c r="H255" s="617"/>
      <c r="I255" s="617"/>
      <c r="J255" s="617"/>
      <c r="K255" s="617"/>
      <c r="L255" s="617"/>
      <c r="M255" s="617"/>
      <c r="N255" s="617">
        <v>1</v>
      </c>
      <c r="O255" s="617">
        <v>159</v>
      </c>
      <c r="P255" s="638"/>
      <c r="Q255" s="618">
        <v>159</v>
      </c>
    </row>
    <row r="256" spans="1:17" ht="14.4" customHeight="1" x14ac:dyDescent="0.3">
      <c r="A256" s="613" t="s">
        <v>3915</v>
      </c>
      <c r="B256" s="614" t="s">
        <v>3499</v>
      </c>
      <c r="C256" s="614" t="s">
        <v>2755</v>
      </c>
      <c r="D256" s="614" t="s">
        <v>4134</v>
      </c>
      <c r="E256" s="614" t="s">
        <v>4135</v>
      </c>
      <c r="F256" s="617">
        <v>8</v>
      </c>
      <c r="G256" s="617">
        <v>3392</v>
      </c>
      <c r="H256" s="617">
        <v>1</v>
      </c>
      <c r="I256" s="617">
        <v>424</v>
      </c>
      <c r="J256" s="617">
        <v>9</v>
      </c>
      <c r="K256" s="617">
        <v>3825</v>
      </c>
      <c r="L256" s="617">
        <v>1.1276533018867925</v>
      </c>
      <c r="M256" s="617">
        <v>425</v>
      </c>
      <c r="N256" s="617">
        <v>4</v>
      </c>
      <c r="O256" s="617">
        <v>1708</v>
      </c>
      <c r="P256" s="638">
        <v>0.50353773584905659</v>
      </c>
      <c r="Q256" s="618">
        <v>427</v>
      </c>
    </row>
    <row r="257" spans="1:17" ht="14.4" customHeight="1" x14ac:dyDescent="0.3">
      <c r="A257" s="613" t="s">
        <v>3915</v>
      </c>
      <c r="B257" s="614" t="s">
        <v>3499</v>
      </c>
      <c r="C257" s="614" t="s">
        <v>2755</v>
      </c>
      <c r="D257" s="614" t="s">
        <v>4136</v>
      </c>
      <c r="E257" s="614" t="s">
        <v>4137</v>
      </c>
      <c r="F257" s="617">
        <v>12</v>
      </c>
      <c r="G257" s="617">
        <v>25392</v>
      </c>
      <c r="H257" s="617">
        <v>1</v>
      </c>
      <c r="I257" s="617">
        <v>2116</v>
      </c>
      <c r="J257" s="617">
        <v>80</v>
      </c>
      <c r="K257" s="617">
        <v>169440</v>
      </c>
      <c r="L257" s="617">
        <v>6.6729678638941401</v>
      </c>
      <c r="M257" s="617">
        <v>2118</v>
      </c>
      <c r="N257" s="617">
        <v>72</v>
      </c>
      <c r="O257" s="617">
        <v>152652</v>
      </c>
      <c r="P257" s="638">
        <v>6.0118147448015122</v>
      </c>
      <c r="Q257" s="618">
        <v>2120.1666666666665</v>
      </c>
    </row>
    <row r="258" spans="1:17" ht="14.4" customHeight="1" x14ac:dyDescent="0.3">
      <c r="A258" s="613" t="s">
        <v>3915</v>
      </c>
      <c r="B258" s="614" t="s">
        <v>3499</v>
      </c>
      <c r="C258" s="614" t="s">
        <v>2755</v>
      </c>
      <c r="D258" s="614" t="s">
        <v>4138</v>
      </c>
      <c r="E258" s="614" t="s">
        <v>4091</v>
      </c>
      <c r="F258" s="617">
        <v>32</v>
      </c>
      <c r="G258" s="617">
        <v>59584</v>
      </c>
      <c r="H258" s="617">
        <v>1</v>
      </c>
      <c r="I258" s="617">
        <v>1862</v>
      </c>
      <c r="J258" s="617">
        <v>46</v>
      </c>
      <c r="K258" s="617">
        <v>85744</v>
      </c>
      <c r="L258" s="617">
        <v>1.4390440386680987</v>
      </c>
      <c r="M258" s="617">
        <v>1864</v>
      </c>
      <c r="N258" s="617">
        <v>70</v>
      </c>
      <c r="O258" s="617">
        <v>130603</v>
      </c>
      <c r="P258" s="638">
        <v>2.1919139366272824</v>
      </c>
      <c r="Q258" s="618">
        <v>1865.7571428571428</v>
      </c>
    </row>
    <row r="259" spans="1:17" ht="14.4" customHeight="1" x14ac:dyDescent="0.3">
      <c r="A259" s="613" t="s">
        <v>3915</v>
      </c>
      <c r="B259" s="614" t="s">
        <v>3499</v>
      </c>
      <c r="C259" s="614" t="s">
        <v>2755</v>
      </c>
      <c r="D259" s="614" t="s">
        <v>4139</v>
      </c>
      <c r="E259" s="614" t="s">
        <v>4140</v>
      </c>
      <c r="F259" s="617">
        <v>3</v>
      </c>
      <c r="G259" s="617">
        <v>2730</v>
      </c>
      <c r="H259" s="617">
        <v>1</v>
      </c>
      <c r="I259" s="617">
        <v>910</v>
      </c>
      <c r="J259" s="617">
        <v>2</v>
      </c>
      <c r="K259" s="617">
        <v>1824</v>
      </c>
      <c r="L259" s="617">
        <v>0.66813186813186809</v>
      </c>
      <c r="M259" s="617">
        <v>912</v>
      </c>
      <c r="N259" s="617">
        <v>3</v>
      </c>
      <c r="O259" s="617">
        <v>2742</v>
      </c>
      <c r="P259" s="638">
        <v>1.0043956043956044</v>
      </c>
      <c r="Q259" s="618">
        <v>914</v>
      </c>
    </row>
    <row r="260" spans="1:17" ht="14.4" customHeight="1" x14ac:dyDescent="0.3">
      <c r="A260" s="613" t="s">
        <v>3915</v>
      </c>
      <c r="B260" s="614" t="s">
        <v>3499</v>
      </c>
      <c r="C260" s="614" t="s">
        <v>2755</v>
      </c>
      <c r="D260" s="614" t="s">
        <v>4141</v>
      </c>
      <c r="E260" s="614" t="s">
        <v>4142</v>
      </c>
      <c r="F260" s="617">
        <v>22</v>
      </c>
      <c r="G260" s="617">
        <v>184316</v>
      </c>
      <c r="H260" s="617">
        <v>1</v>
      </c>
      <c r="I260" s="617">
        <v>8378</v>
      </c>
      <c r="J260" s="617">
        <v>27</v>
      </c>
      <c r="K260" s="617">
        <v>226368</v>
      </c>
      <c r="L260" s="617">
        <v>1.2281516525966276</v>
      </c>
      <c r="M260" s="617">
        <v>8384</v>
      </c>
      <c r="N260" s="617">
        <v>46</v>
      </c>
      <c r="O260" s="617">
        <v>385972</v>
      </c>
      <c r="P260" s="638">
        <v>2.0940775624471017</v>
      </c>
      <c r="Q260" s="618">
        <v>8390.6956521739139</v>
      </c>
    </row>
    <row r="261" spans="1:17" ht="14.4" customHeight="1" x14ac:dyDescent="0.3">
      <c r="A261" s="613" t="s">
        <v>3915</v>
      </c>
      <c r="B261" s="614" t="s">
        <v>3499</v>
      </c>
      <c r="C261" s="614" t="s">
        <v>2755</v>
      </c>
      <c r="D261" s="614" t="s">
        <v>4143</v>
      </c>
      <c r="E261" s="614" t="s">
        <v>4144</v>
      </c>
      <c r="F261" s="617">
        <v>1</v>
      </c>
      <c r="G261" s="617">
        <v>1988</v>
      </c>
      <c r="H261" s="617">
        <v>1</v>
      </c>
      <c r="I261" s="617">
        <v>1988</v>
      </c>
      <c r="J261" s="617">
        <v>2</v>
      </c>
      <c r="K261" s="617">
        <v>3986</v>
      </c>
      <c r="L261" s="617">
        <v>2.0050301810865192</v>
      </c>
      <c r="M261" s="617">
        <v>1993</v>
      </c>
      <c r="N261" s="617">
        <v>3</v>
      </c>
      <c r="O261" s="617">
        <v>6003</v>
      </c>
      <c r="P261" s="638">
        <v>3.0196177062374248</v>
      </c>
      <c r="Q261" s="618">
        <v>2001</v>
      </c>
    </row>
    <row r="262" spans="1:17" ht="14.4" customHeight="1" x14ac:dyDescent="0.3">
      <c r="A262" s="613" t="s">
        <v>3915</v>
      </c>
      <c r="B262" s="614" t="s">
        <v>3499</v>
      </c>
      <c r="C262" s="614" t="s">
        <v>2755</v>
      </c>
      <c r="D262" s="614" t="s">
        <v>4145</v>
      </c>
      <c r="E262" s="614" t="s">
        <v>4146</v>
      </c>
      <c r="F262" s="617"/>
      <c r="G262" s="617"/>
      <c r="H262" s="617"/>
      <c r="I262" s="617"/>
      <c r="J262" s="617">
        <v>1</v>
      </c>
      <c r="K262" s="617">
        <v>5693</v>
      </c>
      <c r="L262" s="617"/>
      <c r="M262" s="617">
        <v>5693</v>
      </c>
      <c r="N262" s="617">
        <v>2</v>
      </c>
      <c r="O262" s="617">
        <v>11386</v>
      </c>
      <c r="P262" s="638"/>
      <c r="Q262" s="618">
        <v>5693</v>
      </c>
    </row>
    <row r="263" spans="1:17" ht="14.4" customHeight="1" x14ac:dyDescent="0.3">
      <c r="A263" s="613" t="s">
        <v>3915</v>
      </c>
      <c r="B263" s="614" t="s">
        <v>3499</v>
      </c>
      <c r="C263" s="614" t="s">
        <v>2755</v>
      </c>
      <c r="D263" s="614" t="s">
        <v>4147</v>
      </c>
      <c r="E263" s="614" t="s">
        <v>4148</v>
      </c>
      <c r="F263" s="617">
        <v>1</v>
      </c>
      <c r="G263" s="617">
        <v>913</v>
      </c>
      <c r="H263" s="617">
        <v>1</v>
      </c>
      <c r="I263" s="617">
        <v>913</v>
      </c>
      <c r="J263" s="617">
        <v>1</v>
      </c>
      <c r="K263" s="617">
        <v>914</v>
      </c>
      <c r="L263" s="617">
        <v>1.0010952902519168</v>
      </c>
      <c r="M263" s="617">
        <v>914</v>
      </c>
      <c r="N263" s="617"/>
      <c r="O263" s="617"/>
      <c r="P263" s="638"/>
      <c r="Q263" s="618"/>
    </row>
    <row r="264" spans="1:17" ht="14.4" customHeight="1" x14ac:dyDescent="0.3">
      <c r="A264" s="613" t="s">
        <v>3915</v>
      </c>
      <c r="B264" s="614" t="s">
        <v>3499</v>
      </c>
      <c r="C264" s="614" t="s">
        <v>2755</v>
      </c>
      <c r="D264" s="614" t="s">
        <v>4149</v>
      </c>
      <c r="E264" s="614" t="s">
        <v>4150</v>
      </c>
      <c r="F264" s="617"/>
      <c r="G264" s="617"/>
      <c r="H264" s="617"/>
      <c r="I264" s="617"/>
      <c r="J264" s="617"/>
      <c r="K264" s="617"/>
      <c r="L264" s="617"/>
      <c r="M264" s="617"/>
      <c r="N264" s="617">
        <v>3</v>
      </c>
      <c r="O264" s="617">
        <v>1680</v>
      </c>
      <c r="P264" s="638"/>
      <c r="Q264" s="618">
        <v>560</v>
      </c>
    </row>
    <row r="265" spans="1:17" ht="14.4" customHeight="1" x14ac:dyDescent="0.3">
      <c r="A265" s="613" t="s">
        <v>3915</v>
      </c>
      <c r="B265" s="614" t="s">
        <v>3499</v>
      </c>
      <c r="C265" s="614" t="s">
        <v>2755</v>
      </c>
      <c r="D265" s="614" t="s">
        <v>4151</v>
      </c>
      <c r="E265" s="614" t="s">
        <v>4152</v>
      </c>
      <c r="F265" s="617"/>
      <c r="G265" s="617"/>
      <c r="H265" s="617"/>
      <c r="I265" s="617"/>
      <c r="J265" s="617">
        <v>1</v>
      </c>
      <c r="K265" s="617">
        <v>365</v>
      </c>
      <c r="L265" s="617"/>
      <c r="M265" s="617">
        <v>365</v>
      </c>
      <c r="N265" s="617"/>
      <c r="O265" s="617"/>
      <c r="P265" s="638"/>
      <c r="Q265" s="618"/>
    </row>
    <row r="266" spans="1:17" ht="14.4" customHeight="1" x14ac:dyDescent="0.3">
      <c r="A266" s="613" t="s">
        <v>4153</v>
      </c>
      <c r="B266" s="614" t="s">
        <v>4154</v>
      </c>
      <c r="C266" s="614" t="s">
        <v>2755</v>
      </c>
      <c r="D266" s="614" t="s">
        <v>4155</v>
      </c>
      <c r="E266" s="614" t="s">
        <v>4156</v>
      </c>
      <c r="F266" s="617">
        <v>542</v>
      </c>
      <c r="G266" s="617">
        <v>109484</v>
      </c>
      <c r="H266" s="617">
        <v>1</v>
      </c>
      <c r="I266" s="617">
        <v>202</v>
      </c>
      <c r="J266" s="617">
        <v>692</v>
      </c>
      <c r="K266" s="617">
        <v>140476</v>
      </c>
      <c r="L266" s="617">
        <v>1.2830733257827627</v>
      </c>
      <c r="M266" s="617">
        <v>203</v>
      </c>
      <c r="N266" s="617">
        <v>711</v>
      </c>
      <c r="O266" s="617">
        <v>145205</v>
      </c>
      <c r="P266" s="638">
        <v>1.3262668517774288</v>
      </c>
      <c r="Q266" s="618">
        <v>204.22644163150491</v>
      </c>
    </row>
    <row r="267" spans="1:17" ht="14.4" customHeight="1" x14ac:dyDescent="0.3">
      <c r="A267" s="613" t="s">
        <v>4153</v>
      </c>
      <c r="B267" s="614" t="s">
        <v>4154</v>
      </c>
      <c r="C267" s="614" t="s">
        <v>2755</v>
      </c>
      <c r="D267" s="614" t="s">
        <v>4157</v>
      </c>
      <c r="E267" s="614" t="s">
        <v>4156</v>
      </c>
      <c r="F267" s="617"/>
      <c r="G267" s="617"/>
      <c r="H267" s="617"/>
      <c r="I267" s="617"/>
      <c r="J267" s="617"/>
      <c r="K267" s="617"/>
      <c r="L267" s="617"/>
      <c r="M267" s="617"/>
      <c r="N267" s="617">
        <v>1</v>
      </c>
      <c r="O267" s="617">
        <v>84</v>
      </c>
      <c r="P267" s="638"/>
      <c r="Q267" s="618">
        <v>84</v>
      </c>
    </row>
    <row r="268" spans="1:17" ht="14.4" customHeight="1" x14ac:dyDescent="0.3">
      <c r="A268" s="613" t="s">
        <v>4153</v>
      </c>
      <c r="B268" s="614" t="s">
        <v>4154</v>
      </c>
      <c r="C268" s="614" t="s">
        <v>2755</v>
      </c>
      <c r="D268" s="614" t="s">
        <v>4158</v>
      </c>
      <c r="E268" s="614" t="s">
        <v>4159</v>
      </c>
      <c r="F268" s="617">
        <v>256</v>
      </c>
      <c r="G268" s="617">
        <v>74496</v>
      </c>
      <c r="H268" s="617">
        <v>1</v>
      </c>
      <c r="I268" s="617">
        <v>291</v>
      </c>
      <c r="J268" s="617">
        <v>228</v>
      </c>
      <c r="K268" s="617">
        <v>66576</v>
      </c>
      <c r="L268" s="617">
        <v>0.89368556701030932</v>
      </c>
      <c r="M268" s="617">
        <v>292</v>
      </c>
      <c r="N268" s="617">
        <v>259</v>
      </c>
      <c r="O268" s="617">
        <v>75862</v>
      </c>
      <c r="P268" s="638">
        <v>1.0183365549828178</v>
      </c>
      <c r="Q268" s="618">
        <v>292.90347490347489</v>
      </c>
    </row>
    <row r="269" spans="1:17" ht="14.4" customHeight="1" x14ac:dyDescent="0.3">
      <c r="A269" s="613" t="s">
        <v>4153</v>
      </c>
      <c r="B269" s="614" t="s">
        <v>4154</v>
      </c>
      <c r="C269" s="614" t="s">
        <v>2755</v>
      </c>
      <c r="D269" s="614" t="s">
        <v>4160</v>
      </c>
      <c r="E269" s="614" t="s">
        <v>4161</v>
      </c>
      <c r="F269" s="617">
        <v>3</v>
      </c>
      <c r="G269" s="617">
        <v>276</v>
      </c>
      <c r="H269" s="617">
        <v>1</v>
      </c>
      <c r="I269" s="617">
        <v>92</v>
      </c>
      <c r="J269" s="617">
        <v>6</v>
      </c>
      <c r="K269" s="617">
        <v>558</v>
      </c>
      <c r="L269" s="617">
        <v>2.0217391304347827</v>
      </c>
      <c r="M269" s="617">
        <v>93</v>
      </c>
      <c r="N269" s="617">
        <v>6</v>
      </c>
      <c r="O269" s="617">
        <v>558</v>
      </c>
      <c r="P269" s="638">
        <v>2.0217391304347827</v>
      </c>
      <c r="Q269" s="618">
        <v>93</v>
      </c>
    </row>
    <row r="270" spans="1:17" ht="14.4" customHeight="1" x14ac:dyDescent="0.3">
      <c r="A270" s="613" t="s">
        <v>4153</v>
      </c>
      <c r="B270" s="614" t="s">
        <v>4154</v>
      </c>
      <c r="C270" s="614" t="s">
        <v>2755</v>
      </c>
      <c r="D270" s="614" t="s">
        <v>4162</v>
      </c>
      <c r="E270" s="614" t="s">
        <v>4163</v>
      </c>
      <c r="F270" s="617">
        <v>4</v>
      </c>
      <c r="G270" s="617">
        <v>876</v>
      </c>
      <c r="H270" s="617">
        <v>1</v>
      </c>
      <c r="I270" s="617">
        <v>219</v>
      </c>
      <c r="J270" s="617"/>
      <c r="K270" s="617"/>
      <c r="L270" s="617"/>
      <c r="M270" s="617"/>
      <c r="N270" s="617"/>
      <c r="O270" s="617"/>
      <c r="P270" s="638"/>
      <c r="Q270" s="618"/>
    </row>
    <row r="271" spans="1:17" ht="14.4" customHeight="1" x14ac:dyDescent="0.3">
      <c r="A271" s="613" t="s">
        <v>4153</v>
      </c>
      <c r="B271" s="614" t="s">
        <v>4154</v>
      </c>
      <c r="C271" s="614" t="s">
        <v>2755</v>
      </c>
      <c r="D271" s="614" t="s">
        <v>4164</v>
      </c>
      <c r="E271" s="614" t="s">
        <v>4165</v>
      </c>
      <c r="F271" s="617">
        <v>98</v>
      </c>
      <c r="G271" s="617">
        <v>13034</v>
      </c>
      <c r="H271" s="617">
        <v>1</v>
      </c>
      <c r="I271" s="617">
        <v>133</v>
      </c>
      <c r="J271" s="617">
        <v>116</v>
      </c>
      <c r="K271" s="617">
        <v>15544</v>
      </c>
      <c r="L271" s="617">
        <v>1.1925732699094675</v>
      </c>
      <c r="M271" s="617">
        <v>134</v>
      </c>
      <c r="N271" s="617">
        <v>123</v>
      </c>
      <c r="O271" s="617">
        <v>16554</v>
      </c>
      <c r="P271" s="638">
        <v>1.2700629123829983</v>
      </c>
      <c r="Q271" s="618">
        <v>134.58536585365854</v>
      </c>
    </row>
    <row r="272" spans="1:17" ht="14.4" customHeight="1" x14ac:dyDescent="0.3">
      <c r="A272" s="613" t="s">
        <v>4153</v>
      </c>
      <c r="B272" s="614" t="s">
        <v>4154</v>
      </c>
      <c r="C272" s="614" t="s">
        <v>2755</v>
      </c>
      <c r="D272" s="614" t="s">
        <v>4166</v>
      </c>
      <c r="E272" s="614" t="s">
        <v>4165</v>
      </c>
      <c r="F272" s="617">
        <v>1</v>
      </c>
      <c r="G272" s="617">
        <v>174</v>
      </c>
      <c r="H272" s="617">
        <v>1</v>
      </c>
      <c r="I272" s="617">
        <v>174</v>
      </c>
      <c r="J272" s="617">
        <v>1</v>
      </c>
      <c r="K272" s="617">
        <v>175</v>
      </c>
      <c r="L272" s="617">
        <v>1.0057471264367817</v>
      </c>
      <c r="M272" s="617">
        <v>175</v>
      </c>
      <c r="N272" s="617">
        <v>1</v>
      </c>
      <c r="O272" s="617">
        <v>175</v>
      </c>
      <c r="P272" s="638">
        <v>1.0057471264367817</v>
      </c>
      <c r="Q272" s="618">
        <v>175</v>
      </c>
    </row>
    <row r="273" spans="1:17" ht="14.4" customHeight="1" x14ac:dyDescent="0.3">
      <c r="A273" s="613" t="s">
        <v>4153</v>
      </c>
      <c r="B273" s="614" t="s">
        <v>4154</v>
      </c>
      <c r="C273" s="614" t="s">
        <v>2755</v>
      </c>
      <c r="D273" s="614" t="s">
        <v>4167</v>
      </c>
      <c r="E273" s="614" t="s">
        <v>4168</v>
      </c>
      <c r="F273" s="617"/>
      <c r="G273" s="617"/>
      <c r="H273" s="617"/>
      <c r="I273" s="617"/>
      <c r="J273" s="617"/>
      <c r="K273" s="617"/>
      <c r="L273" s="617"/>
      <c r="M273" s="617"/>
      <c r="N273" s="617">
        <v>1</v>
      </c>
      <c r="O273" s="617">
        <v>618</v>
      </c>
      <c r="P273" s="638"/>
      <c r="Q273" s="618">
        <v>618</v>
      </c>
    </row>
    <row r="274" spans="1:17" ht="14.4" customHeight="1" x14ac:dyDescent="0.3">
      <c r="A274" s="613" t="s">
        <v>4153</v>
      </c>
      <c r="B274" s="614" t="s">
        <v>4154</v>
      </c>
      <c r="C274" s="614" t="s">
        <v>2755</v>
      </c>
      <c r="D274" s="614" t="s">
        <v>4169</v>
      </c>
      <c r="E274" s="614" t="s">
        <v>4170</v>
      </c>
      <c r="F274" s="617">
        <v>12</v>
      </c>
      <c r="G274" s="617">
        <v>1896</v>
      </c>
      <c r="H274" s="617">
        <v>1</v>
      </c>
      <c r="I274" s="617">
        <v>158</v>
      </c>
      <c r="J274" s="617">
        <v>9</v>
      </c>
      <c r="K274" s="617">
        <v>1431</v>
      </c>
      <c r="L274" s="617">
        <v>0.754746835443038</v>
      </c>
      <c r="M274" s="617">
        <v>159</v>
      </c>
      <c r="N274" s="617">
        <v>12</v>
      </c>
      <c r="O274" s="617">
        <v>1915</v>
      </c>
      <c r="P274" s="638">
        <v>1.0100210970464134</v>
      </c>
      <c r="Q274" s="618">
        <v>159.58333333333334</v>
      </c>
    </row>
    <row r="275" spans="1:17" ht="14.4" customHeight="1" x14ac:dyDescent="0.3">
      <c r="A275" s="613" t="s">
        <v>4153</v>
      </c>
      <c r="B275" s="614" t="s">
        <v>4154</v>
      </c>
      <c r="C275" s="614" t="s">
        <v>2755</v>
      </c>
      <c r="D275" s="614" t="s">
        <v>4171</v>
      </c>
      <c r="E275" s="614" t="s">
        <v>4172</v>
      </c>
      <c r="F275" s="617">
        <v>3</v>
      </c>
      <c r="G275" s="617">
        <v>1146</v>
      </c>
      <c r="H275" s="617">
        <v>1</v>
      </c>
      <c r="I275" s="617">
        <v>382</v>
      </c>
      <c r="J275" s="617"/>
      <c r="K275" s="617"/>
      <c r="L275" s="617"/>
      <c r="M275" s="617"/>
      <c r="N275" s="617"/>
      <c r="O275" s="617"/>
      <c r="P275" s="638"/>
      <c r="Q275" s="618"/>
    </row>
    <row r="276" spans="1:17" ht="14.4" customHeight="1" x14ac:dyDescent="0.3">
      <c r="A276" s="613" t="s">
        <v>4153</v>
      </c>
      <c r="B276" s="614" t="s">
        <v>4154</v>
      </c>
      <c r="C276" s="614" t="s">
        <v>2755</v>
      </c>
      <c r="D276" s="614" t="s">
        <v>4173</v>
      </c>
      <c r="E276" s="614" t="s">
        <v>4174</v>
      </c>
      <c r="F276" s="617">
        <v>58</v>
      </c>
      <c r="G276" s="617">
        <v>15138</v>
      </c>
      <c r="H276" s="617">
        <v>1</v>
      </c>
      <c r="I276" s="617">
        <v>261</v>
      </c>
      <c r="J276" s="617">
        <v>112</v>
      </c>
      <c r="K276" s="617">
        <v>29344</v>
      </c>
      <c r="L276" s="617">
        <v>1.93843308230942</v>
      </c>
      <c r="M276" s="617">
        <v>262</v>
      </c>
      <c r="N276" s="617">
        <v>139</v>
      </c>
      <c r="O276" s="617">
        <v>36685</v>
      </c>
      <c r="P276" s="638">
        <v>2.4233716475095783</v>
      </c>
      <c r="Q276" s="618">
        <v>263.92086330935251</v>
      </c>
    </row>
    <row r="277" spans="1:17" ht="14.4" customHeight="1" x14ac:dyDescent="0.3">
      <c r="A277" s="613" t="s">
        <v>4153</v>
      </c>
      <c r="B277" s="614" t="s">
        <v>4154</v>
      </c>
      <c r="C277" s="614" t="s">
        <v>2755</v>
      </c>
      <c r="D277" s="614" t="s">
        <v>4175</v>
      </c>
      <c r="E277" s="614" t="s">
        <v>4176</v>
      </c>
      <c r="F277" s="617">
        <v>113</v>
      </c>
      <c r="G277" s="617">
        <v>15820</v>
      </c>
      <c r="H277" s="617">
        <v>1</v>
      </c>
      <c r="I277" s="617">
        <v>140</v>
      </c>
      <c r="J277" s="617">
        <v>140</v>
      </c>
      <c r="K277" s="617">
        <v>19740</v>
      </c>
      <c r="L277" s="617">
        <v>1.247787610619469</v>
      </c>
      <c r="M277" s="617">
        <v>141</v>
      </c>
      <c r="N277" s="617">
        <v>167</v>
      </c>
      <c r="O277" s="617">
        <v>23547</v>
      </c>
      <c r="P277" s="638">
        <v>1.4884323640960808</v>
      </c>
      <c r="Q277" s="618">
        <v>141</v>
      </c>
    </row>
    <row r="278" spans="1:17" ht="14.4" customHeight="1" x14ac:dyDescent="0.3">
      <c r="A278" s="613" t="s">
        <v>4153</v>
      </c>
      <c r="B278" s="614" t="s">
        <v>4154</v>
      </c>
      <c r="C278" s="614" t="s">
        <v>2755</v>
      </c>
      <c r="D278" s="614" t="s">
        <v>4177</v>
      </c>
      <c r="E278" s="614" t="s">
        <v>4176</v>
      </c>
      <c r="F278" s="617">
        <v>98</v>
      </c>
      <c r="G278" s="617">
        <v>7644</v>
      </c>
      <c r="H278" s="617">
        <v>1</v>
      </c>
      <c r="I278" s="617">
        <v>78</v>
      </c>
      <c r="J278" s="617">
        <v>117</v>
      </c>
      <c r="K278" s="617">
        <v>9126</v>
      </c>
      <c r="L278" s="617">
        <v>1.1938775510204083</v>
      </c>
      <c r="M278" s="617">
        <v>78</v>
      </c>
      <c r="N278" s="617">
        <v>123</v>
      </c>
      <c r="O278" s="617">
        <v>9594</v>
      </c>
      <c r="P278" s="638">
        <v>1.2551020408163265</v>
      </c>
      <c r="Q278" s="618">
        <v>78</v>
      </c>
    </row>
    <row r="279" spans="1:17" ht="14.4" customHeight="1" x14ac:dyDescent="0.3">
      <c r="A279" s="613" t="s">
        <v>4153</v>
      </c>
      <c r="B279" s="614" t="s">
        <v>4154</v>
      </c>
      <c r="C279" s="614" t="s">
        <v>2755</v>
      </c>
      <c r="D279" s="614" t="s">
        <v>4178</v>
      </c>
      <c r="E279" s="614" t="s">
        <v>4179</v>
      </c>
      <c r="F279" s="617">
        <v>113</v>
      </c>
      <c r="G279" s="617">
        <v>34126</v>
      </c>
      <c r="H279" s="617">
        <v>1</v>
      </c>
      <c r="I279" s="617">
        <v>302</v>
      </c>
      <c r="J279" s="617">
        <v>140</v>
      </c>
      <c r="K279" s="617">
        <v>42420</v>
      </c>
      <c r="L279" s="617">
        <v>1.2430404969817734</v>
      </c>
      <c r="M279" s="617">
        <v>303</v>
      </c>
      <c r="N279" s="617">
        <v>167</v>
      </c>
      <c r="O279" s="617">
        <v>50940</v>
      </c>
      <c r="P279" s="638">
        <v>1.4927035105198383</v>
      </c>
      <c r="Q279" s="618">
        <v>305.02994011976045</v>
      </c>
    </row>
    <row r="280" spans="1:17" ht="14.4" customHeight="1" x14ac:dyDescent="0.3">
      <c r="A280" s="613" t="s">
        <v>4153</v>
      </c>
      <c r="B280" s="614" t="s">
        <v>4154</v>
      </c>
      <c r="C280" s="614" t="s">
        <v>2755</v>
      </c>
      <c r="D280" s="614" t="s">
        <v>4180</v>
      </c>
      <c r="E280" s="614" t="s">
        <v>4181</v>
      </c>
      <c r="F280" s="617">
        <v>1</v>
      </c>
      <c r="G280" s="617">
        <v>486</v>
      </c>
      <c r="H280" s="617">
        <v>1</v>
      </c>
      <c r="I280" s="617">
        <v>486</v>
      </c>
      <c r="J280" s="617"/>
      <c r="K280" s="617"/>
      <c r="L280" s="617"/>
      <c r="M280" s="617"/>
      <c r="N280" s="617"/>
      <c r="O280" s="617"/>
      <c r="P280" s="638"/>
      <c r="Q280" s="618"/>
    </row>
    <row r="281" spans="1:17" ht="14.4" customHeight="1" x14ac:dyDescent="0.3">
      <c r="A281" s="613" t="s">
        <v>4153</v>
      </c>
      <c r="B281" s="614" t="s">
        <v>4154</v>
      </c>
      <c r="C281" s="614" t="s">
        <v>2755</v>
      </c>
      <c r="D281" s="614" t="s">
        <v>4182</v>
      </c>
      <c r="E281" s="614" t="s">
        <v>4183</v>
      </c>
      <c r="F281" s="617">
        <v>30</v>
      </c>
      <c r="G281" s="617">
        <v>4770</v>
      </c>
      <c r="H281" s="617">
        <v>1</v>
      </c>
      <c r="I281" s="617">
        <v>159</v>
      </c>
      <c r="J281" s="617">
        <v>23</v>
      </c>
      <c r="K281" s="617">
        <v>3680</v>
      </c>
      <c r="L281" s="617">
        <v>0.77148846960167716</v>
      </c>
      <c r="M281" s="617">
        <v>160</v>
      </c>
      <c r="N281" s="617">
        <v>24</v>
      </c>
      <c r="O281" s="617">
        <v>3850</v>
      </c>
      <c r="P281" s="638">
        <v>0.80712788259958068</v>
      </c>
      <c r="Q281" s="618">
        <v>160.41666666666666</v>
      </c>
    </row>
    <row r="282" spans="1:17" ht="14.4" customHeight="1" x14ac:dyDescent="0.3">
      <c r="A282" s="613" t="s">
        <v>4153</v>
      </c>
      <c r="B282" s="614" t="s">
        <v>4154</v>
      </c>
      <c r="C282" s="614" t="s">
        <v>2755</v>
      </c>
      <c r="D282" s="614" t="s">
        <v>4184</v>
      </c>
      <c r="E282" s="614" t="s">
        <v>4156</v>
      </c>
      <c r="F282" s="617">
        <v>280</v>
      </c>
      <c r="G282" s="617">
        <v>19600</v>
      </c>
      <c r="H282" s="617">
        <v>1</v>
      </c>
      <c r="I282" s="617">
        <v>70</v>
      </c>
      <c r="J282" s="617">
        <v>315</v>
      </c>
      <c r="K282" s="617">
        <v>22050</v>
      </c>
      <c r="L282" s="617">
        <v>1.125</v>
      </c>
      <c r="M282" s="617">
        <v>70</v>
      </c>
      <c r="N282" s="617">
        <v>333</v>
      </c>
      <c r="O282" s="617">
        <v>23503</v>
      </c>
      <c r="P282" s="638">
        <v>1.1991326530612245</v>
      </c>
      <c r="Q282" s="618">
        <v>70.579579579579573</v>
      </c>
    </row>
    <row r="283" spans="1:17" ht="14.4" customHeight="1" x14ac:dyDescent="0.3">
      <c r="A283" s="613" t="s">
        <v>4153</v>
      </c>
      <c r="B283" s="614" t="s">
        <v>4154</v>
      </c>
      <c r="C283" s="614" t="s">
        <v>2755</v>
      </c>
      <c r="D283" s="614" t="s">
        <v>4185</v>
      </c>
      <c r="E283" s="614" t="s">
        <v>4186</v>
      </c>
      <c r="F283" s="617">
        <v>11</v>
      </c>
      <c r="G283" s="617">
        <v>2365</v>
      </c>
      <c r="H283" s="617">
        <v>1</v>
      </c>
      <c r="I283" s="617">
        <v>215</v>
      </c>
      <c r="J283" s="617">
        <v>3</v>
      </c>
      <c r="K283" s="617">
        <v>648</v>
      </c>
      <c r="L283" s="617">
        <v>0.27399577167019029</v>
      </c>
      <c r="M283" s="617">
        <v>216</v>
      </c>
      <c r="N283" s="617">
        <v>1</v>
      </c>
      <c r="O283" s="617">
        <v>216</v>
      </c>
      <c r="P283" s="638">
        <v>9.1331923890063421E-2</v>
      </c>
      <c r="Q283" s="618">
        <v>216</v>
      </c>
    </row>
    <row r="284" spans="1:17" ht="14.4" customHeight="1" x14ac:dyDescent="0.3">
      <c r="A284" s="613" t="s">
        <v>4153</v>
      </c>
      <c r="B284" s="614" t="s">
        <v>4154</v>
      </c>
      <c r="C284" s="614" t="s">
        <v>2755</v>
      </c>
      <c r="D284" s="614" t="s">
        <v>4187</v>
      </c>
      <c r="E284" s="614" t="s">
        <v>4188</v>
      </c>
      <c r="F284" s="617">
        <v>2</v>
      </c>
      <c r="G284" s="617">
        <v>2372</v>
      </c>
      <c r="H284" s="617">
        <v>1</v>
      </c>
      <c r="I284" s="617">
        <v>1186</v>
      </c>
      <c r="J284" s="617">
        <v>7</v>
      </c>
      <c r="K284" s="617">
        <v>8323</v>
      </c>
      <c r="L284" s="617">
        <v>3.5088532883642496</v>
      </c>
      <c r="M284" s="617">
        <v>1189</v>
      </c>
      <c r="N284" s="617">
        <v>7</v>
      </c>
      <c r="O284" s="617">
        <v>8331</v>
      </c>
      <c r="P284" s="638">
        <v>3.5122259696458684</v>
      </c>
      <c r="Q284" s="618">
        <v>1190.1428571428571</v>
      </c>
    </row>
    <row r="285" spans="1:17" ht="14.4" customHeight="1" x14ac:dyDescent="0.3">
      <c r="A285" s="613" t="s">
        <v>4153</v>
      </c>
      <c r="B285" s="614" t="s">
        <v>4154</v>
      </c>
      <c r="C285" s="614" t="s">
        <v>2755</v>
      </c>
      <c r="D285" s="614" t="s">
        <v>4189</v>
      </c>
      <c r="E285" s="614" t="s">
        <v>4190</v>
      </c>
      <c r="F285" s="617">
        <v>7</v>
      </c>
      <c r="G285" s="617">
        <v>749</v>
      </c>
      <c r="H285" s="617">
        <v>1</v>
      </c>
      <c r="I285" s="617">
        <v>107</v>
      </c>
      <c r="J285" s="617">
        <v>7</v>
      </c>
      <c r="K285" s="617">
        <v>756</v>
      </c>
      <c r="L285" s="617">
        <v>1.0093457943925233</v>
      </c>
      <c r="M285" s="617">
        <v>108</v>
      </c>
      <c r="N285" s="617">
        <v>6</v>
      </c>
      <c r="O285" s="617">
        <v>650</v>
      </c>
      <c r="P285" s="638">
        <v>0.86782376502002667</v>
      </c>
      <c r="Q285" s="618">
        <v>108.33333333333333</v>
      </c>
    </row>
    <row r="286" spans="1:17" ht="14.4" customHeight="1" x14ac:dyDescent="0.3">
      <c r="A286" s="613" t="s">
        <v>4153</v>
      </c>
      <c r="B286" s="614" t="s">
        <v>4154</v>
      </c>
      <c r="C286" s="614" t="s">
        <v>2755</v>
      </c>
      <c r="D286" s="614" t="s">
        <v>4191</v>
      </c>
      <c r="E286" s="614" t="s">
        <v>4192</v>
      </c>
      <c r="F286" s="617">
        <v>5</v>
      </c>
      <c r="G286" s="617">
        <v>1590</v>
      </c>
      <c r="H286" s="617">
        <v>1</v>
      </c>
      <c r="I286" s="617">
        <v>318</v>
      </c>
      <c r="J286" s="617">
        <v>1</v>
      </c>
      <c r="K286" s="617">
        <v>319</v>
      </c>
      <c r="L286" s="617">
        <v>0.20062893081761007</v>
      </c>
      <c r="M286" s="617">
        <v>319</v>
      </c>
      <c r="N286" s="617"/>
      <c r="O286" s="617"/>
      <c r="P286" s="638"/>
      <c r="Q286" s="618"/>
    </row>
    <row r="287" spans="1:17" ht="14.4" customHeight="1" x14ac:dyDescent="0.3">
      <c r="A287" s="613" t="s">
        <v>4153</v>
      </c>
      <c r="B287" s="614" t="s">
        <v>4154</v>
      </c>
      <c r="C287" s="614" t="s">
        <v>2755</v>
      </c>
      <c r="D287" s="614" t="s">
        <v>4193</v>
      </c>
      <c r="E287" s="614" t="s">
        <v>4194</v>
      </c>
      <c r="F287" s="617"/>
      <c r="G287" s="617"/>
      <c r="H287" s="617"/>
      <c r="I287" s="617"/>
      <c r="J287" s="617"/>
      <c r="K287" s="617"/>
      <c r="L287" s="617"/>
      <c r="M287" s="617"/>
      <c r="N287" s="617">
        <v>1</v>
      </c>
      <c r="O287" s="617">
        <v>144</v>
      </c>
      <c r="P287" s="638"/>
      <c r="Q287" s="618">
        <v>144</v>
      </c>
    </row>
    <row r="288" spans="1:17" ht="14.4" customHeight="1" x14ac:dyDescent="0.3">
      <c r="A288" s="613" t="s">
        <v>4153</v>
      </c>
      <c r="B288" s="614" t="s">
        <v>4154</v>
      </c>
      <c r="C288" s="614" t="s">
        <v>2755</v>
      </c>
      <c r="D288" s="614" t="s">
        <v>4195</v>
      </c>
      <c r="E288" s="614" t="s">
        <v>4196</v>
      </c>
      <c r="F288" s="617">
        <v>1</v>
      </c>
      <c r="G288" s="617">
        <v>1015</v>
      </c>
      <c r="H288" s="617">
        <v>1</v>
      </c>
      <c r="I288" s="617">
        <v>1015</v>
      </c>
      <c r="J288" s="617"/>
      <c r="K288" s="617"/>
      <c r="L288" s="617"/>
      <c r="M288" s="617"/>
      <c r="N288" s="617">
        <v>1</v>
      </c>
      <c r="O288" s="617">
        <v>1020</v>
      </c>
      <c r="P288" s="638">
        <v>1.0049261083743843</v>
      </c>
      <c r="Q288" s="618">
        <v>1020</v>
      </c>
    </row>
    <row r="289" spans="1:17" ht="14.4" customHeight="1" x14ac:dyDescent="0.3">
      <c r="A289" s="613" t="s">
        <v>4153</v>
      </c>
      <c r="B289" s="614" t="s">
        <v>4154</v>
      </c>
      <c r="C289" s="614" t="s">
        <v>2755</v>
      </c>
      <c r="D289" s="614" t="s">
        <v>4197</v>
      </c>
      <c r="E289" s="614" t="s">
        <v>4198</v>
      </c>
      <c r="F289" s="617"/>
      <c r="G289" s="617"/>
      <c r="H289" s="617"/>
      <c r="I289" s="617"/>
      <c r="J289" s="617"/>
      <c r="K289" s="617"/>
      <c r="L289" s="617"/>
      <c r="M289" s="617"/>
      <c r="N289" s="617">
        <v>1</v>
      </c>
      <c r="O289" s="617">
        <v>291</v>
      </c>
      <c r="P289" s="638"/>
      <c r="Q289" s="618">
        <v>291</v>
      </c>
    </row>
    <row r="290" spans="1:17" ht="14.4" customHeight="1" x14ac:dyDescent="0.3">
      <c r="A290" s="613" t="s">
        <v>4199</v>
      </c>
      <c r="B290" s="614" t="s">
        <v>4200</v>
      </c>
      <c r="C290" s="614" t="s">
        <v>2755</v>
      </c>
      <c r="D290" s="614" t="s">
        <v>4201</v>
      </c>
      <c r="E290" s="614" t="s">
        <v>4202</v>
      </c>
      <c r="F290" s="617">
        <v>464</v>
      </c>
      <c r="G290" s="617">
        <v>24592</v>
      </c>
      <c r="H290" s="617">
        <v>1</v>
      </c>
      <c r="I290" s="617">
        <v>53</v>
      </c>
      <c r="J290" s="617">
        <v>536</v>
      </c>
      <c r="K290" s="617">
        <v>28408</v>
      </c>
      <c r="L290" s="617">
        <v>1.1551724137931034</v>
      </c>
      <c r="M290" s="617">
        <v>53</v>
      </c>
      <c r="N290" s="617">
        <v>612</v>
      </c>
      <c r="O290" s="617">
        <v>32818</v>
      </c>
      <c r="P290" s="638">
        <v>1.3344990240728691</v>
      </c>
      <c r="Q290" s="618">
        <v>53.624183006535951</v>
      </c>
    </row>
    <row r="291" spans="1:17" ht="14.4" customHeight="1" x14ac:dyDescent="0.3">
      <c r="A291" s="613" t="s">
        <v>4199</v>
      </c>
      <c r="B291" s="614" t="s">
        <v>4200</v>
      </c>
      <c r="C291" s="614" t="s">
        <v>2755</v>
      </c>
      <c r="D291" s="614" t="s">
        <v>4203</v>
      </c>
      <c r="E291" s="614" t="s">
        <v>4204</v>
      </c>
      <c r="F291" s="617">
        <v>966</v>
      </c>
      <c r="G291" s="617">
        <v>115920</v>
      </c>
      <c r="H291" s="617">
        <v>1</v>
      </c>
      <c r="I291" s="617">
        <v>120</v>
      </c>
      <c r="J291" s="617">
        <v>924</v>
      </c>
      <c r="K291" s="617">
        <v>111804</v>
      </c>
      <c r="L291" s="617">
        <v>0.96449275362318843</v>
      </c>
      <c r="M291" s="617">
        <v>121</v>
      </c>
      <c r="N291" s="617">
        <v>1004</v>
      </c>
      <c r="O291" s="617">
        <v>122157</v>
      </c>
      <c r="P291" s="638">
        <v>1.053804347826087</v>
      </c>
      <c r="Q291" s="618">
        <v>121.67031872509961</v>
      </c>
    </row>
    <row r="292" spans="1:17" ht="14.4" customHeight="1" x14ac:dyDescent="0.3">
      <c r="A292" s="613" t="s">
        <v>4199</v>
      </c>
      <c r="B292" s="614" t="s">
        <v>4200</v>
      </c>
      <c r="C292" s="614" t="s">
        <v>2755</v>
      </c>
      <c r="D292" s="614" t="s">
        <v>4205</v>
      </c>
      <c r="E292" s="614" t="s">
        <v>4206</v>
      </c>
      <c r="F292" s="617">
        <v>66</v>
      </c>
      <c r="G292" s="617">
        <v>11418</v>
      </c>
      <c r="H292" s="617">
        <v>1</v>
      </c>
      <c r="I292" s="617">
        <v>173</v>
      </c>
      <c r="J292" s="617">
        <v>70</v>
      </c>
      <c r="K292" s="617">
        <v>12180</v>
      </c>
      <c r="L292" s="617">
        <v>1.0667367314766159</v>
      </c>
      <c r="M292" s="617">
        <v>174</v>
      </c>
      <c r="N292" s="617">
        <v>74</v>
      </c>
      <c r="O292" s="617">
        <v>12976</v>
      </c>
      <c r="P292" s="638">
        <v>1.1364512173760728</v>
      </c>
      <c r="Q292" s="618">
        <v>175.35135135135135</v>
      </c>
    </row>
    <row r="293" spans="1:17" ht="14.4" customHeight="1" x14ac:dyDescent="0.3">
      <c r="A293" s="613" t="s">
        <v>4199</v>
      </c>
      <c r="B293" s="614" t="s">
        <v>4200</v>
      </c>
      <c r="C293" s="614" t="s">
        <v>2755</v>
      </c>
      <c r="D293" s="614" t="s">
        <v>4207</v>
      </c>
      <c r="E293" s="614" t="s">
        <v>4208</v>
      </c>
      <c r="F293" s="617">
        <v>95</v>
      </c>
      <c r="G293" s="617">
        <v>36005</v>
      </c>
      <c r="H293" s="617">
        <v>1</v>
      </c>
      <c r="I293" s="617">
        <v>379</v>
      </c>
      <c r="J293" s="617">
        <v>104</v>
      </c>
      <c r="K293" s="617">
        <v>39520</v>
      </c>
      <c r="L293" s="617">
        <v>1.0976253298153034</v>
      </c>
      <c r="M293" s="617">
        <v>380</v>
      </c>
      <c r="N293" s="617">
        <v>133</v>
      </c>
      <c r="O293" s="617">
        <v>50780</v>
      </c>
      <c r="P293" s="638">
        <v>1.4103596722677405</v>
      </c>
      <c r="Q293" s="618">
        <v>381.80451127819549</v>
      </c>
    </row>
    <row r="294" spans="1:17" ht="14.4" customHeight="1" x14ac:dyDescent="0.3">
      <c r="A294" s="613" t="s">
        <v>4199</v>
      </c>
      <c r="B294" s="614" t="s">
        <v>4200</v>
      </c>
      <c r="C294" s="614" t="s">
        <v>2755</v>
      </c>
      <c r="D294" s="614" t="s">
        <v>4209</v>
      </c>
      <c r="E294" s="614" t="s">
        <v>4210</v>
      </c>
      <c r="F294" s="617">
        <v>51</v>
      </c>
      <c r="G294" s="617">
        <v>8517</v>
      </c>
      <c r="H294" s="617">
        <v>1</v>
      </c>
      <c r="I294" s="617">
        <v>167</v>
      </c>
      <c r="J294" s="617">
        <v>68</v>
      </c>
      <c r="K294" s="617">
        <v>11424</v>
      </c>
      <c r="L294" s="617">
        <v>1.341317365269461</v>
      </c>
      <c r="M294" s="617">
        <v>168</v>
      </c>
      <c r="N294" s="617">
        <v>80</v>
      </c>
      <c r="O294" s="617">
        <v>13641</v>
      </c>
      <c r="P294" s="638">
        <v>1.6016202888340965</v>
      </c>
      <c r="Q294" s="618">
        <v>170.51249999999999</v>
      </c>
    </row>
    <row r="295" spans="1:17" ht="14.4" customHeight="1" x14ac:dyDescent="0.3">
      <c r="A295" s="613" t="s">
        <v>4199</v>
      </c>
      <c r="B295" s="614" t="s">
        <v>4200</v>
      </c>
      <c r="C295" s="614" t="s">
        <v>2755</v>
      </c>
      <c r="D295" s="614" t="s">
        <v>4211</v>
      </c>
      <c r="E295" s="614" t="s">
        <v>4212</v>
      </c>
      <c r="F295" s="617">
        <v>72</v>
      </c>
      <c r="G295" s="617">
        <v>22536</v>
      </c>
      <c r="H295" s="617">
        <v>1</v>
      </c>
      <c r="I295" s="617">
        <v>313</v>
      </c>
      <c r="J295" s="617">
        <v>60</v>
      </c>
      <c r="K295" s="617">
        <v>18960</v>
      </c>
      <c r="L295" s="617">
        <v>0.84132055378061765</v>
      </c>
      <c r="M295" s="617">
        <v>316</v>
      </c>
      <c r="N295" s="617">
        <v>57</v>
      </c>
      <c r="O295" s="617">
        <v>18204</v>
      </c>
      <c r="P295" s="638">
        <v>0.80777422790202347</v>
      </c>
      <c r="Q295" s="618">
        <v>319.36842105263156</v>
      </c>
    </row>
    <row r="296" spans="1:17" ht="14.4" customHeight="1" x14ac:dyDescent="0.3">
      <c r="A296" s="613" t="s">
        <v>4199</v>
      </c>
      <c r="B296" s="614" t="s">
        <v>4200</v>
      </c>
      <c r="C296" s="614" t="s">
        <v>2755</v>
      </c>
      <c r="D296" s="614" t="s">
        <v>4213</v>
      </c>
      <c r="E296" s="614" t="s">
        <v>4214</v>
      </c>
      <c r="F296" s="617">
        <v>274</v>
      </c>
      <c r="G296" s="617">
        <v>92338</v>
      </c>
      <c r="H296" s="617">
        <v>1</v>
      </c>
      <c r="I296" s="617">
        <v>337</v>
      </c>
      <c r="J296" s="617">
        <v>345</v>
      </c>
      <c r="K296" s="617">
        <v>116610</v>
      </c>
      <c r="L296" s="617">
        <v>1.2628603608481881</v>
      </c>
      <c r="M296" s="617">
        <v>338</v>
      </c>
      <c r="N296" s="617">
        <v>445</v>
      </c>
      <c r="O296" s="617">
        <v>151002</v>
      </c>
      <c r="P296" s="638">
        <v>1.6353180705668307</v>
      </c>
      <c r="Q296" s="618">
        <v>339.33033707865167</v>
      </c>
    </row>
    <row r="297" spans="1:17" ht="14.4" customHeight="1" x14ac:dyDescent="0.3">
      <c r="A297" s="613" t="s">
        <v>4199</v>
      </c>
      <c r="B297" s="614" t="s">
        <v>4200</v>
      </c>
      <c r="C297" s="614" t="s">
        <v>2755</v>
      </c>
      <c r="D297" s="614" t="s">
        <v>4215</v>
      </c>
      <c r="E297" s="614" t="s">
        <v>4216</v>
      </c>
      <c r="F297" s="617">
        <v>41</v>
      </c>
      <c r="G297" s="617">
        <v>4387</v>
      </c>
      <c r="H297" s="617">
        <v>1</v>
      </c>
      <c r="I297" s="617">
        <v>107</v>
      </c>
      <c r="J297" s="617">
        <v>50</v>
      </c>
      <c r="K297" s="617">
        <v>5400</v>
      </c>
      <c r="L297" s="617">
        <v>1.2309095053567358</v>
      </c>
      <c r="M297" s="617">
        <v>108</v>
      </c>
      <c r="N297" s="617">
        <v>59</v>
      </c>
      <c r="O297" s="617">
        <v>6409</v>
      </c>
      <c r="P297" s="638">
        <v>1.4609072258946889</v>
      </c>
      <c r="Q297" s="618">
        <v>108.62711864406779</v>
      </c>
    </row>
    <row r="298" spans="1:17" ht="14.4" customHeight="1" x14ac:dyDescent="0.3">
      <c r="A298" s="613" t="s">
        <v>4199</v>
      </c>
      <c r="B298" s="614" t="s">
        <v>4200</v>
      </c>
      <c r="C298" s="614" t="s">
        <v>2755</v>
      </c>
      <c r="D298" s="614" t="s">
        <v>4217</v>
      </c>
      <c r="E298" s="614" t="s">
        <v>4218</v>
      </c>
      <c r="F298" s="617">
        <v>2</v>
      </c>
      <c r="G298" s="617">
        <v>722</v>
      </c>
      <c r="H298" s="617">
        <v>1</v>
      </c>
      <c r="I298" s="617">
        <v>361</v>
      </c>
      <c r="J298" s="617">
        <v>5</v>
      </c>
      <c r="K298" s="617">
        <v>1825</v>
      </c>
      <c r="L298" s="617">
        <v>2.5277008310249309</v>
      </c>
      <c r="M298" s="617">
        <v>365</v>
      </c>
      <c r="N298" s="617">
        <v>3</v>
      </c>
      <c r="O298" s="617">
        <v>1119</v>
      </c>
      <c r="P298" s="638">
        <v>1.5498614958448753</v>
      </c>
      <c r="Q298" s="618">
        <v>373</v>
      </c>
    </row>
    <row r="299" spans="1:17" ht="14.4" customHeight="1" x14ac:dyDescent="0.3">
      <c r="A299" s="613" t="s">
        <v>4199</v>
      </c>
      <c r="B299" s="614" t="s">
        <v>4200</v>
      </c>
      <c r="C299" s="614" t="s">
        <v>2755</v>
      </c>
      <c r="D299" s="614" t="s">
        <v>4219</v>
      </c>
      <c r="E299" s="614" t="s">
        <v>4220</v>
      </c>
      <c r="F299" s="617">
        <v>27</v>
      </c>
      <c r="G299" s="617">
        <v>972</v>
      </c>
      <c r="H299" s="617">
        <v>1</v>
      </c>
      <c r="I299" s="617">
        <v>36</v>
      </c>
      <c r="J299" s="617">
        <v>33</v>
      </c>
      <c r="K299" s="617">
        <v>1221</v>
      </c>
      <c r="L299" s="617">
        <v>1.2561728395061729</v>
      </c>
      <c r="M299" s="617">
        <v>37</v>
      </c>
      <c r="N299" s="617">
        <v>43</v>
      </c>
      <c r="O299" s="617">
        <v>1591</v>
      </c>
      <c r="P299" s="638">
        <v>1.6368312757201646</v>
      </c>
      <c r="Q299" s="618">
        <v>37</v>
      </c>
    </row>
    <row r="300" spans="1:17" ht="14.4" customHeight="1" x14ac:dyDescent="0.3">
      <c r="A300" s="613" t="s">
        <v>4199</v>
      </c>
      <c r="B300" s="614" t="s">
        <v>4200</v>
      </c>
      <c r="C300" s="614" t="s">
        <v>2755</v>
      </c>
      <c r="D300" s="614" t="s">
        <v>4221</v>
      </c>
      <c r="E300" s="614" t="s">
        <v>4222</v>
      </c>
      <c r="F300" s="617">
        <v>3</v>
      </c>
      <c r="G300" s="617">
        <v>1980</v>
      </c>
      <c r="H300" s="617">
        <v>1</v>
      </c>
      <c r="I300" s="617">
        <v>660</v>
      </c>
      <c r="J300" s="617">
        <v>5</v>
      </c>
      <c r="K300" s="617">
        <v>3320</v>
      </c>
      <c r="L300" s="617">
        <v>1.6767676767676767</v>
      </c>
      <c r="M300" s="617">
        <v>664</v>
      </c>
      <c r="N300" s="617">
        <v>1</v>
      </c>
      <c r="O300" s="617">
        <v>672</v>
      </c>
      <c r="P300" s="638">
        <v>0.33939393939393941</v>
      </c>
      <c r="Q300" s="618">
        <v>672</v>
      </c>
    </row>
    <row r="301" spans="1:17" ht="14.4" customHeight="1" x14ac:dyDescent="0.3">
      <c r="A301" s="613" t="s">
        <v>4199</v>
      </c>
      <c r="B301" s="614" t="s">
        <v>4200</v>
      </c>
      <c r="C301" s="614" t="s">
        <v>2755</v>
      </c>
      <c r="D301" s="614" t="s">
        <v>4223</v>
      </c>
      <c r="E301" s="614" t="s">
        <v>4224</v>
      </c>
      <c r="F301" s="617"/>
      <c r="G301" s="617"/>
      <c r="H301" s="617"/>
      <c r="I301" s="617"/>
      <c r="J301" s="617">
        <v>1</v>
      </c>
      <c r="K301" s="617">
        <v>136</v>
      </c>
      <c r="L301" s="617"/>
      <c r="M301" s="617">
        <v>136</v>
      </c>
      <c r="N301" s="617">
        <v>1</v>
      </c>
      <c r="O301" s="617">
        <v>136</v>
      </c>
      <c r="P301" s="638"/>
      <c r="Q301" s="618">
        <v>136</v>
      </c>
    </row>
    <row r="302" spans="1:17" ht="14.4" customHeight="1" x14ac:dyDescent="0.3">
      <c r="A302" s="613" t="s">
        <v>4199</v>
      </c>
      <c r="B302" s="614" t="s">
        <v>4200</v>
      </c>
      <c r="C302" s="614" t="s">
        <v>2755</v>
      </c>
      <c r="D302" s="614" t="s">
        <v>4225</v>
      </c>
      <c r="E302" s="614" t="s">
        <v>4226</v>
      </c>
      <c r="F302" s="617">
        <v>479</v>
      </c>
      <c r="G302" s="617">
        <v>134120</v>
      </c>
      <c r="H302" s="617">
        <v>1</v>
      </c>
      <c r="I302" s="617">
        <v>280</v>
      </c>
      <c r="J302" s="617">
        <v>434</v>
      </c>
      <c r="K302" s="617">
        <v>121954</v>
      </c>
      <c r="L302" s="617">
        <v>0.90929018789144045</v>
      </c>
      <c r="M302" s="617">
        <v>281</v>
      </c>
      <c r="N302" s="617">
        <v>498</v>
      </c>
      <c r="O302" s="617">
        <v>140922</v>
      </c>
      <c r="P302" s="638">
        <v>1.0507157769161946</v>
      </c>
      <c r="Q302" s="618">
        <v>282.97590361445782</v>
      </c>
    </row>
    <row r="303" spans="1:17" ht="14.4" customHeight="1" x14ac:dyDescent="0.3">
      <c r="A303" s="613" t="s">
        <v>4199</v>
      </c>
      <c r="B303" s="614" t="s">
        <v>4200</v>
      </c>
      <c r="C303" s="614" t="s">
        <v>2755</v>
      </c>
      <c r="D303" s="614" t="s">
        <v>4227</v>
      </c>
      <c r="E303" s="614" t="s">
        <v>4228</v>
      </c>
      <c r="F303" s="617">
        <v>265</v>
      </c>
      <c r="G303" s="617">
        <v>120045</v>
      </c>
      <c r="H303" s="617">
        <v>1</v>
      </c>
      <c r="I303" s="617">
        <v>453</v>
      </c>
      <c r="J303" s="617">
        <v>301</v>
      </c>
      <c r="K303" s="617">
        <v>137256</v>
      </c>
      <c r="L303" s="617">
        <v>1.14337123578658</v>
      </c>
      <c r="M303" s="617">
        <v>456</v>
      </c>
      <c r="N303" s="617">
        <v>338</v>
      </c>
      <c r="O303" s="617">
        <v>154948</v>
      </c>
      <c r="P303" s="638">
        <v>1.2907493023449539</v>
      </c>
      <c r="Q303" s="618">
        <v>458.4260355029586</v>
      </c>
    </row>
    <row r="304" spans="1:17" ht="14.4" customHeight="1" x14ac:dyDescent="0.3">
      <c r="A304" s="613" t="s">
        <v>4199</v>
      </c>
      <c r="B304" s="614" t="s">
        <v>4200</v>
      </c>
      <c r="C304" s="614" t="s">
        <v>2755</v>
      </c>
      <c r="D304" s="614" t="s">
        <v>4229</v>
      </c>
      <c r="E304" s="614" t="s">
        <v>4230</v>
      </c>
      <c r="F304" s="617">
        <v>666</v>
      </c>
      <c r="G304" s="617">
        <v>229770</v>
      </c>
      <c r="H304" s="617">
        <v>1</v>
      </c>
      <c r="I304" s="617">
        <v>345</v>
      </c>
      <c r="J304" s="617">
        <v>678</v>
      </c>
      <c r="K304" s="617">
        <v>235944</v>
      </c>
      <c r="L304" s="617">
        <v>1.026870348609479</v>
      </c>
      <c r="M304" s="617">
        <v>348</v>
      </c>
      <c r="N304" s="617">
        <v>753</v>
      </c>
      <c r="O304" s="617">
        <v>265068</v>
      </c>
      <c r="P304" s="638">
        <v>1.153623188405797</v>
      </c>
      <c r="Q304" s="618">
        <v>352.01593625498009</v>
      </c>
    </row>
    <row r="305" spans="1:17" ht="14.4" customHeight="1" x14ac:dyDescent="0.3">
      <c r="A305" s="613" t="s">
        <v>4199</v>
      </c>
      <c r="B305" s="614" t="s">
        <v>4200</v>
      </c>
      <c r="C305" s="614" t="s">
        <v>2755</v>
      </c>
      <c r="D305" s="614" t="s">
        <v>4231</v>
      </c>
      <c r="E305" s="614" t="s">
        <v>4232</v>
      </c>
      <c r="F305" s="617">
        <v>2</v>
      </c>
      <c r="G305" s="617">
        <v>5748</v>
      </c>
      <c r="H305" s="617">
        <v>1</v>
      </c>
      <c r="I305" s="617">
        <v>2874</v>
      </c>
      <c r="J305" s="617"/>
      <c r="K305" s="617"/>
      <c r="L305" s="617"/>
      <c r="M305" s="617"/>
      <c r="N305" s="617">
        <v>1</v>
      </c>
      <c r="O305" s="617">
        <v>2907</v>
      </c>
      <c r="P305" s="638">
        <v>0.50574112734864296</v>
      </c>
      <c r="Q305" s="618">
        <v>2907</v>
      </c>
    </row>
    <row r="306" spans="1:17" ht="14.4" customHeight="1" x14ac:dyDescent="0.3">
      <c r="A306" s="613" t="s">
        <v>4199</v>
      </c>
      <c r="B306" s="614" t="s">
        <v>4200</v>
      </c>
      <c r="C306" s="614" t="s">
        <v>2755</v>
      </c>
      <c r="D306" s="614" t="s">
        <v>4233</v>
      </c>
      <c r="E306" s="614" t="s">
        <v>4234</v>
      </c>
      <c r="F306" s="617">
        <v>3</v>
      </c>
      <c r="G306" s="617">
        <v>38322</v>
      </c>
      <c r="H306" s="617">
        <v>1</v>
      </c>
      <c r="I306" s="617">
        <v>12774</v>
      </c>
      <c r="J306" s="617"/>
      <c r="K306" s="617"/>
      <c r="L306" s="617"/>
      <c r="M306" s="617"/>
      <c r="N306" s="617"/>
      <c r="O306" s="617"/>
      <c r="P306" s="638"/>
      <c r="Q306" s="618"/>
    </row>
    <row r="307" spans="1:17" ht="14.4" customHeight="1" x14ac:dyDescent="0.3">
      <c r="A307" s="613" t="s">
        <v>4199</v>
      </c>
      <c r="B307" s="614" t="s">
        <v>4200</v>
      </c>
      <c r="C307" s="614" t="s">
        <v>2755</v>
      </c>
      <c r="D307" s="614" t="s">
        <v>4235</v>
      </c>
      <c r="E307" s="614" t="s">
        <v>4236</v>
      </c>
      <c r="F307" s="617">
        <v>1</v>
      </c>
      <c r="G307" s="617">
        <v>102</v>
      </c>
      <c r="H307" s="617">
        <v>1</v>
      </c>
      <c r="I307" s="617">
        <v>102</v>
      </c>
      <c r="J307" s="617">
        <v>6</v>
      </c>
      <c r="K307" s="617">
        <v>618</v>
      </c>
      <c r="L307" s="617">
        <v>6.0588235294117645</v>
      </c>
      <c r="M307" s="617">
        <v>103</v>
      </c>
      <c r="N307" s="617">
        <v>4</v>
      </c>
      <c r="O307" s="617">
        <v>416</v>
      </c>
      <c r="P307" s="638">
        <v>4.0784313725490193</v>
      </c>
      <c r="Q307" s="618">
        <v>104</v>
      </c>
    </row>
    <row r="308" spans="1:17" ht="14.4" customHeight="1" x14ac:dyDescent="0.3">
      <c r="A308" s="613" t="s">
        <v>4199</v>
      </c>
      <c r="B308" s="614" t="s">
        <v>4200</v>
      </c>
      <c r="C308" s="614" t="s">
        <v>2755</v>
      </c>
      <c r="D308" s="614" t="s">
        <v>4237</v>
      </c>
      <c r="E308" s="614" t="s">
        <v>4238</v>
      </c>
      <c r="F308" s="617">
        <v>42</v>
      </c>
      <c r="G308" s="617">
        <v>4830</v>
      </c>
      <c r="H308" s="617">
        <v>1</v>
      </c>
      <c r="I308" s="617">
        <v>115</v>
      </c>
      <c r="J308" s="617">
        <v>43</v>
      </c>
      <c r="K308" s="617">
        <v>4945</v>
      </c>
      <c r="L308" s="617">
        <v>1.0238095238095237</v>
      </c>
      <c r="M308" s="617">
        <v>115</v>
      </c>
      <c r="N308" s="617">
        <v>32</v>
      </c>
      <c r="O308" s="617">
        <v>3706</v>
      </c>
      <c r="P308" s="638">
        <v>0.76728778467908898</v>
      </c>
      <c r="Q308" s="618">
        <v>115.8125</v>
      </c>
    </row>
    <row r="309" spans="1:17" ht="14.4" customHeight="1" x14ac:dyDescent="0.3">
      <c r="A309" s="613" t="s">
        <v>4199</v>
      </c>
      <c r="B309" s="614" t="s">
        <v>4200</v>
      </c>
      <c r="C309" s="614" t="s">
        <v>2755</v>
      </c>
      <c r="D309" s="614" t="s">
        <v>4239</v>
      </c>
      <c r="E309" s="614" t="s">
        <v>4240</v>
      </c>
      <c r="F309" s="617">
        <v>50</v>
      </c>
      <c r="G309" s="617">
        <v>22700</v>
      </c>
      <c r="H309" s="617">
        <v>1</v>
      </c>
      <c r="I309" s="617">
        <v>454</v>
      </c>
      <c r="J309" s="617">
        <v>55</v>
      </c>
      <c r="K309" s="617">
        <v>25135</v>
      </c>
      <c r="L309" s="617">
        <v>1.1072687224669604</v>
      </c>
      <c r="M309" s="617">
        <v>457</v>
      </c>
      <c r="N309" s="617">
        <v>70</v>
      </c>
      <c r="O309" s="617">
        <v>32182</v>
      </c>
      <c r="P309" s="638">
        <v>1.4177092511013216</v>
      </c>
      <c r="Q309" s="618">
        <v>459.74285714285713</v>
      </c>
    </row>
    <row r="310" spans="1:17" ht="14.4" customHeight="1" x14ac:dyDescent="0.3">
      <c r="A310" s="613" t="s">
        <v>4199</v>
      </c>
      <c r="B310" s="614" t="s">
        <v>4200</v>
      </c>
      <c r="C310" s="614" t="s">
        <v>2755</v>
      </c>
      <c r="D310" s="614" t="s">
        <v>3683</v>
      </c>
      <c r="E310" s="614" t="s">
        <v>3684</v>
      </c>
      <c r="F310" s="617"/>
      <c r="G310" s="617"/>
      <c r="H310" s="617"/>
      <c r="I310" s="617"/>
      <c r="J310" s="617">
        <v>1</v>
      </c>
      <c r="K310" s="617">
        <v>1245</v>
      </c>
      <c r="L310" s="617"/>
      <c r="M310" s="617">
        <v>1245</v>
      </c>
      <c r="N310" s="617">
        <v>2</v>
      </c>
      <c r="O310" s="617">
        <v>2522</v>
      </c>
      <c r="P310" s="638"/>
      <c r="Q310" s="618">
        <v>1261</v>
      </c>
    </row>
    <row r="311" spans="1:17" ht="14.4" customHeight="1" x14ac:dyDescent="0.3">
      <c r="A311" s="613" t="s">
        <v>4199</v>
      </c>
      <c r="B311" s="614" t="s">
        <v>4200</v>
      </c>
      <c r="C311" s="614" t="s">
        <v>2755</v>
      </c>
      <c r="D311" s="614" t="s">
        <v>4241</v>
      </c>
      <c r="E311" s="614" t="s">
        <v>4242</v>
      </c>
      <c r="F311" s="617">
        <v>16</v>
      </c>
      <c r="G311" s="617">
        <v>6800</v>
      </c>
      <c r="H311" s="617">
        <v>1</v>
      </c>
      <c r="I311" s="617">
        <v>425</v>
      </c>
      <c r="J311" s="617">
        <v>18</v>
      </c>
      <c r="K311" s="617">
        <v>7722</v>
      </c>
      <c r="L311" s="617">
        <v>1.1355882352941176</v>
      </c>
      <c r="M311" s="617">
        <v>429</v>
      </c>
      <c r="N311" s="617">
        <v>23</v>
      </c>
      <c r="O311" s="617">
        <v>9982</v>
      </c>
      <c r="P311" s="638">
        <v>1.4679411764705883</v>
      </c>
      <c r="Q311" s="618">
        <v>434</v>
      </c>
    </row>
    <row r="312" spans="1:17" ht="14.4" customHeight="1" x14ac:dyDescent="0.3">
      <c r="A312" s="613" t="s">
        <v>4199</v>
      </c>
      <c r="B312" s="614" t="s">
        <v>4200</v>
      </c>
      <c r="C312" s="614" t="s">
        <v>2755</v>
      </c>
      <c r="D312" s="614" t="s">
        <v>4243</v>
      </c>
      <c r="E312" s="614" t="s">
        <v>4244</v>
      </c>
      <c r="F312" s="617">
        <v>40</v>
      </c>
      <c r="G312" s="617">
        <v>2120</v>
      </c>
      <c r="H312" s="617">
        <v>1</v>
      </c>
      <c r="I312" s="617">
        <v>53</v>
      </c>
      <c r="J312" s="617">
        <v>36</v>
      </c>
      <c r="K312" s="617">
        <v>1908</v>
      </c>
      <c r="L312" s="617">
        <v>0.9</v>
      </c>
      <c r="M312" s="617">
        <v>53</v>
      </c>
      <c r="N312" s="617">
        <v>100</v>
      </c>
      <c r="O312" s="617">
        <v>5384</v>
      </c>
      <c r="P312" s="638">
        <v>2.5396226415094341</v>
      </c>
      <c r="Q312" s="618">
        <v>53.84</v>
      </c>
    </row>
    <row r="313" spans="1:17" ht="14.4" customHeight="1" x14ac:dyDescent="0.3">
      <c r="A313" s="613" t="s">
        <v>4199</v>
      </c>
      <c r="B313" s="614" t="s">
        <v>4200</v>
      </c>
      <c r="C313" s="614" t="s">
        <v>2755</v>
      </c>
      <c r="D313" s="614" t="s">
        <v>4245</v>
      </c>
      <c r="E313" s="614" t="s">
        <v>4246</v>
      </c>
      <c r="F313" s="617">
        <v>3</v>
      </c>
      <c r="G313" s="617">
        <v>6483</v>
      </c>
      <c r="H313" s="617">
        <v>1</v>
      </c>
      <c r="I313" s="617">
        <v>2161</v>
      </c>
      <c r="J313" s="617">
        <v>1</v>
      </c>
      <c r="K313" s="617">
        <v>2164</v>
      </c>
      <c r="L313" s="617">
        <v>0.33379608206077432</v>
      </c>
      <c r="M313" s="617">
        <v>2164</v>
      </c>
      <c r="N313" s="617">
        <v>2</v>
      </c>
      <c r="O313" s="617">
        <v>4334</v>
      </c>
      <c r="P313" s="638">
        <v>0.66851766157643067</v>
      </c>
      <c r="Q313" s="618">
        <v>2167</v>
      </c>
    </row>
    <row r="314" spans="1:17" ht="14.4" customHeight="1" x14ac:dyDescent="0.3">
      <c r="A314" s="613" t="s">
        <v>4199</v>
      </c>
      <c r="B314" s="614" t="s">
        <v>4200</v>
      </c>
      <c r="C314" s="614" t="s">
        <v>2755</v>
      </c>
      <c r="D314" s="614" t="s">
        <v>4247</v>
      </c>
      <c r="E314" s="614" t="s">
        <v>4248</v>
      </c>
      <c r="F314" s="617">
        <v>3743</v>
      </c>
      <c r="G314" s="617">
        <v>613852</v>
      </c>
      <c r="H314" s="617">
        <v>1</v>
      </c>
      <c r="I314" s="617">
        <v>164</v>
      </c>
      <c r="J314" s="617">
        <v>3602</v>
      </c>
      <c r="K314" s="617">
        <v>594330</v>
      </c>
      <c r="L314" s="617">
        <v>0.96819754598828378</v>
      </c>
      <c r="M314" s="617">
        <v>165</v>
      </c>
      <c r="N314" s="617">
        <v>4256</v>
      </c>
      <c r="O314" s="617">
        <v>710358</v>
      </c>
      <c r="P314" s="638">
        <v>1.1572137909463518</v>
      </c>
      <c r="Q314" s="618">
        <v>166.90742481203009</v>
      </c>
    </row>
    <row r="315" spans="1:17" ht="14.4" customHeight="1" x14ac:dyDescent="0.3">
      <c r="A315" s="613" t="s">
        <v>4199</v>
      </c>
      <c r="B315" s="614" t="s">
        <v>4200</v>
      </c>
      <c r="C315" s="614" t="s">
        <v>2755</v>
      </c>
      <c r="D315" s="614" t="s">
        <v>4249</v>
      </c>
      <c r="E315" s="614" t="s">
        <v>4250</v>
      </c>
      <c r="F315" s="617">
        <v>6</v>
      </c>
      <c r="G315" s="617">
        <v>468</v>
      </c>
      <c r="H315" s="617">
        <v>1</v>
      </c>
      <c r="I315" s="617">
        <v>78</v>
      </c>
      <c r="J315" s="617">
        <v>14</v>
      </c>
      <c r="K315" s="617">
        <v>1106</v>
      </c>
      <c r="L315" s="617">
        <v>2.3632478632478633</v>
      </c>
      <c r="M315" s="617">
        <v>79</v>
      </c>
      <c r="N315" s="617">
        <v>6</v>
      </c>
      <c r="O315" s="617">
        <v>480</v>
      </c>
      <c r="P315" s="638">
        <v>1.0256410256410255</v>
      </c>
      <c r="Q315" s="618">
        <v>80</v>
      </c>
    </row>
    <row r="316" spans="1:17" ht="14.4" customHeight="1" x14ac:dyDescent="0.3">
      <c r="A316" s="613" t="s">
        <v>4199</v>
      </c>
      <c r="B316" s="614" t="s">
        <v>4200</v>
      </c>
      <c r="C316" s="614" t="s">
        <v>2755</v>
      </c>
      <c r="D316" s="614" t="s">
        <v>4251</v>
      </c>
      <c r="E316" s="614" t="s">
        <v>4252</v>
      </c>
      <c r="F316" s="617"/>
      <c r="G316" s="617"/>
      <c r="H316" s="617"/>
      <c r="I316" s="617"/>
      <c r="J316" s="617">
        <v>3</v>
      </c>
      <c r="K316" s="617">
        <v>492</v>
      </c>
      <c r="L316" s="617"/>
      <c r="M316" s="617">
        <v>164</v>
      </c>
      <c r="N316" s="617">
        <v>1</v>
      </c>
      <c r="O316" s="617">
        <v>165</v>
      </c>
      <c r="P316" s="638"/>
      <c r="Q316" s="618">
        <v>165</v>
      </c>
    </row>
    <row r="317" spans="1:17" ht="14.4" customHeight="1" x14ac:dyDescent="0.3">
      <c r="A317" s="613" t="s">
        <v>4199</v>
      </c>
      <c r="B317" s="614" t="s">
        <v>4200</v>
      </c>
      <c r="C317" s="614" t="s">
        <v>2755</v>
      </c>
      <c r="D317" s="614" t="s">
        <v>4253</v>
      </c>
      <c r="E317" s="614" t="s">
        <v>4254</v>
      </c>
      <c r="F317" s="617">
        <v>25</v>
      </c>
      <c r="G317" s="617">
        <v>3975</v>
      </c>
      <c r="H317" s="617">
        <v>1</v>
      </c>
      <c r="I317" s="617">
        <v>159</v>
      </c>
      <c r="J317" s="617">
        <v>28</v>
      </c>
      <c r="K317" s="617">
        <v>4480</v>
      </c>
      <c r="L317" s="617">
        <v>1.1270440251572327</v>
      </c>
      <c r="M317" s="617">
        <v>160</v>
      </c>
      <c r="N317" s="617">
        <v>27</v>
      </c>
      <c r="O317" s="617">
        <v>4354</v>
      </c>
      <c r="P317" s="638">
        <v>1.0953459119496856</v>
      </c>
      <c r="Q317" s="618">
        <v>161.25925925925927</v>
      </c>
    </row>
    <row r="318" spans="1:17" ht="14.4" customHeight="1" x14ac:dyDescent="0.3">
      <c r="A318" s="613" t="s">
        <v>4199</v>
      </c>
      <c r="B318" s="614" t="s">
        <v>4200</v>
      </c>
      <c r="C318" s="614" t="s">
        <v>2755</v>
      </c>
      <c r="D318" s="614" t="s">
        <v>3890</v>
      </c>
      <c r="E318" s="614" t="s">
        <v>3891</v>
      </c>
      <c r="F318" s="617"/>
      <c r="G318" s="617"/>
      <c r="H318" s="617"/>
      <c r="I318" s="617"/>
      <c r="J318" s="617">
        <v>3</v>
      </c>
      <c r="K318" s="617">
        <v>3006</v>
      </c>
      <c r="L318" s="617"/>
      <c r="M318" s="617">
        <v>1002</v>
      </c>
      <c r="N318" s="617">
        <v>12</v>
      </c>
      <c r="O318" s="617">
        <v>12072</v>
      </c>
      <c r="P318" s="638"/>
      <c r="Q318" s="618">
        <v>1006</v>
      </c>
    </row>
    <row r="319" spans="1:17" ht="14.4" customHeight="1" x14ac:dyDescent="0.3">
      <c r="A319" s="613" t="s">
        <v>4199</v>
      </c>
      <c r="B319" s="614" t="s">
        <v>4200</v>
      </c>
      <c r="C319" s="614" t="s">
        <v>2755</v>
      </c>
      <c r="D319" s="614" t="s">
        <v>4255</v>
      </c>
      <c r="E319" s="614" t="s">
        <v>4256</v>
      </c>
      <c r="F319" s="617"/>
      <c r="G319" s="617"/>
      <c r="H319" s="617"/>
      <c r="I319" s="617"/>
      <c r="J319" s="617">
        <v>3</v>
      </c>
      <c r="K319" s="617">
        <v>501</v>
      </c>
      <c r="L319" s="617"/>
      <c r="M319" s="617">
        <v>167</v>
      </c>
      <c r="N319" s="617">
        <v>1</v>
      </c>
      <c r="O319" s="617">
        <v>169</v>
      </c>
      <c r="P319" s="638"/>
      <c r="Q319" s="618">
        <v>169</v>
      </c>
    </row>
    <row r="320" spans="1:17" ht="14.4" customHeight="1" x14ac:dyDescent="0.3">
      <c r="A320" s="613" t="s">
        <v>4199</v>
      </c>
      <c r="B320" s="614" t="s">
        <v>4200</v>
      </c>
      <c r="C320" s="614" t="s">
        <v>2755</v>
      </c>
      <c r="D320" s="614" t="s">
        <v>3687</v>
      </c>
      <c r="E320" s="614" t="s">
        <v>3688</v>
      </c>
      <c r="F320" s="617"/>
      <c r="G320" s="617"/>
      <c r="H320" s="617"/>
      <c r="I320" s="617"/>
      <c r="J320" s="617">
        <v>6</v>
      </c>
      <c r="K320" s="617">
        <v>13398</v>
      </c>
      <c r="L320" s="617"/>
      <c r="M320" s="617">
        <v>2233</v>
      </c>
      <c r="N320" s="617">
        <v>22</v>
      </c>
      <c r="O320" s="617">
        <v>49588</v>
      </c>
      <c r="P320" s="638"/>
      <c r="Q320" s="618">
        <v>2254</v>
      </c>
    </row>
    <row r="321" spans="1:17" ht="14.4" customHeight="1" x14ac:dyDescent="0.3">
      <c r="A321" s="613" t="s">
        <v>4199</v>
      </c>
      <c r="B321" s="614" t="s">
        <v>4200</v>
      </c>
      <c r="C321" s="614" t="s">
        <v>2755</v>
      </c>
      <c r="D321" s="614" t="s">
        <v>4257</v>
      </c>
      <c r="E321" s="614" t="s">
        <v>4258</v>
      </c>
      <c r="F321" s="617">
        <v>2</v>
      </c>
      <c r="G321" s="617">
        <v>484</v>
      </c>
      <c r="H321" s="617">
        <v>1</v>
      </c>
      <c r="I321" s="617">
        <v>242</v>
      </c>
      <c r="J321" s="617">
        <v>4</v>
      </c>
      <c r="K321" s="617">
        <v>972</v>
      </c>
      <c r="L321" s="617">
        <v>2.0082644628099175</v>
      </c>
      <c r="M321" s="617">
        <v>243</v>
      </c>
      <c r="N321" s="617">
        <v>1</v>
      </c>
      <c r="O321" s="617">
        <v>246</v>
      </c>
      <c r="P321" s="638">
        <v>0.50826446280991733</v>
      </c>
      <c r="Q321" s="618">
        <v>246</v>
      </c>
    </row>
    <row r="322" spans="1:17" ht="14.4" customHeight="1" x14ac:dyDescent="0.3">
      <c r="A322" s="613" t="s">
        <v>4199</v>
      </c>
      <c r="B322" s="614" t="s">
        <v>4200</v>
      </c>
      <c r="C322" s="614" t="s">
        <v>2755</v>
      </c>
      <c r="D322" s="614" t="s">
        <v>4259</v>
      </c>
      <c r="E322" s="614" t="s">
        <v>4260</v>
      </c>
      <c r="F322" s="617">
        <v>8</v>
      </c>
      <c r="G322" s="617">
        <v>15880</v>
      </c>
      <c r="H322" s="617">
        <v>1</v>
      </c>
      <c r="I322" s="617">
        <v>1985</v>
      </c>
      <c r="J322" s="617">
        <v>6</v>
      </c>
      <c r="K322" s="617">
        <v>11958</v>
      </c>
      <c r="L322" s="617">
        <v>0.75302267002518897</v>
      </c>
      <c r="M322" s="617">
        <v>1993</v>
      </c>
      <c r="N322" s="617">
        <v>10</v>
      </c>
      <c r="O322" s="617">
        <v>19995</v>
      </c>
      <c r="P322" s="638">
        <v>1.2591309823677581</v>
      </c>
      <c r="Q322" s="618">
        <v>1999.5</v>
      </c>
    </row>
    <row r="323" spans="1:17" ht="14.4" customHeight="1" x14ac:dyDescent="0.3">
      <c r="A323" s="613" t="s">
        <v>4199</v>
      </c>
      <c r="B323" s="614" t="s">
        <v>4200</v>
      </c>
      <c r="C323" s="614" t="s">
        <v>2755</v>
      </c>
      <c r="D323" s="614" t="s">
        <v>4261</v>
      </c>
      <c r="E323" s="614" t="s">
        <v>4262</v>
      </c>
      <c r="F323" s="617">
        <v>52</v>
      </c>
      <c r="G323" s="617">
        <v>11544</v>
      </c>
      <c r="H323" s="617">
        <v>1</v>
      </c>
      <c r="I323" s="617">
        <v>222</v>
      </c>
      <c r="J323" s="617">
        <v>72</v>
      </c>
      <c r="K323" s="617">
        <v>16056</v>
      </c>
      <c r="L323" s="617">
        <v>1.3908523908523909</v>
      </c>
      <c r="M323" s="617">
        <v>223</v>
      </c>
      <c r="N323" s="617">
        <v>75</v>
      </c>
      <c r="O323" s="617">
        <v>16827</v>
      </c>
      <c r="P323" s="638">
        <v>1.4576403326403327</v>
      </c>
      <c r="Q323" s="618">
        <v>224.36</v>
      </c>
    </row>
    <row r="324" spans="1:17" ht="14.4" customHeight="1" x14ac:dyDescent="0.3">
      <c r="A324" s="613" t="s">
        <v>4199</v>
      </c>
      <c r="B324" s="614" t="s">
        <v>4200</v>
      </c>
      <c r="C324" s="614" t="s">
        <v>2755</v>
      </c>
      <c r="D324" s="614" t="s">
        <v>4263</v>
      </c>
      <c r="E324" s="614" t="s">
        <v>4264</v>
      </c>
      <c r="F324" s="617">
        <v>11</v>
      </c>
      <c r="G324" s="617">
        <v>4389</v>
      </c>
      <c r="H324" s="617">
        <v>1</v>
      </c>
      <c r="I324" s="617">
        <v>399</v>
      </c>
      <c r="J324" s="617">
        <v>11</v>
      </c>
      <c r="K324" s="617">
        <v>4444</v>
      </c>
      <c r="L324" s="617">
        <v>1.0125313283208019</v>
      </c>
      <c r="M324" s="617">
        <v>404</v>
      </c>
      <c r="N324" s="617">
        <v>18</v>
      </c>
      <c r="O324" s="617">
        <v>7422</v>
      </c>
      <c r="P324" s="638">
        <v>1.6910457963089542</v>
      </c>
      <c r="Q324" s="618">
        <v>412.33333333333331</v>
      </c>
    </row>
    <row r="325" spans="1:17" ht="14.4" customHeight="1" x14ac:dyDescent="0.3">
      <c r="A325" s="613" t="s">
        <v>4199</v>
      </c>
      <c r="B325" s="614" t="s">
        <v>4200</v>
      </c>
      <c r="C325" s="614" t="s">
        <v>2755</v>
      </c>
      <c r="D325" s="614" t="s">
        <v>4265</v>
      </c>
      <c r="E325" s="614" t="s">
        <v>4266</v>
      </c>
      <c r="F325" s="617"/>
      <c r="G325" s="617"/>
      <c r="H325" s="617"/>
      <c r="I325" s="617"/>
      <c r="J325" s="617"/>
      <c r="K325" s="617"/>
      <c r="L325" s="617"/>
      <c r="M325" s="617"/>
      <c r="N325" s="617">
        <v>30</v>
      </c>
      <c r="O325" s="617">
        <v>31076</v>
      </c>
      <c r="P325" s="638"/>
      <c r="Q325" s="618">
        <v>1035.8666666666666</v>
      </c>
    </row>
    <row r="326" spans="1:17" ht="14.4" customHeight="1" x14ac:dyDescent="0.3">
      <c r="A326" s="613" t="s">
        <v>4199</v>
      </c>
      <c r="B326" s="614" t="s">
        <v>4200</v>
      </c>
      <c r="C326" s="614" t="s">
        <v>2755</v>
      </c>
      <c r="D326" s="614" t="s">
        <v>4267</v>
      </c>
      <c r="E326" s="614" t="s">
        <v>4268</v>
      </c>
      <c r="F326" s="617">
        <v>2</v>
      </c>
      <c r="G326" s="617">
        <v>530</v>
      </c>
      <c r="H326" s="617">
        <v>1</v>
      </c>
      <c r="I326" s="617">
        <v>265</v>
      </c>
      <c r="J326" s="617">
        <v>1</v>
      </c>
      <c r="K326" s="617">
        <v>266</v>
      </c>
      <c r="L326" s="617">
        <v>0.50188679245283019</v>
      </c>
      <c r="M326" s="617">
        <v>266</v>
      </c>
      <c r="N326" s="617">
        <v>2</v>
      </c>
      <c r="O326" s="617">
        <v>534</v>
      </c>
      <c r="P326" s="638">
        <v>1.0075471698113208</v>
      </c>
      <c r="Q326" s="618">
        <v>267</v>
      </c>
    </row>
    <row r="327" spans="1:17" ht="14.4" customHeight="1" x14ac:dyDescent="0.3">
      <c r="A327" s="613" t="s">
        <v>4199</v>
      </c>
      <c r="B327" s="614" t="s">
        <v>4200</v>
      </c>
      <c r="C327" s="614" t="s">
        <v>2755</v>
      </c>
      <c r="D327" s="614" t="s">
        <v>4269</v>
      </c>
      <c r="E327" s="614" t="s">
        <v>4270</v>
      </c>
      <c r="F327" s="617"/>
      <c r="G327" s="617"/>
      <c r="H327" s="617"/>
      <c r="I327" s="617"/>
      <c r="J327" s="617">
        <v>1</v>
      </c>
      <c r="K327" s="617">
        <v>225</v>
      </c>
      <c r="L327" s="617"/>
      <c r="M327" s="617">
        <v>225</v>
      </c>
      <c r="N327" s="617"/>
      <c r="O327" s="617"/>
      <c r="P327" s="638"/>
      <c r="Q327" s="618"/>
    </row>
    <row r="328" spans="1:17" ht="14.4" customHeight="1" x14ac:dyDescent="0.3">
      <c r="A328" s="613" t="s">
        <v>4271</v>
      </c>
      <c r="B328" s="614" t="s">
        <v>4272</v>
      </c>
      <c r="C328" s="614" t="s">
        <v>2755</v>
      </c>
      <c r="D328" s="614" t="s">
        <v>4273</v>
      </c>
      <c r="E328" s="614" t="s">
        <v>4274</v>
      </c>
      <c r="F328" s="617">
        <v>1080</v>
      </c>
      <c r="G328" s="617">
        <v>170640</v>
      </c>
      <c r="H328" s="617">
        <v>1</v>
      </c>
      <c r="I328" s="617">
        <v>158</v>
      </c>
      <c r="J328" s="617">
        <v>1417</v>
      </c>
      <c r="K328" s="617">
        <v>225303</v>
      </c>
      <c r="L328" s="617">
        <v>1.3203410689170183</v>
      </c>
      <c r="M328" s="617">
        <v>159</v>
      </c>
      <c r="N328" s="617">
        <v>1311</v>
      </c>
      <c r="O328" s="617">
        <v>209287</v>
      </c>
      <c r="P328" s="638">
        <v>1.2264826535396156</v>
      </c>
      <c r="Q328" s="618">
        <v>159.63920671243326</v>
      </c>
    </row>
    <row r="329" spans="1:17" ht="14.4" customHeight="1" x14ac:dyDescent="0.3">
      <c r="A329" s="613" t="s">
        <v>4271</v>
      </c>
      <c r="B329" s="614" t="s">
        <v>4272</v>
      </c>
      <c r="C329" s="614" t="s">
        <v>2755</v>
      </c>
      <c r="D329" s="614" t="s">
        <v>4275</v>
      </c>
      <c r="E329" s="614" t="s">
        <v>4276</v>
      </c>
      <c r="F329" s="617"/>
      <c r="G329" s="617"/>
      <c r="H329" s="617"/>
      <c r="I329" s="617"/>
      <c r="J329" s="617">
        <v>2</v>
      </c>
      <c r="K329" s="617">
        <v>2330</v>
      </c>
      <c r="L329" s="617"/>
      <c r="M329" s="617">
        <v>1165</v>
      </c>
      <c r="N329" s="617">
        <v>4</v>
      </c>
      <c r="O329" s="617">
        <v>4672</v>
      </c>
      <c r="P329" s="638"/>
      <c r="Q329" s="618">
        <v>1168</v>
      </c>
    </row>
    <row r="330" spans="1:17" ht="14.4" customHeight="1" x14ac:dyDescent="0.3">
      <c r="A330" s="613" t="s">
        <v>4271</v>
      </c>
      <c r="B330" s="614" t="s">
        <v>4272</v>
      </c>
      <c r="C330" s="614" t="s">
        <v>2755</v>
      </c>
      <c r="D330" s="614" t="s">
        <v>4277</v>
      </c>
      <c r="E330" s="614" t="s">
        <v>4278</v>
      </c>
      <c r="F330" s="617">
        <v>196</v>
      </c>
      <c r="G330" s="617">
        <v>7644</v>
      </c>
      <c r="H330" s="617">
        <v>1</v>
      </c>
      <c r="I330" s="617">
        <v>39</v>
      </c>
      <c r="J330" s="617">
        <v>229</v>
      </c>
      <c r="K330" s="617">
        <v>8931</v>
      </c>
      <c r="L330" s="617">
        <v>1.1683673469387754</v>
      </c>
      <c r="M330" s="617">
        <v>39</v>
      </c>
      <c r="N330" s="617">
        <v>220</v>
      </c>
      <c r="O330" s="617">
        <v>8698</v>
      </c>
      <c r="P330" s="638">
        <v>1.1378859236002092</v>
      </c>
      <c r="Q330" s="618">
        <v>39.536363636363639</v>
      </c>
    </row>
    <row r="331" spans="1:17" ht="14.4" customHeight="1" x14ac:dyDescent="0.3">
      <c r="A331" s="613" t="s">
        <v>4271</v>
      </c>
      <c r="B331" s="614" t="s">
        <v>4272</v>
      </c>
      <c r="C331" s="614" t="s">
        <v>2755</v>
      </c>
      <c r="D331" s="614" t="s">
        <v>4279</v>
      </c>
      <c r="E331" s="614" t="s">
        <v>4280</v>
      </c>
      <c r="F331" s="617">
        <v>5</v>
      </c>
      <c r="G331" s="617">
        <v>2020</v>
      </c>
      <c r="H331" s="617">
        <v>1</v>
      </c>
      <c r="I331" s="617">
        <v>404</v>
      </c>
      <c r="J331" s="617"/>
      <c r="K331" s="617"/>
      <c r="L331" s="617"/>
      <c r="M331" s="617"/>
      <c r="N331" s="617"/>
      <c r="O331" s="617"/>
      <c r="P331" s="638"/>
      <c r="Q331" s="618"/>
    </row>
    <row r="332" spans="1:17" ht="14.4" customHeight="1" x14ac:dyDescent="0.3">
      <c r="A332" s="613" t="s">
        <v>4271</v>
      </c>
      <c r="B332" s="614" t="s">
        <v>4272</v>
      </c>
      <c r="C332" s="614" t="s">
        <v>2755</v>
      </c>
      <c r="D332" s="614" t="s">
        <v>4171</v>
      </c>
      <c r="E332" s="614" t="s">
        <v>4172</v>
      </c>
      <c r="F332" s="617">
        <v>5</v>
      </c>
      <c r="G332" s="617">
        <v>1910</v>
      </c>
      <c r="H332" s="617">
        <v>1</v>
      </c>
      <c r="I332" s="617">
        <v>382</v>
      </c>
      <c r="J332" s="617">
        <v>5</v>
      </c>
      <c r="K332" s="617">
        <v>1910</v>
      </c>
      <c r="L332" s="617">
        <v>1</v>
      </c>
      <c r="M332" s="617">
        <v>382</v>
      </c>
      <c r="N332" s="617">
        <v>26</v>
      </c>
      <c r="O332" s="617">
        <v>9950</v>
      </c>
      <c r="P332" s="638">
        <v>5.2094240837696333</v>
      </c>
      <c r="Q332" s="618">
        <v>382.69230769230768</v>
      </c>
    </row>
    <row r="333" spans="1:17" ht="14.4" customHeight="1" x14ac:dyDescent="0.3">
      <c r="A333" s="613" t="s">
        <v>4271</v>
      </c>
      <c r="B333" s="614" t="s">
        <v>4272</v>
      </c>
      <c r="C333" s="614" t="s">
        <v>2755</v>
      </c>
      <c r="D333" s="614" t="s">
        <v>4281</v>
      </c>
      <c r="E333" s="614" t="s">
        <v>4282</v>
      </c>
      <c r="F333" s="617">
        <v>11</v>
      </c>
      <c r="G333" s="617">
        <v>396</v>
      </c>
      <c r="H333" s="617">
        <v>1</v>
      </c>
      <c r="I333" s="617">
        <v>36</v>
      </c>
      <c r="J333" s="617">
        <v>22</v>
      </c>
      <c r="K333" s="617">
        <v>814</v>
      </c>
      <c r="L333" s="617">
        <v>2.0555555555555554</v>
      </c>
      <c r="M333" s="617">
        <v>37</v>
      </c>
      <c r="N333" s="617">
        <v>11</v>
      </c>
      <c r="O333" s="617">
        <v>407</v>
      </c>
      <c r="P333" s="638">
        <v>1.0277777777777777</v>
      </c>
      <c r="Q333" s="618">
        <v>37</v>
      </c>
    </row>
    <row r="334" spans="1:17" ht="14.4" customHeight="1" x14ac:dyDescent="0.3">
      <c r="A334" s="613" t="s">
        <v>4271</v>
      </c>
      <c r="B334" s="614" t="s">
        <v>4272</v>
      </c>
      <c r="C334" s="614" t="s">
        <v>2755</v>
      </c>
      <c r="D334" s="614" t="s">
        <v>4283</v>
      </c>
      <c r="E334" s="614" t="s">
        <v>4284</v>
      </c>
      <c r="F334" s="617">
        <v>6</v>
      </c>
      <c r="G334" s="617">
        <v>2664</v>
      </c>
      <c r="H334" s="617">
        <v>1</v>
      </c>
      <c r="I334" s="617">
        <v>444</v>
      </c>
      <c r="J334" s="617"/>
      <c r="K334" s="617"/>
      <c r="L334" s="617"/>
      <c r="M334" s="617"/>
      <c r="N334" s="617">
        <v>24</v>
      </c>
      <c r="O334" s="617">
        <v>10671</v>
      </c>
      <c r="P334" s="638">
        <v>4.0056306306306304</v>
      </c>
      <c r="Q334" s="618">
        <v>444.625</v>
      </c>
    </row>
    <row r="335" spans="1:17" ht="14.4" customHeight="1" x14ac:dyDescent="0.3">
      <c r="A335" s="613" t="s">
        <v>4271</v>
      </c>
      <c r="B335" s="614" t="s">
        <v>4272</v>
      </c>
      <c r="C335" s="614" t="s">
        <v>2755</v>
      </c>
      <c r="D335" s="614" t="s">
        <v>4285</v>
      </c>
      <c r="E335" s="614" t="s">
        <v>4286</v>
      </c>
      <c r="F335" s="617">
        <v>3</v>
      </c>
      <c r="G335" s="617">
        <v>120</v>
      </c>
      <c r="H335" s="617">
        <v>1</v>
      </c>
      <c r="I335" s="617">
        <v>40</v>
      </c>
      <c r="J335" s="617">
        <v>2</v>
      </c>
      <c r="K335" s="617">
        <v>82</v>
      </c>
      <c r="L335" s="617">
        <v>0.68333333333333335</v>
      </c>
      <c r="M335" s="617">
        <v>41</v>
      </c>
      <c r="N335" s="617">
        <v>6</v>
      </c>
      <c r="O335" s="617">
        <v>246</v>
      </c>
      <c r="P335" s="638">
        <v>2.0499999999999998</v>
      </c>
      <c r="Q335" s="618">
        <v>41</v>
      </c>
    </row>
    <row r="336" spans="1:17" ht="14.4" customHeight="1" x14ac:dyDescent="0.3">
      <c r="A336" s="613" t="s">
        <v>4271</v>
      </c>
      <c r="B336" s="614" t="s">
        <v>4272</v>
      </c>
      <c r="C336" s="614" t="s">
        <v>2755</v>
      </c>
      <c r="D336" s="614" t="s">
        <v>4287</v>
      </c>
      <c r="E336" s="614" t="s">
        <v>4288</v>
      </c>
      <c r="F336" s="617">
        <v>2</v>
      </c>
      <c r="G336" s="617">
        <v>980</v>
      </c>
      <c r="H336" s="617">
        <v>1</v>
      </c>
      <c r="I336" s="617">
        <v>490</v>
      </c>
      <c r="J336" s="617">
        <v>2</v>
      </c>
      <c r="K336" s="617">
        <v>980</v>
      </c>
      <c r="L336" s="617">
        <v>1</v>
      </c>
      <c r="M336" s="617">
        <v>490</v>
      </c>
      <c r="N336" s="617">
        <v>24</v>
      </c>
      <c r="O336" s="617">
        <v>11775</v>
      </c>
      <c r="P336" s="638">
        <v>12.01530612244898</v>
      </c>
      <c r="Q336" s="618">
        <v>490.625</v>
      </c>
    </row>
    <row r="337" spans="1:17" ht="14.4" customHeight="1" x14ac:dyDescent="0.3">
      <c r="A337" s="613" t="s">
        <v>4271</v>
      </c>
      <c r="B337" s="614" t="s">
        <v>4272</v>
      </c>
      <c r="C337" s="614" t="s">
        <v>2755</v>
      </c>
      <c r="D337" s="614" t="s">
        <v>4289</v>
      </c>
      <c r="E337" s="614" t="s">
        <v>4290</v>
      </c>
      <c r="F337" s="617">
        <v>16</v>
      </c>
      <c r="G337" s="617">
        <v>496</v>
      </c>
      <c r="H337" s="617">
        <v>1</v>
      </c>
      <c r="I337" s="617">
        <v>31</v>
      </c>
      <c r="J337" s="617">
        <v>25</v>
      </c>
      <c r="K337" s="617">
        <v>775</v>
      </c>
      <c r="L337" s="617">
        <v>1.5625</v>
      </c>
      <c r="M337" s="617">
        <v>31</v>
      </c>
      <c r="N337" s="617">
        <v>25</v>
      </c>
      <c r="O337" s="617">
        <v>775</v>
      </c>
      <c r="P337" s="638">
        <v>1.5625</v>
      </c>
      <c r="Q337" s="618">
        <v>31</v>
      </c>
    </row>
    <row r="338" spans="1:17" ht="14.4" customHeight="1" x14ac:dyDescent="0.3">
      <c r="A338" s="613" t="s">
        <v>4271</v>
      </c>
      <c r="B338" s="614" t="s">
        <v>4272</v>
      </c>
      <c r="C338" s="614" t="s">
        <v>2755</v>
      </c>
      <c r="D338" s="614" t="s">
        <v>4291</v>
      </c>
      <c r="E338" s="614" t="s">
        <v>4292</v>
      </c>
      <c r="F338" s="617"/>
      <c r="G338" s="617"/>
      <c r="H338" s="617"/>
      <c r="I338" s="617"/>
      <c r="J338" s="617">
        <v>4</v>
      </c>
      <c r="K338" s="617">
        <v>820</v>
      </c>
      <c r="L338" s="617"/>
      <c r="M338" s="617">
        <v>205</v>
      </c>
      <c r="N338" s="617">
        <v>5</v>
      </c>
      <c r="O338" s="617">
        <v>1030</v>
      </c>
      <c r="P338" s="638"/>
      <c r="Q338" s="618">
        <v>206</v>
      </c>
    </row>
    <row r="339" spans="1:17" ht="14.4" customHeight="1" x14ac:dyDescent="0.3">
      <c r="A339" s="613" t="s">
        <v>4271</v>
      </c>
      <c r="B339" s="614" t="s">
        <v>4272</v>
      </c>
      <c r="C339" s="614" t="s">
        <v>2755</v>
      </c>
      <c r="D339" s="614" t="s">
        <v>4293</v>
      </c>
      <c r="E339" s="614" t="s">
        <v>4294</v>
      </c>
      <c r="F339" s="617"/>
      <c r="G339" s="617"/>
      <c r="H339" s="617"/>
      <c r="I339" s="617"/>
      <c r="J339" s="617">
        <v>4</v>
      </c>
      <c r="K339" s="617">
        <v>1508</v>
      </c>
      <c r="L339" s="617"/>
      <c r="M339" s="617">
        <v>377</v>
      </c>
      <c r="N339" s="617">
        <v>5</v>
      </c>
      <c r="O339" s="617">
        <v>1895</v>
      </c>
      <c r="P339" s="638"/>
      <c r="Q339" s="618">
        <v>379</v>
      </c>
    </row>
    <row r="340" spans="1:17" ht="14.4" customHeight="1" x14ac:dyDescent="0.3">
      <c r="A340" s="613" t="s">
        <v>4271</v>
      </c>
      <c r="B340" s="614" t="s">
        <v>4272</v>
      </c>
      <c r="C340" s="614" t="s">
        <v>2755</v>
      </c>
      <c r="D340" s="614" t="s">
        <v>4295</v>
      </c>
      <c r="E340" s="614" t="s">
        <v>4296</v>
      </c>
      <c r="F340" s="617">
        <v>792</v>
      </c>
      <c r="G340" s="617">
        <v>88704</v>
      </c>
      <c r="H340" s="617">
        <v>1</v>
      </c>
      <c r="I340" s="617">
        <v>112</v>
      </c>
      <c r="J340" s="617">
        <v>1070</v>
      </c>
      <c r="K340" s="617">
        <v>120910</v>
      </c>
      <c r="L340" s="617">
        <v>1.3630726911976911</v>
      </c>
      <c r="M340" s="617">
        <v>113</v>
      </c>
      <c r="N340" s="617">
        <v>866</v>
      </c>
      <c r="O340" s="617">
        <v>98976</v>
      </c>
      <c r="P340" s="638">
        <v>1.1158008658008658</v>
      </c>
      <c r="Q340" s="618">
        <v>114.29099307159353</v>
      </c>
    </row>
    <row r="341" spans="1:17" ht="14.4" customHeight="1" x14ac:dyDescent="0.3">
      <c r="A341" s="613" t="s">
        <v>4271</v>
      </c>
      <c r="B341" s="614" t="s">
        <v>4272</v>
      </c>
      <c r="C341" s="614" t="s">
        <v>2755</v>
      </c>
      <c r="D341" s="614" t="s">
        <v>4297</v>
      </c>
      <c r="E341" s="614" t="s">
        <v>4298</v>
      </c>
      <c r="F341" s="617">
        <v>395</v>
      </c>
      <c r="G341" s="617">
        <v>32785</v>
      </c>
      <c r="H341" s="617">
        <v>1</v>
      </c>
      <c r="I341" s="617">
        <v>83</v>
      </c>
      <c r="J341" s="617">
        <v>568</v>
      </c>
      <c r="K341" s="617">
        <v>47712</v>
      </c>
      <c r="L341" s="617">
        <v>1.4552996797315845</v>
      </c>
      <c r="M341" s="617">
        <v>84</v>
      </c>
      <c r="N341" s="617">
        <v>547</v>
      </c>
      <c r="O341" s="617">
        <v>46304</v>
      </c>
      <c r="P341" s="638">
        <v>1.4123532103095928</v>
      </c>
      <c r="Q341" s="618">
        <v>84.650822669104201</v>
      </c>
    </row>
    <row r="342" spans="1:17" ht="14.4" customHeight="1" x14ac:dyDescent="0.3">
      <c r="A342" s="613" t="s">
        <v>4271</v>
      </c>
      <c r="B342" s="614" t="s">
        <v>4272</v>
      </c>
      <c r="C342" s="614" t="s">
        <v>2755</v>
      </c>
      <c r="D342" s="614" t="s">
        <v>4299</v>
      </c>
      <c r="E342" s="614" t="s">
        <v>4300</v>
      </c>
      <c r="F342" s="617">
        <v>2</v>
      </c>
      <c r="G342" s="617">
        <v>190</v>
      </c>
      <c r="H342" s="617">
        <v>1</v>
      </c>
      <c r="I342" s="617">
        <v>95</v>
      </c>
      <c r="J342" s="617">
        <v>3</v>
      </c>
      <c r="K342" s="617">
        <v>288</v>
      </c>
      <c r="L342" s="617">
        <v>1.5157894736842106</v>
      </c>
      <c r="M342" s="617">
        <v>96</v>
      </c>
      <c r="N342" s="617">
        <v>1</v>
      </c>
      <c r="O342" s="617">
        <v>97</v>
      </c>
      <c r="P342" s="638">
        <v>0.51052631578947372</v>
      </c>
      <c r="Q342" s="618">
        <v>97</v>
      </c>
    </row>
    <row r="343" spans="1:17" ht="14.4" customHeight="1" x14ac:dyDescent="0.3">
      <c r="A343" s="613" t="s">
        <v>4271</v>
      </c>
      <c r="B343" s="614" t="s">
        <v>4272</v>
      </c>
      <c r="C343" s="614" t="s">
        <v>2755</v>
      </c>
      <c r="D343" s="614" t="s">
        <v>4301</v>
      </c>
      <c r="E343" s="614" t="s">
        <v>4302</v>
      </c>
      <c r="F343" s="617">
        <v>45</v>
      </c>
      <c r="G343" s="617">
        <v>945</v>
      </c>
      <c r="H343" s="617">
        <v>1</v>
      </c>
      <c r="I343" s="617">
        <v>21</v>
      </c>
      <c r="J343" s="617">
        <v>80</v>
      </c>
      <c r="K343" s="617">
        <v>1680</v>
      </c>
      <c r="L343" s="617">
        <v>1.7777777777777777</v>
      </c>
      <c r="M343" s="617">
        <v>21</v>
      </c>
      <c r="N343" s="617">
        <v>72</v>
      </c>
      <c r="O343" s="617">
        <v>1512</v>
      </c>
      <c r="P343" s="638">
        <v>1.6</v>
      </c>
      <c r="Q343" s="618">
        <v>21</v>
      </c>
    </row>
    <row r="344" spans="1:17" ht="14.4" customHeight="1" x14ac:dyDescent="0.3">
      <c r="A344" s="613" t="s">
        <v>4271</v>
      </c>
      <c r="B344" s="614" t="s">
        <v>4272</v>
      </c>
      <c r="C344" s="614" t="s">
        <v>2755</v>
      </c>
      <c r="D344" s="614" t="s">
        <v>4180</v>
      </c>
      <c r="E344" s="614" t="s">
        <v>4181</v>
      </c>
      <c r="F344" s="617">
        <v>21</v>
      </c>
      <c r="G344" s="617">
        <v>10206</v>
      </c>
      <c r="H344" s="617">
        <v>1</v>
      </c>
      <c r="I344" s="617">
        <v>486</v>
      </c>
      <c r="J344" s="617">
        <v>91</v>
      </c>
      <c r="K344" s="617">
        <v>44226</v>
      </c>
      <c r="L344" s="617">
        <v>4.333333333333333</v>
      </c>
      <c r="M344" s="617">
        <v>486</v>
      </c>
      <c r="N344" s="617">
        <v>50</v>
      </c>
      <c r="O344" s="617">
        <v>24329</v>
      </c>
      <c r="P344" s="638">
        <v>2.3837938467568098</v>
      </c>
      <c r="Q344" s="618">
        <v>486.58</v>
      </c>
    </row>
    <row r="345" spans="1:17" ht="14.4" customHeight="1" x14ac:dyDescent="0.3">
      <c r="A345" s="613" t="s">
        <v>4271</v>
      </c>
      <c r="B345" s="614" t="s">
        <v>4272</v>
      </c>
      <c r="C345" s="614" t="s">
        <v>2755</v>
      </c>
      <c r="D345" s="614" t="s">
        <v>4303</v>
      </c>
      <c r="E345" s="614" t="s">
        <v>4304</v>
      </c>
      <c r="F345" s="617">
        <v>85</v>
      </c>
      <c r="G345" s="617">
        <v>3400</v>
      </c>
      <c r="H345" s="617">
        <v>1</v>
      </c>
      <c r="I345" s="617">
        <v>40</v>
      </c>
      <c r="J345" s="617">
        <v>106</v>
      </c>
      <c r="K345" s="617">
        <v>4240</v>
      </c>
      <c r="L345" s="617">
        <v>1.2470588235294118</v>
      </c>
      <c r="M345" s="617">
        <v>40</v>
      </c>
      <c r="N345" s="617">
        <v>135</v>
      </c>
      <c r="O345" s="617">
        <v>5490</v>
      </c>
      <c r="P345" s="638">
        <v>1.6147058823529412</v>
      </c>
      <c r="Q345" s="618">
        <v>40.666666666666664</v>
      </c>
    </row>
    <row r="346" spans="1:17" ht="14.4" customHeight="1" x14ac:dyDescent="0.3">
      <c r="A346" s="613" t="s">
        <v>4271</v>
      </c>
      <c r="B346" s="614" t="s">
        <v>4272</v>
      </c>
      <c r="C346" s="614" t="s">
        <v>2755</v>
      </c>
      <c r="D346" s="614" t="s">
        <v>4305</v>
      </c>
      <c r="E346" s="614" t="s">
        <v>4306</v>
      </c>
      <c r="F346" s="617">
        <v>4</v>
      </c>
      <c r="G346" s="617">
        <v>2412</v>
      </c>
      <c r="H346" s="617">
        <v>1</v>
      </c>
      <c r="I346" s="617">
        <v>603</v>
      </c>
      <c r="J346" s="617">
        <v>6</v>
      </c>
      <c r="K346" s="617">
        <v>3624</v>
      </c>
      <c r="L346" s="617">
        <v>1.5024875621890548</v>
      </c>
      <c r="M346" s="617">
        <v>604</v>
      </c>
      <c r="N346" s="617">
        <v>22</v>
      </c>
      <c r="O346" s="617">
        <v>13327</v>
      </c>
      <c r="P346" s="638">
        <v>5.5252902155887229</v>
      </c>
      <c r="Q346" s="618">
        <v>605.77272727272725</v>
      </c>
    </row>
    <row r="347" spans="1:17" ht="14.4" customHeight="1" x14ac:dyDescent="0.3">
      <c r="A347" s="613" t="s">
        <v>4271</v>
      </c>
      <c r="B347" s="614" t="s">
        <v>4272</v>
      </c>
      <c r="C347" s="614" t="s">
        <v>2755</v>
      </c>
      <c r="D347" s="614" t="s">
        <v>4307</v>
      </c>
      <c r="E347" s="614" t="s">
        <v>4308</v>
      </c>
      <c r="F347" s="617"/>
      <c r="G347" s="617"/>
      <c r="H347" s="617"/>
      <c r="I347" s="617"/>
      <c r="J347" s="617">
        <v>1</v>
      </c>
      <c r="K347" s="617">
        <v>327</v>
      </c>
      <c r="L347" s="617"/>
      <c r="M347" s="617">
        <v>327</v>
      </c>
      <c r="N347" s="617"/>
      <c r="O347" s="617"/>
      <c r="P347" s="638"/>
      <c r="Q347" s="618"/>
    </row>
    <row r="348" spans="1:17" ht="14.4" customHeight="1" x14ac:dyDescent="0.3">
      <c r="A348" s="613" t="s">
        <v>4309</v>
      </c>
      <c r="B348" s="614" t="s">
        <v>3912</v>
      </c>
      <c r="C348" s="614" t="s">
        <v>2755</v>
      </c>
      <c r="D348" s="614" t="s">
        <v>4310</v>
      </c>
      <c r="E348" s="614" t="s">
        <v>4311</v>
      </c>
      <c r="F348" s="617">
        <v>2</v>
      </c>
      <c r="G348" s="617">
        <v>1650</v>
      </c>
      <c r="H348" s="617">
        <v>1</v>
      </c>
      <c r="I348" s="617">
        <v>825</v>
      </c>
      <c r="J348" s="617">
        <v>2</v>
      </c>
      <c r="K348" s="617">
        <v>1652</v>
      </c>
      <c r="L348" s="617">
        <v>1.0012121212121212</v>
      </c>
      <c r="M348" s="617">
        <v>826</v>
      </c>
      <c r="N348" s="617"/>
      <c r="O348" s="617"/>
      <c r="P348" s="638"/>
      <c r="Q348" s="618"/>
    </row>
    <row r="349" spans="1:17" ht="14.4" customHeight="1" x14ac:dyDescent="0.3">
      <c r="A349" s="613" t="s">
        <v>4309</v>
      </c>
      <c r="B349" s="614" t="s">
        <v>3912</v>
      </c>
      <c r="C349" s="614" t="s">
        <v>2755</v>
      </c>
      <c r="D349" s="614" t="s">
        <v>3794</v>
      </c>
      <c r="E349" s="614" t="s">
        <v>3795</v>
      </c>
      <c r="F349" s="617">
        <v>6</v>
      </c>
      <c r="G349" s="617">
        <v>996</v>
      </c>
      <c r="H349" s="617">
        <v>1</v>
      </c>
      <c r="I349" s="617">
        <v>166</v>
      </c>
      <c r="J349" s="617">
        <v>34</v>
      </c>
      <c r="K349" s="617">
        <v>5644</v>
      </c>
      <c r="L349" s="617">
        <v>5.666666666666667</v>
      </c>
      <c r="M349" s="617">
        <v>166</v>
      </c>
      <c r="N349" s="617">
        <v>16</v>
      </c>
      <c r="O349" s="617">
        <v>2666</v>
      </c>
      <c r="P349" s="638">
        <v>2.6767068273092369</v>
      </c>
      <c r="Q349" s="618">
        <v>166.625</v>
      </c>
    </row>
    <row r="350" spans="1:17" ht="14.4" customHeight="1" x14ac:dyDescent="0.3">
      <c r="A350" s="613" t="s">
        <v>4309</v>
      </c>
      <c r="B350" s="614" t="s">
        <v>3912</v>
      </c>
      <c r="C350" s="614" t="s">
        <v>2755</v>
      </c>
      <c r="D350" s="614" t="s">
        <v>4312</v>
      </c>
      <c r="E350" s="614" t="s">
        <v>4313</v>
      </c>
      <c r="F350" s="617">
        <v>8</v>
      </c>
      <c r="G350" s="617">
        <v>1376</v>
      </c>
      <c r="H350" s="617">
        <v>1</v>
      </c>
      <c r="I350" s="617">
        <v>172</v>
      </c>
      <c r="J350" s="617">
        <v>37</v>
      </c>
      <c r="K350" s="617">
        <v>6364</v>
      </c>
      <c r="L350" s="617">
        <v>4.625</v>
      </c>
      <c r="M350" s="617">
        <v>172</v>
      </c>
      <c r="N350" s="617">
        <v>16</v>
      </c>
      <c r="O350" s="617">
        <v>2762</v>
      </c>
      <c r="P350" s="638">
        <v>2.0072674418604652</v>
      </c>
      <c r="Q350" s="618">
        <v>172.625</v>
      </c>
    </row>
    <row r="351" spans="1:17" ht="14.4" customHeight="1" x14ac:dyDescent="0.3">
      <c r="A351" s="613" t="s">
        <v>4309</v>
      </c>
      <c r="B351" s="614" t="s">
        <v>3912</v>
      </c>
      <c r="C351" s="614" t="s">
        <v>2755</v>
      </c>
      <c r="D351" s="614" t="s">
        <v>3718</v>
      </c>
      <c r="E351" s="614" t="s">
        <v>3719</v>
      </c>
      <c r="F351" s="617">
        <v>24</v>
      </c>
      <c r="G351" s="617">
        <v>8328</v>
      </c>
      <c r="H351" s="617">
        <v>1</v>
      </c>
      <c r="I351" s="617">
        <v>347</v>
      </c>
      <c r="J351" s="617">
        <v>110</v>
      </c>
      <c r="K351" s="617">
        <v>38280</v>
      </c>
      <c r="L351" s="617">
        <v>4.5965417867435159</v>
      </c>
      <c r="M351" s="617">
        <v>348</v>
      </c>
      <c r="N351" s="617">
        <v>45</v>
      </c>
      <c r="O351" s="617">
        <v>15687</v>
      </c>
      <c r="P351" s="638">
        <v>1.8836455331412103</v>
      </c>
      <c r="Q351" s="618">
        <v>348.6</v>
      </c>
    </row>
    <row r="352" spans="1:17" ht="14.4" customHeight="1" x14ac:dyDescent="0.3">
      <c r="A352" s="613" t="s">
        <v>4309</v>
      </c>
      <c r="B352" s="614" t="s">
        <v>3912</v>
      </c>
      <c r="C352" s="614" t="s">
        <v>2755</v>
      </c>
      <c r="D352" s="614" t="s">
        <v>3828</v>
      </c>
      <c r="E352" s="614" t="s">
        <v>3829</v>
      </c>
      <c r="F352" s="617">
        <v>1</v>
      </c>
      <c r="G352" s="617">
        <v>147</v>
      </c>
      <c r="H352" s="617">
        <v>1</v>
      </c>
      <c r="I352" s="617">
        <v>147</v>
      </c>
      <c r="J352" s="617"/>
      <c r="K352" s="617"/>
      <c r="L352" s="617"/>
      <c r="M352" s="617"/>
      <c r="N352" s="617">
        <v>1</v>
      </c>
      <c r="O352" s="617">
        <v>147</v>
      </c>
      <c r="P352" s="638">
        <v>1</v>
      </c>
      <c r="Q352" s="618">
        <v>147</v>
      </c>
    </row>
    <row r="353" spans="1:17" ht="14.4" customHeight="1" x14ac:dyDescent="0.3">
      <c r="A353" s="613" t="s">
        <v>4309</v>
      </c>
      <c r="B353" s="614" t="s">
        <v>3912</v>
      </c>
      <c r="C353" s="614" t="s">
        <v>2755</v>
      </c>
      <c r="D353" s="614" t="s">
        <v>4314</v>
      </c>
      <c r="E353" s="614" t="s">
        <v>4315</v>
      </c>
      <c r="F353" s="617">
        <v>8</v>
      </c>
      <c r="G353" s="617">
        <v>304</v>
      </c>
      <c r="H353" s="617">
        <v>1</v>
      </c>
      <c r="I353" s="617">
        <v>38</v>
      </c>
      <c r="J353" s="617">
        <v>35</v>
      </c>
      <c r="K353" s="617">
        <v>1330</v>
      </c>
      <c r="L353" s="617">
        <v>4.375</v>
      </c>
      <c r="M353" s="617">
        <v>38</v>
      </c>
      <c r="N353" s="617">
        <v>15</v>
      </c>
      <c r="O353" s="617">
        <v>580</v>
      </c>
      <c r="P353" s="638">
        <v>1.9078947368421053</v>
      </c>
      <c r="Q353" s="618">
        <v>38.666666666666664</v>
      </c>
    </row>
    <row r="354" spans="1:17" ht="14.4" customHeight="1" x14ac:dyDescent="0.3">
      <c r="A354" s="613" t="s">
        <v>4309</v>
      </c>
      <c r="B354" s="614" t="s">
        <v>3912</v>
      </c>
      <c r="C354" s="614" t="s">
        <v>2755</v>
      </c>
      <c r="D354" s="614" t="s">
        <v>3860</v>
      </c>
      <c r="E354" s="614" t="s">
        <v>3861</v>
      </c>
      <c r="F354" s="617">
        <v>6</v>
      </c>
      <c r="G354" s="617">
        <v>1014</v>
      </c>
      <c r="H354" s="617">
        <v>1</v>
      </c>
      <c r="I354" s="617">
        <v>169</v>
      </c>
      <c r="J354" s="617">
        <v>34</v>
      </c>
      <c r="K354" s="617">
        <v>5746</v>
      </c>
      <c r="L354" s="617">
        <v>5.666666666666667</v>
      </c>
      <c r="M354" s="617">
        <v>169</v>
      </c>
      <c r="N354" s="617">
        <v>16</v>
      </c>
      <c r="O354" s="617">
        <v>2714</v>
      </c>
      <c r="P354" s="638">
        <v>2.6765285996055228</v>
      </c>
      <c r="Q354" s="618">
        <v>169.625</v>
      </c>
    </row>
    <row r="355" spans="1:17" ht="14.4" customHeight="1" x14ac:dyDescent="0.3">
      <c r="A355" s="613" t="s">
        <v>4309</v>
      </c>
      <c r="B355" s="614" t="s">
        <v>3912</v>
      </c>
      <c r="C355" s="614" t="s">
        <v>2755</v>
      </c>
      <c r="D355" s="614" t="s">
        <v>4316</v>
      </c>
      <c r="E355" s="614" t="s">
        <v>4317</v>
      </c>
      <c r="F355" s="617">
        <v>3</v>
      </c>
      <c r="G355" s="617">
        <v>1041</v>
      </c>
      <c r="H355" s="617">
        <v>1</v>
      </c>
      <c r="I355" s="617">
        <v>347</v>
      </c>
      <c r="J355" s="617">
        <v>3</v>
      </c>
      <c r="K355" s="617">
        <v>1041</v>
      </c>
      <c r="L355" s="617">
        <v>1</v>
      </c>
      <c r="M355" s="617">
        <v>347</v>
      </c>
      <c r="N355" s="617"/>
      <c r="O355" s="617"/>
      <c r="P355" s="638"/>
      <c r="Q355" s="618"/>
    </row>
    <row r="356" spans="1:17" ht="14.4" customHeight="1" x14ac:dyDescent="0.3">
      <c r="A356" s="613" t="s">
        <v>4309</v>
      </c>
      <c r="B356" s="614" t="s">
        <v>3912</v>
      </c>
      <c r="C356" s="614" t="s">
        <v>2755</v>
      </c>
      <c r="D356" s="614" t="s">
        <v>3876</v>
      </c>
      <c r="E356" s="614" t="s">
        <v>3877</v>
      </c>
      <c r="F356" s="617">
        <v>6</v>
      </c>
      <c r="G356" s="617">
        <v>1032</v>
      </c>
      <c r="H356" s="617">
        <v>1</v>
      </c>
      <c r="I356" s="617">
        <v>172</v>
      </c>
      <c r="J356" s="617">
        <v>34</v>
      </c>
      <c r="K356" s="617">
        <v>5848</v>
      </c>
      <c r="L356" s="617">
        <v>5.666666666666667</v>
      </c>
      <c r="M356" s="617">
        <v>172</v>
      </c>
      <c r="N356" s="617">
        <v>16</v>
      </c>
      <c r="O356" s="617">
        <v>2762</v>
      </c>
      <c r="P356" s="638">
        <v>2.6763565891472867</v>
      </c>
      <c r="Q356" s="618">
        <v>172.625</v>
      </c>
    </row>
    <row r="357" spans="1:17" ht="14.4" customHeight="1" x14ac:dyDescent="0.3">
      <c r="A357" s="613" t="s">
        <v>4309</v>
      </c>
      <c r="B357" s="614" t="s">
        <v>3912</v>
      </c>
      <c r="C357" s="614" t="s">
        <v>2755</v>
      </c>
      <c r="D357" s="614" t="s">
        <v>4318</v>
      </c>
      <c r="E357" s="614" t="s">
        <v>4319</v>
      </c>
      <c r="F357" s="617">
        <v>8</v>
      </c>
      <c r="G357" s="617">
        <v>1328</v>
      </c>
      <c r="H357" s="617">
        <v>1</v>
      </c>
      <c r="I357" s="617">
        <v>166</v>
      </c>
      <c r="J357" s="617">
        <v>36</v>
      </c>
      <c r="K357" s="617">
        <v>5976</v>
      </c>
      <c r="L357" s="617">
        <v>4.5</v>
      </c>
      <c r="M357" s="617">
        <v>166</v>
      </c>
      <c r="N357" s="617">
        <v>16</v>
      </c>
      <c r="O357" s="617">
        <v>2666</v>
      </c>
      <c r="P357" s="638">
        <v>2.0075301204819276</v>
      </c>
      <c r="Q357" s="618">
        <v>166.625</v>
      </c>
    </row>
    <row r="358" spans="1:17" ht="14.4" customHeight="1" x14ac:dyDescent="0.3">
      <c r="A358" s="613" t="s">
        <v>509</v>
      </c>
      <c r="B358" s="614" t="s">
        <v>3499</v>
      </c>
      <c r="C358" s="614" t="s">
        <v>2755</v>
      </c>
      <c r="D358" s="614" t="s">
        <v>3500</v>
      </c>
      <c r="E358" s="614" t="s">
        <v>3501</v>
      </c>
      <c r="F358" s="617"/>
      <c r="G358" s="617"/>
      <c r="H358" s="617"/>
      <c r="I358" s="617"/>
      <c r="J358" s="617">
        <v>1</v>
      </c>
      <c r="K358" s="617">
        <v>1114</v>
      </c>
      <c r="L358" s="617"/>
      <c r="M358" s="617">
        <v>1114</v>
      </c>
      <c r="N358" s="617"/>
      <c r="O358" s="617"/>
      <c r="P358" s="638"/>
      <c r="Q358" s="618"/>
    </row>
    <row r="359" spans="1:17" ht="14.4" customHeight="1" x14ac:dyDescent="0.3">
      <c r="A359" s="613" t="s">
        <v>509</v>
      </c>
      <c r="B359" s="614" t="s">
        <v>3499</v>
      </c>
      <c r="C359" s="614" t="s">
        <v>2755</v>
      </c>
      <c r="D359" s="614" t="s">
        <v>3502</v>
      </c>
      <c r="E359" s="614" t="s">
        <v>3503</v>
      </c>
      <c r="F359" s="617"/>
      <c r="G359" s="617"/>
      <c r="H359" s="617"/>
      <c r="I359" s="617"/>
      <c r="J359" s="617">
        <v>2</v>
      </c>
      <c r="K359" s="617">
        <v>652</v>
      </c>
      <c r="L359" s="617"/>
      <c r="M359" s="617">
        <v>326</v>
      </c>
      <c r="N359" s="617"/>
      <c r="O359" s="617"/>
      <c r="P359" s="638"/>
      <c r="Q359" s="618"/>
    </row>
    <row r="360" spans="1:17" ht="14.4" customHeight="1" x14ac:dyDescent="0.3">
      <c r="A360" s="613" t="s">
        <v>509</v>
      </c>
      <c r="B360" s="614" t="s">
        <v>3499</v>
      </c>
      <c r="C360" s="614" t="s">
        <v>2755</v>
      </c>
      <c r="D360" s="614" t="s">
        <v>3504</v>
      </c>
      <c r="E360" s="614" t="s">
        <v>3505</v>
      </c>
      <c r="F360" s="617"/>
      <c r="G360" s="617"/>
      <c r="H360" s="617"/>
      <c r="I360" s="617"/>
      <c r="J360" s="617">
        <v>1</v>
      </c>
      <c r="K360" s="617">
        <v>278</v>
      </c>
      <c r="L360" s="617"/>
      <c r="M360" s="617">
        <v>278</v>
      </c>
      <c r="N360" s="617"/>
      <c r="O360" s="617"/>
      <c r="P360" s="638"/>
      <c r="Q360" s="618"/>
    </row>
    <row r="361" spans="1:17" ht="14.4" customHeight="1" x14ac:dyDescent="0.3">
      <c r="A361" s="613" t="s">
        <v>509</v>
      </c>
      <c r="B361" s="614" t="s">
        <v>3499</v>
      </c>
      <c r="C361" s="614" t="s">
        <v>2755</v>
      </c>
      <c r="D361" s="614" t="s">
        <v>3506</v>
      </c>
      <c r="E361" s="614" t="s">
        <v>3507</v>
      </c>
      <c r="F361" s="617"/>
      <c r="G361" s="617"/>
      <c r="H361" s="617"/>
      <c r="I361" s="617"/>
      <c r="J361" s="617">
        <v>2</v>
      </c>
      <c r="K361" s="617">
        <v>11144</v>
      </c>
      <c r="L361" s="617"/>
      <c r="M361" s="617">
        <v>5572</v>
      </c>
      <c r="N361" s="617"/>
      <c r="O361" s="617"/>
      <c r="P361" s="638"/>
      <c r="Q361" s="618"/>
    </row>
    <row r="362" spans="1:17" ht="14.4" customHeight="1" x14ac:dyDescent="0.3">
      <c r="A362" s="613" t="s">
        <v>4320</v>
      </c>
      <c r="B362" s="614" t="s">
        <v>3680</v>
      </c>
      <c r="C362" s="614" t="s">
        <v>2755</v>
      </c>
      <c r="D362" s="614" t="s">
        <v>3692</v>
      </c>
      <c r="E362" s="614" t="s">
        <v>3693</v>
      </c>
      <c r="F362" s="617">
        <v>1</v>
      </c>
      <c r="G362" s="617">
        <v>494</v>
      </c>
      <c r="H362" s="617">
        <v>1</v>
      </c>
      <c r="I362" s="617">
        <v>494</v>
      </c>
      <c r="J362" s="617">
        <v>8</v>
      </c>
      <c r="K362" s="617">
        <v>3976</v>
      </c>
      <c r="L362" s="617">
        <v>8.048582995951417</v>
      </c>
      <c r="M362" s="617">
        <v>497</v>
      </c>
      <c r="N362" s="617">
        <v>11</v>
      </c>
      <c r="O362" s="617">
        <v>5487</v>
      </c>
      <c r="P362" s="638">
        <v>11.107287449392713</v>
      </c>
      <c r="Q362" s="618">
        <v>498.81818181818181</v>
      </c>
    </row>
    <row r="363" spans="1:17" ht="14.4" customHeight="1" x14ac:dyDescent="0.3">
      <c r="A363" s="613" t="s">
        <v>4320</v>
      </c>
      <c r="B363" s="614" t="s">
        <v>3680</v>
      </c>
      <c r="C363" s="614" t="s">
        <v>2755</v>
      </c>
      <c r="D363" s="614" t="s">
        <v>4321</v>
      </c>
      <c r="E363" s="614" t="s">
        <v>4322</v>
      </c>
      <c r="F363" s="617">
        <v>1</v>
      </c>
      <c r="G363" s="617">
        <v>6246</v>
      </c>
      <c r="H363" s="617">
        <v>1</v>
      </c>
      <c r="I363" s="617">
        <v>6246</v>
      </c>
      <c r="J363" s="617">
        <v>6</v>
      </c>
      <c r="K363" s="617">
        <v>37542</v>
      </c>
      <c r="L363" s="617">
        <v>6.0105667627281463</v>
      </c>
      <c r="M363" s="617">
        <v>6257</v>
      </c>
      <c r="N363" s="617">
        <v>10</v>
      </c>
      <c r="O363" s="617">
        <v>62665</v>
      </c>
      <c r="P363" s="638">
        <v>10.032821005443484</v>
      </c>
      <c r="Q363" s="618">
        <v>6266.5</v>
      </c>
    </row>
    <row r="364" spans="1:17" ht="14.4" customHeight="1" x14ac:dyDescent="0.3">
      <c r="A364" s="613" t="s">
        <v>4320</v>
      </c>
      <c r="B364" s="614" t="s">
        <v>3680</v>
      </c>
      <c r="C364" s="614" t="s">
        <v>2755</v>
      </c>
      <c r="D364" s="614" t="s">
        <v>3683</v>
      </c>
      <c r="E364" s="614" t="s">
        <v>3684</v>
      </c>
      <c r="F364" s="617">
        <v>20</v>
      </c>
      <c r="G364" s="617">
        <v>24720</v>
      </c>
      <c r="H364" s="617">
        <v>1</v>
      </c>
      <c r="I364" s="617">
        <v>1236</v>
      </c>
      <c r="J364" s="617">
        <v>8</v>
      </c>
      <c r="K364" s="617">
        <v>9960</v>
      </c>
      <c r="L364" s="617">
        <v>0.40291262135922329</v>
      </c>
      <c r="M364" s="617">
        <v>1245</v>
      </c>
      <c r="N364" s="617">
        <v>11</v>
      </c>
      <c r="O364" s="617">
        <v>13775</v>
      </c>
      <c r="P364" s="638">
        <v>0.55724110032362462</v>
      </c>
      <c r="Q364" s="618">
        <v>1252.2727272727273</v>
      </c>
    </row>
    <row r="365" spans="1:17" ht="14.4" customHeight="1" x14ac:dyDescent="0.3">
      <c r="A365" s="613" t="s">
        <v>4320</v>
      </c>
      <c r="B365" s="614" t="s">
        <v>3680</v>
      </c>
      <c r="C365" s="614" t="s">
        <v>2755</v>
      </c>
      <c r="D365" s="614" t="s">
        <v>4251</v>
      </c>
      <c r="E365" s="614" t="s">
        <v>4252</v>
      </c>
      <c r="F365" s="617">
        <v>1</v>
      </c>
      <c r="G365" s="617">
        <v>163</v>
      </c>
      <c r="H365" s="617">
        <v>1</v>
      </c>
      <c r="I365" s="617">
        <v>163</v>
      </c>
      <c r="J365" s="617">
        <v>8</v>
      </c>
      <c r="K365" s="617">
        <v>1312</v>
      </c>
      <c r="L365" s="617">
        <v>8.0490797546012267</v>
      </c>
      <c r="M365" s="617">
        <v>164</v>
      </c>
      <c r="N365" s="617">
        <v>10</v>
      </c>
      <c r="O365" s="617">
        <v>1645</v>
      </c>
      <c r="P365" s="638">
        <v>10.092024539877301</v>
      </c>
      <c r="Q365" s="618">
        <v>164.5</v>
      </c>
    </row>
    <row r="366" spans="1:17" ht="14.4" customHeight="1" x14ac:dyDescent="0.3">
      <c r="A366" s="613" t="s">
        <v>4320</v>
      </c>
      <c r="B366" s="614" t="s">
        <v>3680</v>
      </c>
      <c r="C366" s="614" t="s">
        <v>2755</v>
      </c>
      <c r="D366" s="614" t="s">
        <v>3888</v>
      </c>
      <c r="E366" s="614" t="s">
        <v>3889</v>
      </c>
      <c r="F366" s="617">
        <v>45</v>
      </c>
      <c r="G366" s="617">
        <v>25290</v>
      </c>
      <c r="H366" s="617">
        <v>1</v>
      </c>
      <c r="I366" s="617">
        <v>562</v>
      </c>
      <c r="J366" s="617"/>
      <c r="K366" s="617"/>
      <c r="L366" s="617"/>
      <c r="M366" s="617"/>
      <c r="N366" s="617"/>
      <c r="O366" s="617"/>
      <c r="P366" s="638"/>
      <c r="Q366" s="618"/>
    </row>
    <row r="367" spans="1:17" ht="14.4" customHeight="1" x14ac:dyDescent="0.3">
      <c r="A367" s="613" t="s">
        <v>4320</v>
      </c>
      <c r="B367" s="614" t="s">
        <v>3680</v>
      </c>
      <c r="C367" s="614" t="s">
        <v>2755</v>
      </c>
      <c r="D367" s="614" t="s">
        <v>3890</v>
      </c>
      <c r="E367" s="614" t="s">
        <v>3891</v>
      </c>
      <c r="F367" s="617">
        <v>45</v>
      </c>
      <c r="G367" s="617">
        <v>45000</v>
      </c>
      <c r="H367" s="617">
        <v>1</v>
      </c>
      <c r="I367" s="617">
        <v>1000</v>
      </c>
      <c r="J367" s="617"/>
      <c r="K367" s="617"/>
      <c r="L367" s="617"/>
      <c r="M367" s="617"/>
      <c r="N367" s="617"/>
      <c r="O367" s="617"/>
      <c r="P367" s="638"/>
      <c r="Q367" s="618"/>
    </row>
    <row r="368" spans="1:17" ht="14.4" customHeight="1" x14ac:dyDescent="0.3">
      <c r="A368" s="613" t="s">
        <v>4320</v>
      </c>
      <c r="B368" s="614" t="s">
        <v>3680</v>
      </c>
      <c r="C368" s="614" t="s">
        <v>2755</v>
      </c>
      <c r="D368" s="614" t="s">
        <v>4255</v>
      </c>
      <c r="E368" s="614" t="s">
        <v>4256</v>
      </c>
      <c r="F368" s="617"/>
      <c r="G368" s="617"/>
      <c r="H368" s="617"/>
      <c r="I368" s="617"/>
      <c r="J368" s="617"/>
      <c r="K368" s="617"/>
      <c r="L368" s="617"/>
      <c r="M368" s="617"/>
      <c r="N368" s="617">
        <v>1</v>
      </c>
      <c r="O368" s="617">
        <v>167</v>
      </c>
      <c r="P368" s="638"/>
      <c r="Q368" s="618">
        <v>167</v>
      </c>
    </row>
    <row r="369" spans="1:17" ht="14.4" customHeight="1" thickBot="1" x14ac:dyDescent="0.35">
      <c r="A369" s="619" t="s">
        <v>4320</v>
      </c>
      <c r="B369" s="620" t="s">
        <v>3680</v>
      </c>
      <c r="C369" s="620" t="s">
        <v>2755</v>
      </c>
      <c r="D369" s="620" t="s">
        <v>4323</v>
      </c>
      <c r="E369" s="620" t="s">
        <v>4324</v>
      </c>
      <c r="F369" s="623">
        <v>19</v>
      </c>
      <c r="G369" s="623">
        <v>6935</v>
      </c>
      <c r="H369" s="623">
        <v>1</v>
      </c>
      <c r="I369" s="623">
        <v>365</v>
      </c>
      <c r="J369" s="623"/>
      <c r="K369" s="623"/>
      <c r="L369" s="623"/>
      <c r="M369" s="623"/>
      <c r="N369" s="623"/>
      <c r="O369" s="623"/>
      <c r="P369" s="631"/>
      <c r="Q369" s="62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305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2052</v>
      </c>
      <c r="D3" s="182">
        <f>SUBTOTAL(9,D6:D1048576)</f>
        <v>2358</v>
      </c>
      <c r="E3" s="182">
        <f>SUBTOTAL(9,E6:E1048576)</f>
        <v>2330</v>
      </c>
      <c r="F3" s="183">
        <f>IF(OR(E3=0,C3=0),"",E3/C3)</f>
        <v>1.135477582846004</v>
      </c>
      <c r="G3" s="430">
        <f>SUBTOTAL(9,G6:G1048576)</f>
        <v>23370.786900000003</v>
      </c>
      <c r="H3" s="431">
        <f>SUBTOTAL(9,H6:H1048576)</f>
        <v>27861.549299999999</v>
      </c>
      <c r="I3" s="431">
        <f>SUBTOTAL(9,I6:I1048576)</f>
        <v>25319.285999999996</v>
      </c>
      <c r="J3" s="183">
        <f>IF(OR(I3=0,G3=0),"",I3/G3)</f>
        <v>1.0833732774312359</v>
      </c>
      <c r="K3" s="430">
        <f>SUBTOTAL(9,K6:K1048576)</f>
        <v>5006.5</v>
      </c>
      <c r="L3" s="431">
        <f>SUBTOTAL(9,L6:L1048576)</f>
        <v>6313</v>
      </c>
      <c r="M3" s="431">
        <f>SUBTOTAL(9,M6:M1048576)</f>
        <v>5264</v>
      </c>
      <c r="N3" s="184">
        <f>IF(OR(M3=0,E3=0),"",M3/E3)</f>
        <v>2.2592274678111588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3"/>
      <c r="B5" s="804"/>
      <c r="C5" s="811">
        <v>2012</v>
      </c>
      <c r="D5" s="811">
        <v>2013</v>
      </c>
      <c r="E5" s="811">
        <v>2014</v>
      </c>
      <c r="F5" s="812" t="s">
        <v>2</v>
      </c>
      <c r="G5" s="822">
        <v>2012</v>
      </c>
      <c r="H5" s="811">
        <v>2013</v>
      </c>
      <c r="I5" s="811">
        <v>2014</v>
      </c>
      <c r="J5" s="812" t="s">
        <v>2</v>
      </c>
      <c r="K5" s="822">
        <v>2012</v>
      </c>
      <c r="L5" s="811">
        <v>2013</v>
      </c>
      <c r="M5" s="811">
        <v>2014</v>
      </c>
      <c r="N5" s="823" t="s">
        <v>80</v>
      </c>
    </row>
    <row r="6" spans="1:14" ht="14.4" customHeight="1" x14ac:dyDescent="0.3">
      <c r="A6" s="805" t="s">
        <v>3237</v>
      </c>
      <c r="B6" s="808" t="s">
        <v>4326</v>
      </c>
      <c r="C6" s="813">
        <v>9</v>
      </c>
      <c r="D6" s="814">
        <v>13</v>
      </c>
      <c r="E6" s="814">
        <v>5</v>
      </c>
      <c r="F6" s="819">
        <v>0.55555555555555558</v>
      </c>
      <c r="G6" s="813">
        <v>258.90840000000003</v>
      </c>
      <c r="H6" s="814">
        <v>374.00220000000002</v>
      </c>
      <c r="I6" s="814">
        <v>143.84700000000001</v>
      </c>
      <c r="J6" s="819">
        <v>0.55559031688427252</v>
      </c>
      <c r="K6" s="813">
        <v>99</v>
      </c>
      <c r="L6" s="814">
        <v>143</v>
      </c>
      <c r="M6" s="814">
        <v>55</v>
      </c>
      <c r="N6" s="824">
        <v>11000</v>
      </c>
    </row>
    <row r="7" spans="1:14" ht="14.4" customHeight="1" x14ac:dyDescent="0.3">
      <c r="A7" s="806" t="s">
        <v>3274</v>
      </c>
      <c r="B7" s="809" t="s">
        <v>4326</v>
      </c>
      <c r="C7" s="815">
        <v>46</v>
      </c>
      <c r="D7" s="816">
        <v>98</v>
      </c>
      <c r="E7" s="816">
        <v>46</v>
      </c>
      <c r="F7" s="820">
        <v>1</v>
      </c>
      <c r="G7" s="815">
        <v>1157.58</v>
      </c>
      <c r="H7" s="816">
        <v>2466.6011999999996</v>
      </c>
      <c r="I7" s="816">
        <v>1157.7923999999998</v>
      </c>
      <c r="J7" s="820">
        <v>1.0001834862385319</v>
      </c>
      <c r="K7" s="815">
        <v>414</v>
      </c>
      <c r="L7" s="816">
        <v>882</v>
      </c>
      <c r="M7" s="816">
        <v>414</v>
      </c>
      <c r="N7" s="825">
        <v>9000</v>
      </c>
    </row>
    <row r="8" spans="1:14" ht="14.4" customHeight="1" x14ac:dyDescent="0.3">
      <c r="A8" s="806" t="s">
        <v>3269</v>
      </c>
      <c r="B8" s="809" t="s">
        <v>4326</v>
      </c>
      <c r="C8" s="815">
        <v>142</v>
      </c>
      <c r="D8" s="816">
        <v>222</v>
      </c>
      <c r="E8" s="816">
        <v>123</v>
      </c>
      <c r="F8" s="820">
        <v>0.86619718309859151</v>
      </c>
      <c r="G8" s="815">
        <v>3062.2536</v>
      </c>
      <c r="H8" s="816">
        <v>4788.4014000000006</v>
      </c>
      <c r="I8" s="816">
        <v>2653.0362</v>
      </c>
      <c r="J8" s="820">
        <v>0.8663672401266832</v>
      </c>
      <c r="K8" s="815">
        <v>994</v>
      </c>
      <c r="L8" s="816">
        <v>1554</v>
      </c>
      <c r="M8" s="816">
        <v>861</v>
      </c>
      <c r="N8" s="825">
        <v>7000</v>
      </c>
    </row>
    <row r="9" spans="1:14" ht="14.4" customHeight="1" x14ac:dyDescent="0.3">
      <c r="A9" s="806" t="s">
        <v>3239</v>
      </c>
      <c r="B9" s="809" t="s">
        <v>4326</v>
      </c>
      <c r="C9" s="815">
        <v>1655</v>
      </c>
      <c r="D9" s="816">
        <v>1723</v>
      </c>
      <c r="E9" s="816">
        <v>1800</v>
      </c>
      <c r="F9" s="820">
        <v>1.0876132930513596</v>
      </c>
      <c r="G9" s="815">
        <v>17713.901699999999</v>
      </c>
      <c r="H9" s="816">
        <v>18448.314299999998</v>
      </c>
      <c r="I9" s="816">
        <v>19273.139999999996</v>
      </c>
      <c r="J9" s="820">
        <v>1.0880234251271699</v>
      </c>
      <c r="K9" s="815">
        <v>3310</v>
      </c>
      <c r="L9" s="816">
        <v>3446</v>
      </c>
      <c r="M9" s="816">
        <v>3600</v>
      </c>
      <c r="N9" s="825">
        <v>2000</v>
      </c>
    </row>
    <row r="10" spans="1:14" ht="14.4" customHeight="1" x14ac:dyDescent="0.3">
      <c r="A10" s="806" t="s">
        <v>3271</v>
      </c>
      <c r="B10" s="809" t="s">
        <v>4326</v>
      </c>
      <c r="C10" s="815">
        <v>179</v>
      </c>
      <c r="D10" s="816">
        <v>274</v>
      </c>
      <c r="E10" s="816">
        <v>312</v>
      </c>
      <c r="F10" s="820">
        <v>1.7430167597765363</v>
      </c>
      <c r="G10" s="815">
        <v>1074.7133999999999</v>
      </c>
      <c r="H10" s="816">
        <v>1646.2368000000001</v>
      </c>
      <c r="I10" s="816">
        <v>1874.6208000000008</v>
      </c>
      <c r="J10" s="820">
        <v>1.7442983403761423</v>
      </c>
      <c r="K10" s="815">
        <v>179</v>
      </c>
      <c r="L10" s="816">
        <v>274</v>
      </c>
      <c r="M10" s="816">
        <v>312</v>
      </c>
      <c r="N10" s="825">
        <v>1000</v>
      </c>
    </row>
    <row r="11" spans="1:14" ht="14.4" customHeight="1" thickBot="1" x14ac:dyDescent="0.35">
      <c r="A11" s="807" t="s">
        <v>3265</v>
      </c>
      <c r="B11" s="810" t="s">
        <v>4326</v>
      </c>
      <c r="C11" s="817">
        <v>21</v>
      </c>
      <c r="D11" s="818">
        <v>28</v>
      </c>
      <c r="E11" s="818">
        <v>44</v>
      </c>
      <c r="F11" s="821">
        <v>2.0952380952380953</v>
      </c>
      <c r="G11" s="817">
        <v>103.42979999999999</v>
      </c>
      <c r="H11" s="818">
        <v>137.99339999999995</v>
      </c>
      <c r="I11" s="818">
        <v>216.84959999999995</v>
      </c>
      <c r="J11" s="821">
        <v>2.0965872504829361</v>
      </c>
      <c r="K11" s="817">
        <v>10.5</v>
      </c>
      <c r="L11" s="818">
        <v>14</v>
      </c>
      <c r="M11" s="818">
        <v>22</v>
      </c>
      <c r="N11" s="826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305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2012</v>
      </c>
      <c r="C3" s="44">
        <v>2013</v>
      </c>
      <c r="D3" s="11"/>
      <c r="E3" s="458">
        <v>2014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4235.8970499999996</v>
      </c>
      <c r="C5" s="33">
        <v>4798.1154499999993</v>
      </c>
      <c r="D5" s="12"/>
      <c r="E5" s="214">
        <v>5092.669130000002</v>
      </c>
      <c r="F5" s="32">
        <v>4909.5446079440735</v>
      </c>
      <c r="G5" s="213">
        <f>E5-F5</f>
        <v>183.12452205592854</v>
      </c>
      <c r="H5" s="219">
        <f>IF(F5&lt;0.00000001,"",E5/F5)</f>
        <v>1.0372996961387451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1846.98829</v>
      </c>
      <c r="C6" s="35">
        <v>2135.1838400000001</v>
      </c>
      <c r="D6" s="12"/>
      <c r="E6" s="215">
        <v>2003.946910000001</v>
      </c>
      <c r="F6" s="34">
        <v>2362.1800766699203</v>
      </c>
      <c r="G6" s="216">
        <f>E6-F6</f>
        <v>-358.23316666991923</v>
      </c>
      <c r="H6" s="220">
        <f>IF(F6&lt;0.00000001,"",E6/F6)</f>
        <v>0.84834637705735882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18135.576779999999</v>
      </c>
      <c r="C7" s="35">
        <v>20506.040929999999</v>
      </c>
      <c r="D7" s="12"/>
      <c r="E7" s="215">
        <v>21375.437310000008</v>
      </c>
      <c r="F7" s="34">
        <v>20298.766579892999</v>
      </c>
      <c r="G7" s="216">
        <f>E7-F7</f>
        <v>1076.6707301070091</v>
      </c>
      <c r="H7" s="220">
        <f>IF(F7&lt;0.00000001,"",E7/F7)</f>
        <v>1.0530411897624119</v>
      </c>
    </row>
    <row r="8" spans="1:8" ht="14.4" customHeight="1" thickBot="1" x14ac:dyDescent="0.35">
      <c r="A8" s="1" t="s">
        <v>84</v>
      </c>
      <c r="B8" s="15">
        <v>5635.3655499999995</v>
      </c>
      <c r="C8" s="37">
        <v>4854.5605099999957</v>
      </c>
      <c r="D8" s="12"/>
      <c r="E8" s="217">
        <v>5064.0867700000072</v>
      </c>
      <c r="F8" s="36">
        <v>4893.189067877207</v>
      </c>
      <c r="G8" s="218">
        <f>E8-F8</f>
        <v>170.89770212280018</v>
      </c>
      <c r="H8" s="221">
        <f>IF(F8&lt;0.00000001,"",E8/F8)</f>
        <v>1.0349256282052759</v>
      </c>
    </row>
    <row r="9" spans="1:8" ht="14.4" customHeight="1" thickBot="1" x14ac:dyDescent="0.35">
      <c r="A9" s="2" t="s">
        <v>85</v>
      </c>
      <c r="B9" s="3">
        <v>29853.827669999999</v>
      </c>
      <c r="C9" s="39">
        <v>32293.900729999994</v>
      </c>
      <c r="D9" s="12"/>
      <c r="E9" s="3">
        <v>33536.140120000018</v>
      </c>
      <c r="F9" s="38">
        <v>32463.6803323842</v>
      </c>
      <c r="G9" s="38">
        <f>E9-F9</f>
        <v>1072.4597876158186</v>
      </c>
      <c r="H9" s="222">
        <f>IF(F9&lt;0.00000001,"",E9/F9)</f>
        <v>1.0330356810021317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8736.66</v>
      </c>
      <c r="C12" s="37">
        <f>IF(ISERROR(VLOOKUP("Celkem",CaseMix!A:D,3,0)),0,VLOOKUP("Celkem",CaseMix!A:D,3,0)*30)</f>
        <v>8794.23</v>
      </c>
      <c r="D12" s="12"/>
      <c r="E12" s="217">
        <f>IF(ISERROR(VLOOKUP("Celkem",CaseMix!A:D,4,0)),0,VLOOKUP("Celkem",CaseMix!A:D,4,0)*30)</f>
        <v>12887.94</v>
      </c>
      <c r="F12" s="36">
        <f>B12</f>
        <v>8736.66</v>
      </c>
      <c r="G12" s="218">
        <f>E12-F12</f>
        <v>4151.2800000000007</v>
      </c>
      <c r="H12" s="221">
        <f>IF(F12&lt;0.00000001,"",E12/F12)</f>
        <v>1.4751564098866159</v>
      </c>
    </row>
    <row r="13" spans="1:8" ht="14.4" customHeight="1" thickBot="1" x14ac:dyDescent="0.35">
      <c r="A13" s="4" t="s">
        <v>88</v>
      </c>
      <c r="B13" s="9">
        <f>SUM(B11:B12)</f>
        <v>8736.66</v>
      </c>
      <c r="C13" s="41">
        <f>SUM(C11:C12)</f>
        <v>8794.23</v>
      </c>
      <c r="D13" s="12"/>
      <c r="E13" s="9">
        <f>SUM(E11:E12)</f>
        <v>12887.94</v>
      </c>
      <c r="F13" s="40">
        <f>SUM(F11:F12)</f>
        <v>8736.66</v>
      </c>
      <c r="G13" s="40">
        <f>E13-F13</f>
        <v>4151.2800000000007</v>
      </c>
      <c r="H13" s="223">
        <f>IF(F13&lt;0.00000001,"",E13/F13)</f>
        <v>1.4751564098866159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0.29264790085123449</v>
      </c>
      <c r="C15" s="43">
        <f>IF(C9=0,"",C13/C9)</f>
        <v>0.2723186050990255</v>
      </c>
      <c r="D15" s="12"/>
      <c r="E15" s="10">
        <f>IF(E9=0,"",E13/E9)</f>
        <v>0.38430004031125792</v>
      </c>
      <c r="F15" s="42">
        <f>IF(F9=0,"",F13/F9)</f>
        <v>0.26912105807315784</v>
      </c>
      <c r="G15" s="42">
        <f>IF(ISERROR(F15-E15),"",E15-F15)</f>
        <v>0.11517898223810008</v>
      </c>
      <c r="H15" s="224">
        <f>IF(ISERROR(F15-E15),"",IF(F15&lt;0.00000001,"",E15/F15))</f>
        <v>1.4279820503930607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243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242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304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0.25730970504447176</v>
      </c>
      <c r="C4" s="313">
        <f t="shared" ref="C4:M4" si="0">(C10+C8)/C6</f>
        <v>0.43024915685350157</v>
      </c>
      <c r="D4" s="313">
        <f t="shared" si="0"/>
        <v>0.43155043059161424</v>
      </c>
      <c r="E4" s="313">
        <f t="shared" si="0"/>
        <v>0.35338018311727992</v>
      </c>
      <c r="F4" s="313">
        <f t="shared" si="0"/>
        <v>0.44257807023508694</v>
      </c>
      <c r="G4" s="313">
        <f t="shared" si="0"/>
        <v>0.38928158228723475</v>
      </c>
      <c r="H4" s="313">
        <f t="shared" si="0"/>
        <v>0.39568777016024231</v>
      </c>
      <c r="I4" s="313">
        <f t="shared" si="0"/>
        <v>0.38430004031125792</v>
      </c>
      <c r="J4" s="313">
        <f t="shared" si="0"/>
        <v>0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3603.5951300000202</v>
      </c>
      <c r="C5" s="313">
        <f>IF(ISERROR(VLOOKUP($A5,'Man Tab'!$A:$Q,COLUMN()+2,0)),0,VLOOKUP($A5,'Man Tab'!$A:$Q,COLUMN()+2,0))</f>
        <v>4038.9765000000002</v>
      </c>
      <c r="D5" s="313">
        <f>IF(ISERROR(VLOOKUP($A5,'Man Tab'!$A:$Q,COLUMN()+2,0)),0,VLOOKUP($A5,'Man Tab'!$A:$Q,COLUMN()+2,0))</f>
        <v>4414.4896799999997</v>
      </c>
      <c r="E5" s="313">
        <f>IF(ISERROR(VLOOKUP($A5,'Man Tab'!$A:$Q,COLUMN()+2,0)),0,VLOOKUP($A5,'Man Tab'!$A:$Q,COLUMN()+2,0))</f>
        <v>4445.0524999999998</v>
      </c>
      <c r="F5" s="313">
        <f>IF(ISERROR(VLOOKUP($A5,'Man Tab'!$A:$Q,COLUMN()+2,0)),0,VLOOKUP($A5,'Man Tab'!$A:$Q,COLUMN()+2,0))</f>
        <v>4187.4562699999997</v>
      </c>
      <c r="G5" s="313">
        <f>IF(ISERROR(VLOOKUP($A5,'Man Tab'!$A:$Q,COLUMN()+2,0)),0,VLOOKUP($A5,'Man Tab'!$A:$Q,COLUMN()+2,0))</f>
        <v>4079.9038399999999</v>
      </c>
      <c r="H5" s="313">
        <f>IF(ISERROR(VLOOKUP($A5,'Man Tab'!$A:$Q,COLUMN()+2,0)),0,VLOOKUP($A5,'Man Tab'!$A:$Q,COLUMN()+2,0))</f>
        <v>4578.9691599999996</v>
      </c>
      <c r="I5" s="313">
        <f>IF(ISERROR(VLOOKUP($A5,'Man Tab'!$A:$Q,COLUMN()+2,0)),0,VLOOKUP($A5,'Man Tab'!$A:$Q,COLUMN()+2,0))</f>
        <v>4187.69704</v>
      </c>
      <c r="J5" s="313">
        <f>IF(ISERROR(VLOOKUP($A5,'Man Tab'!$A:$Q,COLUMN()+2,0)),0,VLOOKUP($A5,'Man Tab'!$A:$Q,COLUMN()+2,0))</f>
        <v>4.9406564584124654E-324</v>
      </c>
      <c r="K5" s="313">
        <f>IF(ISERROR(VLOOKUP($A5,'Man Tab'!$A:$Q,COLUMN()+2,0)),0,VLOOKUP($A5,'Man Tab'!$A:$Q,COLUMN()+2,0))</f>
        <v>4.9406564584124654E-324</v>
      </c>
      <c r="L5" s="313">
        <f>IF(ISERROR(VLOOKUP($A5,'Man Tab'!$A:$Q,COLUMN()+2,0)),0,VLOOKUP($A5,'Man Tab'!$A:$Q,COLUMN()+2,0))</f>
        <v>4.9406564584124654E-324</v>
      </c>
      <c r="M5" s="313">
        <f>IF(ISERROR(VLOOKUP($A5,'Man Tab'!$A:$Q,COLUMN()+2,0)),0,VLOOKUP($A5,'Man Tab'!$A:$Q,COLUMN()+2,0))</f>
        <v>4.9406564584124654E-324</v>
      </c>
    </row>
    <row r="6" spans="1:13" ht="14.4" customHeight="1" x14ac:dyDescent="0.3">
      <c r="A6" s="314" t="s">
        <v>85</v>
      </c>
      <c r="B6" s="315">
        <f>B5</f>
        <v>3603.5951300000202</v>
      </c>
      <c r="C6" s="315">
        <f t="shared" ref="C6:M6" si="1">C5+B6</f>
        <v>7642.5716300000204</v>
      </c>
      <c r="D6" s="315">
        <f t="shared" si="1"/>
        <v>12057.061310000019</v>
      </c>
      <c r="E6" s="315">
        <f t="shared" si="1"/>
        <v>16502.113810000017</v>
      </c>
      <c r="F6" s="315">
        <f t="shared" si="1"/>
        <v>20689.570080000016</v>
      </c>
      <c r="G6" s="315">
        <f t="shared" si="1"/>
        <v>24769.473920000015</v>
      </c>
      <c r="H6" s="315">
        <f t="shared" si="1"/>
        <v>29348.443080000015</v>
      </c>
      <c r="I6" s="315">
        <f t="shared" si="1"/>
        <v>33536.140120000018</v>
      </c>
      <c r="J6" s="315">
        <f t="shared" si="1"/>
        <v>33536.140120000018</v>
      </c>
      <c r="K6" s="315">
        <f t="shared" si="1"/>
        <v>33536.140120000018</v>
      </c>
      <c r="L6" s="315">
        <f t="shared" si="1"/>
        <v>33536.140120000018</v>
      </c>
      <c r="M6" s="315">
        <f t="shared" si="1"/>
        <v>33536.140120000018</v>
      </c>
    </row>
    <row r="7" spans="1:13" ht="14.4" customHeight="1" x14ac:dyDescent="0.3">
      <c r="A7" s="314" t="s">
        <v>113</v>
      </c>
      <c r="B7" s="314">
        <v>30.908000000000001</v>
      </c>
      <c r="C7" s="314">
        <v>109.607</v>
      </c>
      <c r="D7" s="314">
        <v>173.441</v>
      </c>
      <c r="E7" s="314">
        <v>194.38399999999999</v>
      </c>
      <c r="F7" s="314">
        <v>305.22500000000002</v>
      </c>
      <c r="G7" s="314">
        <v>321.41000000000003</v>
      </c>
      <c r="H7" s="314">
        <v>387.09399999999999</v>
      </c>
      <c r="I7" s="314">
        <v>429.59800000000001</v>
      </c>
      <c r="J7" s="314"/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927.24</v>
      </c>
      <c r="C8" s="315">
        <f t="shared" ref="C8:M8" si="2">C7*30</f>
        <v>3288.21</v>
      </c>
      <c r="D8" s="315">
        <f t="shared" si="2"/>
        <v>5203.2300000000005</v>
      </c>
      <c r="E8" s="315">
        <f t="shared" si="2"/>
        <v>5831.5199999999995</v>
      </c>
      <c r="F8" s="315">
        <f t="shared" si="2"/>
        <v>9156.75</v>
      </c>
      <c r="G8" s="315">
        <f t="shared" si="2"/>
        <v>9642.3000000000011</v>
      </c>
      <c r="H8" s="315">
        <f t="shared" si="2"/>
        <v>11612.82</v>
      </c>
      <c r="I8" s="315">
        <f t="shared" si="2"/>
        <v>12887.94</v>
      </c>
      <c r="J8" s="315">
        <f t="shared" si="2"/>
        <v>0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8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0.26912105807315784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0.26912105807315784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307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2014</v>
      </c>
      <c r="C4" s="248" t="s">
        <v>17</v>
      </c>
      <c r="D4" s="226" t="s">
        <v>183</v>
      </c>
      <c r="E4" s="226" t="s">
        <v>184</v>
      </c>
      <c r="F4" s="226" t="s">
        <v>185</v>
      </c>
      <c r="G4" s="226" t="s">
        <v>186</v>
      </c>
      <c r="H4" s="226" t="s">
        <v>187</v>
      </c>
      <c r="I4" s="226" t="s">
        <v>188</v>
      </c>
      <c r="J4" s="226" t="s">
        <v>189</v>
      </c>
      <c r="K4" s="226" t="s">
        <v>190</v>
      </c>
      <c r="L4" s="226" t="s">
        <v>191</v>
      </c>
      <c r="M4" s="226" t="s">
        <v>192</v>
      </c>
      <c r="N4" s="226" t="s">
        <v>193</v>
      </c>
      <c r="O4" s="226" t="s">
        <v>194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3.9525251667299724E-323</v>
      </c>
      <c r="Q6" s="173" t="s">
        <v>306</v>
      </c>
    </row>
    <row r="7" spans="1:17" ht="14.4" customHeight="1" x14ac:dyDescent="0.3">
      <c r="A7" s="19" t="s">
        <v>22</v>
      </c>
      <c r="B7" s="55">
        <v>7364.3169119161103</v>
      </c>
      <c r="C7" s="56">
        <v>613.69307599300896</v>
      </c>
      <c r="D7" s="56">
        <v>386.16287000000199</v>
      </c>
      <c r="E7" s="56">
        <v>556.08631000000003</v>
      </c>
      <c r="F7" s="56">
        <v>834.30165999999997</v>
      </c>
      <c r="G7" s="56">
        <v>864.63735999999994</v>
      </c>
      <c r="H7" s="56">
        <v>688.13081999999997</v>
      </c>
      <c r="I7" s="56">
        <v>559.20011</v>
      </c>
      <c r="J7" s="56">
        <v>410.19020999999998</v>
      </c>
      <c r="K7" s="56">
        <v>793.95979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5092.6691300000002</v>
      </c>
      <c r="Q7" s="174">
        <v>1.0372996961380001</v>
      </c>
    </row>
    <row r="8" spans="1:17" ht="14.4" customHeight="1" x14ac:dyDescent="0.3">
      <c r="A8" s="19" t="s">
        <v>23</v>
      </c>
      <c r="B8" s="55">
        <v>3394.97988424399</v>
      </c>
      <c r="C8" s="56">
        <v>282.91499035366502</v>
      </c>
      <c r="D8" s="56">
        <v>179.91500000000099</v>
      </c>
      <c r="E8" s="56">
        <v>329.76799999999997</v>
      </c>
      <c r="F8" s="56">
        <v>417.29</v>
      </c>
      <c r="G8" s="56">
        <v>265.29899999999998</v>
      </c>
      <c r="H8" s="56">
        <v>184.977</v>
      </c>
      <c r="I8" s="56">
        <v>303.60899999999998</v>
      </c>
      <c r="J8" s="56">
        <v>160.21</v>
      </c>
      <c r="K8" s="56">
        <v>274.42899999999997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2115.4969999999998</v>
      </c>
      <c r="Q8" s="174">
        <v>0.93468757052899998</v>
      </c>
    </row>
    <row r="9" spans="1:17" ht="14.4" customHeight="1" x14ac:dyDescent="0.3">
      <c r="A9" s="19" t="s">
        <v>24</v>
      </c>
      <c r="B9" s="55">
        <v>3543.2701150048802</v>
      </c>
      <c r="C9" s="56">
        <v>295.27250958373997</v>
      </c>
      <c r="D9" s="56">
        <v>214.41202000000101</v>
      </c>
      <c r="E9" s="56">
        <v>224.55663000000001</v>
      </c>
      <c r="F9" s="56">
        <v>213.06635</v>
      </c>
      <c r="G9" s="56">
        <v>323.07925</v>
      </c>
      <c r="H9" s="56">
        <v>227.35659000000001</v>
      </c>
      <c r="I9" s="56">
        <v>290.17734000000002</v>
      </c>
      <c r="J9" s="56">
        <v>202.49867</v>
      </c>
      <c r="K9" s="56">
        <v>308.80005999999997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2003.9469099999999</v>
      </c>
      <c r="Q9" s="174">
        <v>0.848346377057</v>
      </c>
    </row>
    <row r="10" spans="1:17" ht="14.4" customHeight="1" x14ac:dyDescent="0.3">
      <c r="A10" s="19" t="s">
        <v>25</v>
      </c>
      <c r="B10" s="55">
        <v>57.999795446105999</v>
      </c>
      <c r="C10" s="56">
        <v>4.8333162871750002</v>
      </c>
      <c r="D10" s="56">
        <v>4.6252800000000001</v>
      </c>
      <c r="E10" s="56">
        <v>3.7244899999999999</v>
      </c>
      <c r="F10" s="56">
        <v>5.1179100000000002</v>
      </c>
      <c r="G10" s="56">
        <v>7.5280100000000001</v>
      </c>
      <c r="H10" s="56">
        <v>5.6733000000000002</v>
      </c>
      <c r="I10" s="56">
        <v>5.3031899999999998</v>
      </c>
      <c r="J10" s="56">
        <v>3.4780000000000002</v>
      </c>
      <c r="K10" s="56">
        <v>4.4495800000000001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39.899760000000001</v>
      </c>
      <c r="Q10" s="174">
        <v>1.0318939841020001</v>
      </c>
    </row>
    <row r="11" spans="1:17" ht="14.4" customHeight="1" x14ac:dyDescent="0.3">
      <c r="A11" s="19" t="s">
        <v>26</v>
      </c>
      <c r="B11" s="55">
        <v>323.210944503203</v>
      </c>
      <c r="C11" s="56">
        <v>26.934245375265998</v>
      </c>
      <c r="D11" s="56">
        <v>22.301169999999999</v>
      </c>
      <c r="E11" s="56">
        <v>27.73808</v>
      </c>
      <c r="F11" s="56">
        <v>34.634970000000003</v>
      </c>
      <c r="G11" s="56">
        <v>23.448589999999999</v>
      </c>
      <c r="H11" s="56">
        <v>27.97315</v>
      </c>
      <c r="I11" s="56">
        <v>29.899460000000001</v>
      </c>
      <c r="J11" s="56">
        <v>31.27375</v>
      </c>
      <c r="K11" s="56">
        <v>28.3794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225.64857000000001</v>
      </c>
      <c r="Q11" s="174">
        <v>1.047219658728</v>
      </c>
    </row>
    <row r="12" spans="1:17" ht="14.4" customHeight="1" x14ac:dyDescent="0.3">
      <c r="A12" s="19" t="s">
        <v>27</v>
      </c>
      <c r="B12" s="55">
        <v>59.436186645969997</v>
      </c>
      <c r="C12" s="56">
        <v>4.9530155538300003</v>
      </c>
      <c r="D12" s="56">
        <v>0.20319999999999999</v>
      </c>
      <c r="E12" s="56">
        <v>12.91337</v>
      </c>
      <c r="F12" s="56">
        <v>10.703659999999999</v>
      </c>
      <c r="G12" s="56">
        <v>19.314509999999999</v>
      </c>
      <c r="H12" s="56">
        <v>31.3507</v>
      </c>
      <c r="I12" s="56">
        <v>20.103000000000002</v>
      </c>
      <c r="J12" s="56">
        <v>32.868499999999997</v>
      </c>
      <c r="K12" s="56">
        <v>13.75071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141.20765</v>
      </c>
      <c r="Q12" s="174">
        <v>3.5636787444259999</v>
      </c>
    </row>
    <row r="13" spans="1:17" ht="14.4" customHeight="1" x14ac:dyDescent="0.3">
      <c r="A13" s="19" t="s">
        <v>28</v>
      </c>
      <c r="B13" s="55">
        <v>126.230395954993</v>
      </c>
      <c r="C13" s="56">
        <v>10.519199662916</v>
      </c>
      <c r="D13" s="56">
        <v>6.5537099999999997</v>
      </c>
      <c r="E13" s="56">
        <v>8.6322600000000005</v>
      </c>
      <c r="F13" s="56">
        <v>14.400460000000001</v>
      </c>
      <c r="G13" s="56">
        <v>9.5947300000000002</v>
      </c>
      <c r="H13" s="56">
        <v>9.1120900000000002</v>
      </c>
      <c r="I13" s="56">
        <v>11.207520000000001</v>
      </c>
      <c r="J13" s="56">
        <v>12.441549999999999</v>
      </c>
      <c r="K13" s="56">
        <v>11.30011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83.242429999999999</v>
      </c>
      <c r="Q13" s="174">
        <v>0.98917256858199998</v>
      </c>
    </row>
    <row r="14" spans="1:17" ht="14.4" customHeight="1" x14ac:dyDescent="0.3">
      <c r="A14" s="19" t="s">
        <v>29</v>
      </c>
      <c r="B14" s="55">
        <v>322.77884899141998</v>
      </c>
      <c r="C14" s="56">
        <v>26.898237415951002</v>
      </c>
      <c r="D14" s="56">
        <v>35.643000000000001</v>
      </c>
      <c r="E14" s="56">
        <v>30.004000000000001</v>
      </c>
      <c r="F14" s="56">
        <v>27.052</v>
      </c>
      <c r="G14" s="56">
        <v>22.821000000000002</v>
      </c>
      <c r="H14" s="56">
        <v>19.675000000000001</v>
      </c>
      <c r="I14" s="56">
        <v>17.812999999999999</v>
      </c>
      <c r="J14" s="56">
        <v>16.350999999999999</v>
      </c>
      <c r="K14" s="56">
        <v>15.968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185.327</v>
      </c>
      <c r="Q14" s="174">
        <v>0.861241375847</v>
      </c>
    </row>
    <row r="15" spans="1:17" ht="14.4" customHeight="1" x14ac:dyDescent="0.3">
      <c r="A15" s="19" t="s">
        <v>30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3.9525251667299724E-323</v>
      </c>
      <c r="Q15" s="174" t="s">
        <v>306</v>
      </c>
    </row>
    <row r="16" spans="1:17" ht="14.4" customHeight="1" x14ac:dyDescent="0.3">
      <c r="A16" s="19" t="s">
        <v>31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3.9525251667299724E-323</v>
      </c>
      <c r="Q16" s="174" t="s">
        <v>306</v>
      </c>
    </row>
    <row r="17" spans="1:17" ht="14.4" customHeight="1" x14ac:dyDescent="0.3">
      <c r="A17" s="19" t="s">
        <v>32</v>
      </c>
      <c r="B17" s="55">
        <v>351.66175781058598</v>
      </c>
      <c r="C17" s="56">
        <v>29.305146484215001</v>
      </c>
      <c r="D17" s="56">
        <v>18.300989999999999</v>
      </c>
      <c r="E17" s="56">
        <v>78.216949999999997</v>
      </c>
      <c r="F17" s="56">
        <v>2.69814</v>
      </c>
      <c r="G17" s="56">
        <v>84.146460000000005</v>
      </c>
      <c r="H17" s="56">
        <v>93.57508</v>
      </c>
      <c r="I17" s="56">
        <v>30.09422</v>
      </c>
      <c r="J17" s="56">
        <v>39.562170000000002</v>
      </c>
      <c r="K17" s="56">
        <v>17.93196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364.52596999999997</v>
      </c>
      <c r="Q17" s="174">
        <v>1.554871813199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9.1389999999999993</v>
      </c>
      <c r="E18" s="56">
        <v>4.9406564584124654E-324</v>
      </c>
      <c r="F18" s="56">
        <v>4.7679999999999998</v>
      </c>
      <c r="G18" s="56">
        <v>4.9406564584124654E-324</v>
      </c>
      <c r="H18" s="56">
        <v>1.095</v>
      </c>
      <c r="I18" s="56">
        <v>1.268</v>
      </c>
      <c r="J18" s="56">
        <v>0.20399999999999999</v>
      </c>
      <c r="K18" s="56">
        <v>17.166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33.64</v>
      </c>
      <c r="Q18" s="174" t="s">
        <v>306</v>
      </c>
    </row>
    <row r="19" spans="1:17" ht="14.4" customHeight="1" x14ac:dyDescent="0.3">
      <c r="A19" s="19" t="s">
        <v>34</v>
      </c>
      <c r="B19" s="55">
        <v>891.49599297832299</v>
      </c>
      <c r="C19" s="56">
        <v>74.291332748193</v>
      </c>
      <c r="D19" s="56">
        <v>64.847340000000003</v>
      </c>
      <c r="E19" s="56">
        <v>22.09104</v>
      </c>
      <c r="F19" s="56">
        <v>65.280659999999997</v>
      </c>
      <c r="G19" s="56">
        <v>22.606280000000002</v>
      </c>
      <c r="H19" s="56">
        <v>88.324269999999999</v>
      </c>
      <c r="I19" s="56">
        <v>81.886330000000001</v>
      </c>
      <c r="J19" s="56">
        <v>99.819739999999996</v>
      </c>
      <c r="K19" s="56">
        <v>117.43246000000001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562.28812000000005</v>
      </c>
      <c r="Q19" s="174">
        <v>0.94608633874100001</v>
      </c>
    </row>
    <row r="20" spans="1:17" ht="14.4" customHeight="1" x14ac:dyDescent="0.3">
      <c r="A20" s="19" t="s">
        <v>35</v>
      </c>
      <c r="B20" s="55">
        <v>30448.149869839501</v>
      </c>
      <c r="C20" s="56">
        <v>2537.3458224866299</v>
      </c>
      <c r="D20" s="56">
        <v>2493.9939200000099</v>
      </c>
      <c r="E20" s="56">
        <v>2588.5005000000001</v>
      </c>
      <c r="F20" s="56">
        <v>2620.4636399999999</v>
      </c>
      <c r="G20" s="56">
        <v>2624.96333</v>
      </c>
      <c r="H20" s="56">
        <v>2656.81079</v>
      </c>
      <c r="I20" s="56">
        <v>2573.96605</v>
      </c>
      <c r="J20" s="56">
        <v>3385.0366899999999</v>
      </c>
      <c r="K20" s="56">
        <v>2431.7023899999999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21375.437310000001</v>
      </c>
      <c r="Q20" s="174">
        <v>1.053041189762</v>
      </c>
    </row>
    <row r="21" spans="1:17" ht="14.4" customHeight="1" x14ac:dyDescent="0.3">
      <c r="A21" s="20" t="s">
        <v>36</v>
      </c>
      <c r="B21" s="55">
        <v>1811.98979524115</v>
      </c>
      <c r="C21" s="56">
        <v>150.999149603429</v>
      </c>
      <c r="D21" s="56">
        <v>156.746000000001</v>
      </c>
      <c r="E21" s="56">
        <v>156.744</v>
      </c>
      <c r="F21" s="56">
        <v>156.74199999999999</v>
      </c>
      <c r="G21" s="56">
        <v>153.40100000000001</v>
      </c>
      <c r="H21" s="56">
        <v>153.40100000000001</v>
      </c>
      <c r="I21" s="56">
        <v>151.029</v>
      </c>
      <c r="J21" s="56">
        <v>151.029</v>
      </c>
      <c r="K21" s="56">
        <v>151.02799999999999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1230.1199999999999</v>
      </c>
      <c r="Q21" s="174">
        <v>1.0183169932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30.855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30.855</v>
      </c>
      <c r="Q22" s="174" t="s">
        <v>306</v>
      </c>
    </row>
    <row r="23" spans="1:17" ht="14.4" customHeight="1" x14ac:dyDescent="0.3">
      <c r="A23" s="20" t="s">
        <v>38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1.5810100666919889E-322</v>
      </c>
      <c r="Q23" s="174" t="s">
        <v>306</v>
      </c>
    </row>
    <row r="24" spans="1:17" ht="14.4" customHeight="1" x14ac:dyDescent="0.3">
      <c r="A24" s="20" t="s">
        <v>39</v>
      </c>
      <c r="B24" s="55">
        <v>7.2759576141834308E-12</v>
      </c>
      <c r="C24" s="56">
        <v>4.5474735088646402E-13</v>
      </c>
      <c r="D24" s="56">
        <v>10.75163</v>
      </c>
      <c r="E24" s="56">
        <v>8.7000000000000001E-4</v>
      </c>
      <c r="F24" s="56">
        <v>7.9702299999989998</v>
      </c>
      <c r="G24" s="56">
        <v>24.212980000001998</v>
      </c>
      <c r="H24" s="56">
        <v>1.479999999E-3</v>
      </c>
      <c r="I24" s="56">
        <v>4.3476200000010001</v>
      </c>
      <c r="J24" s="56">
        <v>3.150880000001</v>
      </c>
      <c r="K24" s="56">
        <v>1.399579999999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51.835270000004002</v>
      </c>
      <c r="Q24" s="174"/>
    </row>
    <row r="25" spans="1:17" ht="14.4" customHeight="1" x14ac:dyDescent="0.3">
      <c r="A25" s="21" t="s">
        <v>40</v>
      </c>
      <c r="B25" s="58">
        <v>48695.520498576298</v>
      </c>
      <c r="C25" s="59">
        <v>4057.9600415480199</v>
      </c>
      <c r="D25" s="59">
        <v>3603.5951300000202</v>
      </c>
      <c r="E25" s="59">
        <v>4038.9765000000002</v>
      </c>
      <c r="F25" s="59">
        <v>4414.4896799999997</v>
      </c>
      <c r="G25" s="59">
        <v>4445.0524999999998</v>
      </c>
      <c r="H25" s="59">
        <v>4187.4562699999997</v>
      </c>
      <c r="I25" s="59">
        <v>4079.9038399999999</v>
      </c>
      <c r="J25" s="59">
        <v>4578.9691599999996</v>
      </c>
      <c r="K25" s="59">
        <v>4187.69704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33536.140119999996</v>
      </c>
      <c r="Q25" s="175">
        <v>1.0330356810020001</v>
      </c>
    </row>
    <row r="26" spans="1:17" ht="14.4" customHeight="1" x14ac:dyDescent="0.3">
      <c r="A26" s="19" t="s">
        <v>41</v>
      </c>
      <c r="B26" s="55">
        <v>4619.0160192798403</v>
      </c>
      <c r="C26" s="56">
        <v>384.91800160665298</v>
      </c>
      <c r="D26" s="56">
        <v>471.54777999999999</v>
      </c>
      <c r="E26" s="56">
        <v>486.41426999999999</v>
      </c>
      <c r="F26" s="56">
        <v>515.77937999999995</v>
      </c>
      <c r="G26" s="56">
        <v>496.65030000000002</v>
      </c>
      <c r="H26" s="56">
        <v>529.26260000000002</v>
      </c>
      <c r="I26" s="56">
        <v>483.25015999999999</v>
      </c>
      <c r="J26" s="56">
        <v>576.86959999999999</v>
      </c>
      <c r="K26" s="56">
        <v>454.10996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4013.8840500000001</v>
      </c>
      <c r="Q26" s="174">
        <v>1.3034867274469999</v>
      </c>
    </row>
    <row r="27" spans="1:17" ht="14.4" customHeight="1" x14ac:dyDescent="0.3">
      <c r="A27" s="22" t="s">
        <v>42</v>
      </c>
      <c r="B27" s="58">
        <v>53314.536517856097</v>
      </c>
      <c r="C27" s="59">
        <v>4442.8780431546802</v>
      </c>
      <c r="D27" s="59">
        <v>4075.14291000002</v>
      </c>
      <c r="E27" s="59">
        <v>4525.39077</v>
      </c>
      <c r="F27" s="59">
        <v>4930.2690599999996</v>
      </c>
      <c r="G27" s="59">
        <v>4941.7028</v>
      </c>
      <c r="H27" s="59">
        <v>4716.7188699999997</v>
      </c>
      <c r="I27" s="59">
        <v>4563.1540000000005</v>
      </c>
      <c r="J27" s="59">
        <v>5155.8387599999996</v>
      </c>
      <c r="K27" s="59">
        <v>4641.8069999999998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37550.024169999997</v>
      </c>
      <c r="Q27" s="175">
        <v>1.0564667712360001</v>
      </c>
    </row>
    <row r="28" spans="1:17" ht="14.4" customHeight="1" x14ac:dyDescent="0.3">
      <c r="A28" s="20" t="s">
        <v>43</v>
      </c>
      <c r="B28" s="55">
        <v>0.73186149742499995</v>
      </c>
      <c r="C28" s="56">
        <v>6.0988458118000001E-2</v>
      </c>
      <c r="D28" s="56">
        <v>6.5299999999999997E-2</v>
      </c>
      <c r="E28" s="56">
        <v>7.8509999999999996E-2</v>
      </c>
      <c r="F28" s="56">
        <v>0.11075</v>
      </c>
      <c r="G28" s="56">
        <v>5.2900000000000003E-2</v>
      </c>
      <c r="H28" s="56">
        <v>1.2351641146031164E-322</v>
      </c>
      <c r="I28" s="56">
        <v>0.23139999999999999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0.53886000000000001</v>
      </c>
      <c r="Q28" s="174">
        <v>1.1044302820180001</v>
      </c>
    </row>
    <row r="29" spans="1:17" ht="14.4" customHeight="1" x14ac:dyDescent="0.3">
      <c r="A29" s="20" t="s">
        <v>44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7.9050503334599447E-323</v>
      </c>
      <c r="Q29" s="174" t="s">
        <v>306</v>
      </c>
    </row>
    <row r="30" spans="1:17" ht="14.4" customHeight="1" x14ac:dyDescent="0.3">
      <c r="A30" s="20" t="s">
        <v>45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3.9525251667299724E-322</v>
      </c>
      <c r="Q30" s="174">
        <v>0</v>
      </c>
    </row>
    <row r="31" spans="1:17" ht="14.4" customHeight="1" thickBot="1" x14ac:dyDescent="0.35">
      <c r="A31" s="23" t="s">
        <v>46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1.9762625833649862E-322</v>
      </c>
      <c r="Q31" s="176" t="s">
        <v>306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208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199</v>
      </c>
      <c r="G4" s="473" t="s">
        <v>51</v>
      </c>
      <c r="H4" s="250" t="s">
        <v>164</v>
      </c>
      <c r="I4" s="471" t="s">
        <v>52</v>
      </c>
      <c r="J4" s="473" t="s">
        <v>201</v>
      </c>
      <c r="K4" s="474" t="s">
        <v>202</v>
      </c>
    </row>
    <row r="5" spans="1:11" ht="42" thickBot="1" x14ac:dyDescent="0.35">
      <c r="A5" s="94"/>
      <c r="B5" s="28" t="s">
        <v>195</v>
      </c>
      <c r="C5" s="29" t="s">
        <v>196</v>
      </c>
      <c r="D5" s="30" t="s">
        <v>197</v>
      </c>
      <c r="E5" s="30" t="s">
        <v>198</v>
      </c>
      <c r="F5" s="472"/>
      <c r="G5" s="472"/>
      <c r="H5" s="29" t="s">
        <v>200</v>
      </c>
      <c r="I5" s="472"/>
      <c r="J5" s="472"/>
      <c r="K5" s="475"/>
    </row>
    <row r="6" spans="1:11" ht="14.4" customHeight="1" thickBot="1" x14ac:dyDescent="0.35">
      <c r="A6" s="584" t="s">
        <v>308</v>
      </c>
      <c r="B6" s="566">
        <v>49090.116234739296</v>
      </c>
      <c r="C6" s="566">
        <v>51580.890670000001</v>
      </c>
      <c r="D6" s="567">
        <v>2490.7744352606601</v>
      </c>
      <c r="E6" s="568">
        <v>1.0507388172259999</v>
      </c>
      <c r="F6" s="566">
        <v>48695.520498576298</v>
      </c>
      <c r="G6" s="567">
        <v>32463.6803323842</v>
      </c>
      <c r="H6" s="569">
        <v>4187.69704</v>
      </c>
      <c r="I6" s="566">
        <v>33536.140119999996</v>
      </c>
      <c r="J6" s="567">
        <v>1072.45978761585</v>
      </c>
      <c r="K6" s="570">
        <v>0.68869045400100004</v>
      </c>
    </row>
    <row r="7" spans="1:11" ht="14.4" customHeight="1" thickBot="1" x14ac:dyDescent="0.35">
      <c r="A7" s="585" t="s">
        <v>309</v>
      </c>
      <c r="B7" s="566">
        <v>16032.465254189299</v>
      </c>
      <c r="C7" s="566">
        <v>15450.136640000001</v>
      </c>
      <c r="D7" s="567">
        <v>-582.32861418934795</v>
      </c>
      <c r="E7" s="568">
        <v>0.96367816146999996</v>
      </c>
      <c r="F7" s="566">
        <v>15192.2230827067</v>
      </c>
      <c r="G7" s="567">
        <v>10128.1487218044</v>
      </c>
      <c r="H7" s="569">
        <v>1451.0371299999999</v>
      </c>
      <c r="I7" s="566">
        <v>9887.4426600000006</v>
      </c>
      <c r="J7" s="567">
        <v>-240.70606180444</v>
      </c>
      <c r="K7" s="570">
        <v>0.65082263511799998</v>
      </c>
    </row>
    <row r="8" spans="1:11" ht="14.4" customHeight="1" thickBot="1" x14ac:dyDescent="0.35">
      <c r="A8" s="586" t="s">
        <v>310</v>
      </c>
      <c r="B8" s="566">
        <v>15684.8734408826</v>
      </c>
      <c r="C8" s="566">
        <v>15111.33064</v>
      </c>
      <c r="D8" s="567">
        <v>-573.54280088260703</v>
      </c>
      <c r="E8" s="568">
        <v>0.96343338038100002</v>
      </c>
      <c r="F8" s="566">
        <v>14869.4442337152</v>
      </c>
      <c r="G8" s="567">
        <v>9912.9628224768294</v>
      </c>
      <c r="H8" s="569">
        <v>1435.0691300000001</v>
      </c>
      <c r="I8" s="566">
        <v>9702.1156599999995</v>
      </c>
      <c r="J8" s="567">
        <v>-210.847162476824</v>
      </c>
      <c r="K8" s="570">
        <v>0.65248677136099997</v>
      </c>
    </row>
    <row r="9" spans="1:11" ht="14.4" customHeight="1" thickBot="1" x14ac:dyDescent="0.35">
      <c r="A9" s="587" t="s">
        <v>311</v>
      </c>
      <c r="B9" s="571">
        <v>4.9406564584124654E-324</v>
      </c>
      <c r="C9" s="571">
        <v>5.8100000000000001E-3</v>
      </c>
      <c r="D9" s="572">
        <v>5.8100000000000001E-3</v>
      </c>
      <c r="E9" s="573" t="s">
        <v>312</v>
      </c>
      <c r="F9" s="571">
        <v>0</v>
      </c>
      <c r="G9" s="572">
        <v>0</v>
      </c>
      <c r="H9" s="574">
        <v>4.8000000000000001E-4</v>
      </c>
      <c r="I9" s="571">
        <v>4.2100000000000002E-3</v>
      </c>
      <c r="J9" s="572">
        <v>4.2100000000000002E-3</v>
      </c>
      <c r="K9" s="575" t="s">
        <v>306</v>
      </c>
    </row>
    <row r="10" spans="1:11" ht="14.4" customHeight="1" thickBot="1" x14ac:dyDescent="0.35">
      <c r="A10" s="588" t="s">
        <v>313</v>
      </c>
      <c r="B10" s="566">
        <v>4.9406564584124654E-324</v>
      </c>
      <c r="C10" s="566">
        <v>5.8100000000000001E-3</v>
      </c>
      <c r="D10" s="567">
        <v>5.8100000000000001E-3</v>
      </c>
      <c r="E10" s="576" t="s">
        <v>312</v>
      </c>
      <c r="F10" s="566">
        <v>0</v>
      </c>
      <c r="G10" s="567">
        <v>0</v>
      </c>
      <c r="H10" s="569">
        <v>4.8000000000000001E-4</v>
      </c>
      <c r="I10" s="566">
        <v>4.2100000000000002E-3</v>
      </c>
      <c r="J10" s="567">
        <v>4.2100000000000002E-3</v>
      </c>
      <c r="K10" s="577" t="s">
        <v>306</v>
      </c>
    </row>
    <row r="11" spans="1:11" ht="14.4" customHeight="1" thickBot="1" x14ac:dyDescent="0.35">
      <c r="A11" s="587" t="s">
        <v>314</v>
      </c>
      <c r="B11" s="571">
        <v>7593.9190081377801</v>
      </c>
      <c r="C11" s="571">
        <v>7492.75306</v>
      </c>
      <c r="D11" s="572">
        <v>-101.165948137776</v>
      </c>
      <c r="E11" s="578">
        <v>0.98667803172099999</v>
      </c>
      <c r="F11" s="571">
        <v>7364.3169119161103</v>
      </c>
      <c r="G11" s="572">
        <v>4909.5446079440699</v>
      </c>
      <c r="H11" s="574">
        <v>793.95979</v>
      </c>
      <c r="I11" s="571">
        <v>5092.6691300000002</v>
      </c>
      <c r="J11" s="572">
        <v>183.12452205592999</v>
      </c>
      <c r="K11" s="579">
        <v>0.69153313075900003</v>
      </c>
    </row>
    <row r="12" spans="1:11" ht="14.4" customHeight="1" thickBot="1" x14ac:dyDescent="0.35">
      <c r="A12" s="588" t="s">
        <v>315</v>
      </c>
      <c r="B12" s="566">
        <v>3995.9980111987302</v>
      </c>
      <c r="C12" s="566">
        <v>3482.0259999999998</v>
      </c>
      <c r="D12" s="567">
        <v>-513.97201119872705</v>
      </c>
      <c r="E12" s="568">
        <v>0.87137831156099999</v>
      </c>
      <c r="F12" s="566">
        <v>3514.8277298511198</v>
      </c>
      <c r="G12" s="567">
        <v>2343.2184865674099</v>
      </c>
      <c r="H12" s="569">
        <v>243.66745</v>
      </c>
      <c r="I12" s="566">
        <v>2105.2860500000002</v>
      </c>
      <c r="J12" s="567">
        <v>-237.93243656741299</v>
      </c>
      <c r="K12" s="570">
        <v>0.59897275537000005</v>
      </c>
    </row>
    <row r="13" spans="1:11" ht="14.4" customHeight="1" thickBot="1" x14ac:dyDescent="0.35">
      <c r="A13" s="588" t="s">
        <v>316</v>
      </c>
      <c r="B13" s="566">
        <v>1439.5347154585399</v>
      </c>
      <c r="C13" s="566">
        <v>1543.90139</v>
      </c>
      <c r="D13" s="567">
        <v>104.366674541458</v>
      </c>
      <c r="E13" s="568">
        <v>1.072500283196</v>
      </c>
      <c r="F13" s="566">
        <v>1571.5947783716099</v>
      </c>
      <c r="G13" s="567">
        <v>1047.7298522477399</v>
      </c>
      <c r="H13" s="569">
        <v>138.89063999999999</v>
      </c>
      <c r="I13" s="566">
        <v>1043.1575399999999</v>
      </c>
      <c r="J13" s="567">
        <v>-4.5723122477400002</v>
      </c>
      <c r="K13" s="570">
        <v>0.66375732113300001</v>
      </c>
    </row>
    <row r="14" spans="1:11" ht="14.4" customHeight="1" thickBot="1" x14ac:dyDescent="0.35">
      <c r="A14" s="588" t="s">
        <v>317</v>
      </c>
      <c r="B14" s="566">
        <v>63.626758242942003</v>
      </c>
      <c r="C14" s="566">
        <v>27.062760000000001</v>
      </c>
      <c r="D14" s="567">
        <v>-36.563998242941999</v>
      </c>
      <c r="E14" s="568">
        <v>0.425336143901</v>
      </c>
      <c r="F14" s="566">
        <v>26.364851961125002</v>
      </c>
      <c r="G14" s="567">
        <v>17.576567974083002</v>
      </c>
      <c r="H14" s="569">
        <v>4.9406564584124654E-324</v>
      </c>
      <c r="I14" s="566">
        <v>3.9525251667299724E-323</v>
      </c>
      <c r="J14" s="567">
        <v>-17.576567974083002</v>
      </c>
      <c r="K14" s="570">
        <v>0</v>
      </c>
    </row>
    <row r="15" spans="1:11" ht="14.4" customHeight="1" thickBot="1" x14ac:dyDescent="0.35">
      <c r="A15" s="588" t="s">
        <v>318</v>
      </c>
      <c r="B15" s="566">
        <v>149.79259747347399</v>
      </c>
      <c r="C15" s="566">
        <v>360.54921000000002</v>
      </c>
      <c r="D15" s="567">
        <v>210.756612526526</v>
      </c>
      <c r="E15" s="568">
        <v>2.406989504697</v>
      </c>
      <c r="F15" s="566">
        <v>360.00316104062398</v>
      </c>
      <c r="G15" s="567">
        <v>240.00210736041601</v>
      </c>
      <c r="H15" s="569">
        <v>37.087020000000003</v>
      </c>
      <c r="I15" s="566">
        <v>255.86912000000001</v>
      </c>
      <c r="J15" s="567">
        <v>15.867012639584001</v>
      </c>
      <c r="K15" s="570">
        <v>0.710741314771</v>
      </c>
    </row>
    <row r="16" spans="1:11" ht="14.4" customHeight="1" thickBot="1" x14ac:dyDescent="0.35">
      <c r="A16" s="588" t="s">
        <v>319</v>
      </c>
      <c r="B16" s="566">
        <v>67.663492218779993</v>
      </c>
      <c r="C16" s="566">
        <v>17.746980000000001</v>
      </c>
      <c r="D16" s="567">
        <v>-49.916512218779999</v>
      </c>
      <c r="E16" s="568">
        <v>0.262282944879</v>
      </c>
      <c r="F16" s="566">
        <v>17.999999999999002</v>
      </c>
      <c r="G16" s="567">
        <v>11.999999999999</v>
      </c>
      <c r="H16" s="569">
        <v>66.504949999999994</v>
      </c>
      <c r="I16" s="566">
        <v>66.504949999999994</v>
      </c>
      <c r="J16" s="567">
        <v>54.504950000000001</v>
      </c>
      <c r="K16" s="570">
        <v>3.6947194444439999</v>
      </c>
    </row>
    <row r="17" spans="1:11" ht="14.4" customHeight="1" thickBot="1" x14ac:dyDescent="0.35">
      <c r="A17" s="588" t="s">
        <v>320</v>
      </c>
      <c r="B17" s="566">
        <v>1497.3038787042201</v>
      </c>
      <c r="C17" s="566">
        <v>1496.9118699999999</v>
      </c>
      <c r="D17" s="567">
        <v>-0.39200870421700001</v>
      </c>
      <c r="E17" s="568">
        <v>0.99973819028300004</v>
      </c>
      <c r="F17" s="566">
        <v>974.99072414135105</v>
      </c>
      <c r="G17" s="567">
        <v>649.99381609423403</v>
      </c>
      <c r="H17" s="569">
        <v>104.34054</v>
      </c>
      <c r="I17" s="566">
        <v>749.41963000000101</v>
      </c>
      <c r="J17" s="567">
        <v>99.425813905766006</v>
      </c>
      <c r="K17" s="570">
        <v>0.76864283058600003</v>
      </c>
    </row>
    <row r="18" spans="1:11" ht="14.4" customHeight="1" thickBot="1" x14ac:dyDescent="0.35">
      <c r="A18" s="588" t="s">
        <v>321</v>
      </c>
      <c r="B18" s="566">
        <v>252.331954000873</v>
      </c>
      <c r="C18" s="566">
        <v>421.21330000000103</v>
      </c>
      <c r="D18" s="567">
        <v>168.88134599912701</v>
      </c>
      <c r="E18" s="568">
        <v>1.6692824405360001</v>
      </c>
      <c r="F18" s="566">
        <v>761.39776893289502</v>
      </c>
      <c r="G18" s="567">
        <v>507.59851262193001</v>
      </c>
      <c r="H18" s="569">
        <v>193.91934000000001</v>
      </c>
      <c r="I18" s="566">
        <v>772.58258999999998</v>
      </c>
      <c r="J18" s="567">
        <v>264.98407737807003</v>
      </c>
      <c r="K18" s="570">
        <v>1.0146898526929999</v>
      </c>
    </row>
    <row r="19" spans="1:11" ht="14.4" customHeight="1" thickBot="1" x14ac:dyDescent="0.35">
      <c r="A19" s="588" t="s">
        <v>322</v>
      </c>
      <c r="B19" s="566">
        <v>127.667600840219</v>
      </c>
      <c r="C19" s="566">
        <v>143.34155000000001</v>
      </c>
      <c r="D19" s="567">
        <v>15.673949159779999</v>
      </c>
      <c r="E19" s="568">
        <v>1.1227715493720001</v>
      </c>
      <c r="F19" s="566">
        <v>137.13789761737999</v>
      </c>
      <c r="G19" s="567">
        <v>91.425265078253005</v>
      </c>
      <c r="H19" s="569">
        <v>9.5498499999999993</v>
      </c>
      <c r="I19" s="566">
        <v>99.849249999999998</v>
      </c>
      <c r="J19" s="567">
        <v>8.4239849217459994</v>
      </c>
      <c r="K19" s="570">
        <v>0.72809377812200005</v>
      </c>
    </row>
    <row r="20" spans="1:11" ht="14.4" customHeight="1" thickBot="1" x14ac:dyDescent="0.35">
      <c r="A20" s="587" t="s">
        <v>323</v>
      </c>
      <c r="B20" s="571">
        <v>3540.0635855801002</v>
      </c>
      <c r="C20" s="571">
        <v>3384.2579999999998</v>
      </c>
      <c r="D20" s="572">
        <v>-155.80558558010199</v>
      </c>
      <c r="E20" s="578">
        <v>0.95598791326300003</v>
      </c>
      <c r="F20" s="571">
        <v>3394.97988424399</v>
      </c>
      <c r="G20" s="572">
        <v>2263.3199228293201</v>
      </c>
      <c r="H20" s="574">
        <v>274.42899999999997</v>
      </c>
      <c r="I20" s="571">
        <v>2115.4969999999998</v>
      </c>
      <c r="J20" s="572">
        <v>-147.82292282932301</v>
      </c>
      <c r="K20" s="579">
        <v>0.62312504701899996</v>
      </c>
    </row>
    <row r="21" spans="1:11" ht="14.4" customHeight="1" thickBot="1" x14ac:dyDescent="0.35">
      <c r="A21" s="588" t="s">
        <v>324</v>
      </c>
      <c r="B21" s="566">
        <v>3041.29174018909</v>
      </c>
      <c r="C21" s="566">
        <v>2928.0120000000002</v>
      </c>
      <c r="D21" s="567">
        <v>-113.279740189091</v>
      </c>
      <c r="E21" s="568">
        <v>0.96275275446499997</v>
      </c>
      <c r="F21" s="566">
        <v>2934.9826097956102</v>
      </c>
      <c r="G21" s="567">
        <v>1956.6550731970699</v>
      </c>
      <c r="H21" s="569">
        <v>243.30099999999999</v>
      </c>
      <c r="I21" s="566">
        <v>1829.0930000000001</v>
      </c>
      <c r="J21" s="567">
        <v>-127.562073197073</v>
      </c>
      <c r="K21" s="570">
        <v>0.62320403326899998</v>
      </c>
    </row>
    <row r="22" spans="1:11" ht="14.4" customHeight="1" thickBot="1" x14ac:dyDescent="0.35">
      <c r="A22" s="588" t="s">
        <v>325</v>
      </c>
      <c r="B22" s="566">
        <v>498.77184539101103</v>
      </c>
      <c r="C22" s="566">
        <v>456.24599999999998</v>
      </c>
      <c r="D22" s="567">
        <v>-42.525845391011003</v>
      </c>
      <c r="E22" s="568">
        <v>0.91473888154600003</v>
      </c>
      <c r="F22" s="566">
        <v>459.99727444837498</v>
      </c>
      <c r="G22" s="567">
        <v>306.66484963225003</v>
      </c>
      <c r="H22" s="569">
        <v>31.128</v>
      </c>
      <c r="I22" s="566">
        <v>286.404</v>
      </c>
      <c r="J22" s="567">
        <v>-20.26084963225</v>
      </c>
      <c r="K22" s="570">
        <v>0.62262108040399999</v>
      </c>
    </row>
    <row r="23" spans="1:11" ht="14.4" customHeight="1" thickBot="1" x14ac:dyDescent="0.35">
      <c r="A23" s="587" t="s">
        <v>326</v>
      </c>
      <c r="B23" s="571">
        <v>3815.01892257497</v>
      </c>
      <c r="C23" s="571">
        <v>3613.6540799999998</v>
      </c>
      <c r="D23" s="572">
        <v>-201.36484257497199</v>
      </c>
      <c r="E23" s="578">
        <v>0.94721786531999996</v>
      </c>
      <c r="F23" s="571">
        <v>3543.2701150048802</v>
      </c>
      <c r="G23" s="572">
        <v>2362.1800766699198</v>
      </c>
      <c r="H23" s="574">
        <v>308.80005999999997</v>
      </c>
      <c r="I23" s="571">
        <v>2003.9469099999999</v>
      </c>
      <c r="J23" s="572">
        <v>-358.23316666991798</v>
      </c>
      <c r="K23" s="579">
        <v>0.56556425137099997</v>
      </c>
    </row>
    <row r="24" spans="1:11" ht="14.4" customHeight="1" thickBot="1" x14ac:dyDescent="0.35">
      <c r="A24" s="588" t="s">
        <v>327</v>
      </c>
      <c r="B24" s="566">
        <v>372.49998328630301</v>
      </c>
      <c r="C24" s="566">
        <v>284.96645000000001</v>
      </c>
      <c r="D24" s="567">
        <v>-87.533533286302998</v>
      </c>
      <c r="E24" s="568">
        <v>0.76501063835200001</v>
      </c>
      <c r="F24" s="566">
        <v>509.96614817726402</v>
      </c>
      <c r="G24" s="567">
        <v>339.97743211817601</v>
      </c>
      <c r="H24" s="569">
        <v>57.9696</v>
      </c>
      <c r="I24" s="566">
        <v>191.21737999999999</v>
      </c>
      <c r="J24" s="567">
        <v>-148.76005211817599</v>
      </c>
      <c r="K24" s="570">
        <v>0.37496092766799999</v>
      </c>
    </row>
    <row r="25" spans="1:11" ht="14.4" customHeight="1" thickBot="1" x14ac:dyDescent="0.35">
      <c r="A25" s="588" t="s">
        <v>328</v>
      </c>
      <c r="B25" s="566">
        <v>0.94990943338099998</v>
      </c>
      <c r="C25" s="566">
        <v>0.73479000000000005</v>
      </c>
      <c r="D25" s="567">
        <v>-0.21511943338100001</v>
      </c>
      <c r="E25" s="568">
        <v>0.77353690170599998</v>
      </c>
      <c r="F25" s="566">
        <v>0.73483645211699999</v>
      </c>
      <c r="G25" s="567">
        <v>0.48989096807799998</v>
      </c>
      <c r="H25" s="569">
        <v>0.21435999999999999</v>
      </c>
      <c r="I25" s="566">
        <v>0.36952000000000002</v>
      </c>
      <c r="J25" s="567">
        <v>-0.120370968078</v>
      </c>
      <c r="K25" s="570">
        <v>0.50286019281500005</v>
      </c>
    </row>
    <row r="26" spans="1:11" ht="14.4" customHeight="1" thickBot="1" x14ac:dyDescent="0.35">
      <c r="A26" s="588" t="s">
        <v>329</v>
      </c>
      <c r="B26" s="566">
        <v>366.672213054054</v>
      </c>
      <c r="C26" s="566">
        <v>372.91534000000001</v>
      </c>
      <c r="D26" s="567">
        <v>6.2431269459449998</v>
      </c>
      <c r="E26" s="568">
        <v>1.017026452301</v>
      </c>
      <c r="F26" s="566">
        <v>360.32113971040701</v>
      </c>
      <c r="G26" s="567">
        <v>240.21409314027099</v>
      </c>
      <c r="H26" s="569">
        <v>12.447150000000001</v>
      </c>
      <c r="I26" s="566">
        <v>250.30672999999999</v>
      </c>
      <c r="J26" s="567">
        <v>10.092636859728</v>
      </c>
      <c r="K26" s="570">
        <v>0.69467678249700004</v>
      </c>
    </row>
    <row r="27" spans="1:11" ht="14.4" customHeight="1" thickBot="1" x14ac:dyDescent="0.35">
      <c r="A27" s="588" t="s">
        <v>330</v>
      </c>
      <c r="B27" s="566">
        <v>2570.1361796951201</v>
      </c>
      <c r="C27" s="566">
        <v>2335.6608000000001</v>
      </c>
      <c r="D27" s="567">
        <v>-234.47537969511501</v>
      </c>
      <c r="E27" s="568">
        <v>0.90876927784999995</v>
      </c>
      <c r="F27" s="566">
        <v>2123.8776199868098</v>
      </c>
      <c r="G27" s="567">
        <v>1415.9184133245401</v>
      </c>
      <c r="H27" s="569">
        <v>198.9187</v>
      </c>
      <c r="I27" s="566">
        <v>1259.38444</v>
      </c>
      <c r="J27" s="567">
        <v>-156.53397332454199</v>
      </c>
      <c r="K27" s="570">
        <v>0.592964692573</v>
      </c>
    </row>
    <row r="28" spans="1:11" ht="14.4" customHeight="1" thickBot="1" x14ac:dyDescent="0.35">
      <c r="A28" s="588" t="s">
        <v>331</v>
      </c>
      <c r="B28" s="566">
        <v>153.57745708972399</v>
      </c>
      <c r="C28" s="566">
        <v>207.81322</v>
      </c>
      <c r="D28" s="567">
        <v>54.235762910275</v>
      </c>
      <c r="E28" s="568">
        <v>1.353149244283</v>
      </c>
      <c r="F28" s="566">
        <v>169.96729750682999</v>
      </c>
      <c r="G28" s="567">
        <v>113.31153167122</v>
      </c>
      <c r="H28" s="569">
        <v>0.7</v>
      </c>
      <c r="I28" s="566">
        <v>61.954000000000001</v>
      </c>
      <c r="J28" s="567">
        <v>-51.357531671219</v>
      </c>
      <c r="K28" s="570">
        <v>0.36450541315099999</v>
      </c>
    </row>
    <row r="29" spans="1:11" ht="14.4" customHeight="1" thickBot="1" x14ac:dyDescent="0.35">
      <c r="A29" s="588" t="s">
        <v>332</v>
      </c>
      <c r="B29" s="566">
        <v>17.605757069342999</v>
      </c>
      <c r="C29" s="566">
        <v>20.39629</v>
      </c>
      <c r="D29" s="567">
        <v>2.7905329306560001</v>
      </c>
      <c r="E29" s="568">
        <v>1.1585011607090001</v>
      </c>
      <c r="F29" s="566">
        <v>19.996926055149</v>
      </c>
      <c r="G29" s="567">
        <v>13.331284036766</v>
      </c>
      <c r="H29" s="569">
        <v>8.5600500000000004</v>
      </c>
      <c r="I29" s="566">
        <v>8.5600500000000004</v>
      </c>
      <c r="J29" s="567">
        <v>-4.7712340367659998</v>
      </c>
      <c r="K29" s="570">
        <v>0.42806829291600001</v>
      </c>
    </row>
    <row r="30" spans="1:11" ht="14.4" customHeight="1" thickBot="1" x14ac:dyDescent="0.35">
      <c r="A30" s="588" t="s">
        <v>333</v>
      </c>
      <c r="B30" s="566">
        <v>26.878079302730001</v>
      </c>
      <c r="C30" s="566">
        <v>24.346779999999999</v>
      </c>
      <c r="D30" s="567">
        <v>-2.5312993027299999</v>
      </c>
      <c r="E30" s="568">
        <v>0.90582290965699996</v>
      </c>
      <c r="F30" s="566">
        <v>17.848147985781001</v>
      </c>
      <c r="G30" s="567">
        <v>11.898765323854001</v>
      </c>
      <c r="H30" s="569">
        <v>1.1345799999999999</v>
      </c>
      <c r="I30" s="566">
        <v>12.95743</v>
      </c>
      <c r="J30" s="567">
        <v>1.058664676145</v>
      </c>
      <c r="K30" s="570">
        <v>0.725981766305</v>
      </c>
    </row>
    <row r="31" spans="1:11" ht="14.4" customHeight="1" thickBot="1" x14ac:dyDescent="0.35">
      <c r="A31" s="588" t="s">
        <v>334</v>
      </c>
      <c r="B31" s="566">
        <v>171.78704753045201</v>
      </c>
      <c r="C31" s="566">
        <v>179.51747</v>
      </c>
      <c r="D31" s="567">
        <v>7.7304224695470003</v>
      </c>
      <c r="E31" s="568">
        <v>1.0450000310300001</v>
      </c>
      <c r="F31" s="566">
        <v>166.84043106968701</v>
      </c>
      <c r="G31" s="567">
        <v>111.226954046458</v>
      </c>
      <c r="H31" s="569">
        <v>11.920999999999999</v>
      </c>
      <c r="I31" s="566">
        <v>111.566</v>
      </c>
      <c r="J31" s="567">
        <v>0.33904595354099998</v>
      </c>
      <c r="K31" s="570">
        <v>0.66869882368800004</v>
      </c>
    </row>
    <row r="32" spans="1:11" ht="14.4" customHeight="1" thickBot="1" x14ac:dyDescent="0.35">
      <c r="A32" s="588" t="s">
        <v>335</v>
      </c>
      <c r="B32" s="566">
        <v>133.91229611386601</v>
      </c>
      <c r="C32" s="566">
        <v>184.24444</v>
      </c>
      <c r="D32" s="567">
        <v>50.332143886132997</v>
      </c>
      <c r="E32" s="568">
        <v>1.3758590162869999</v>
      </c>
      <c r="F32" s="566">
        <v>170.594468383888</v>
      </c>
      <c r="G32" s="567">
        <v>113.72964558925899</v>
      </c>
      <c r="H32" s="569">
        <v>16.509969999999999</v>
      </c>
      <c r="I32" s="566">
        <v>105.19306</v>
      </c>
      <c r="J32" s="567">
        <v>-8.5365855892579994</v>
      </c>
      <c r="K32" s="570">
        <v>0.61662644162199998</v>
      </c>
    </row>
    <row r="33" spans="1:11" ht="14.4" customHeight="1" thickBot="1" x14ac:dyDescent="0.35">
      <c r="A33" s="588" t="s">
        <v>336</v>
      </c>
      <c r="B33" s="566">
        <v>1</v>
      </c>
      <c r="C33" s="566">
        <v>3.0585</v>
      </c>
      <c r="D33" s="567">
        <v>2.0585</v>
      </c>
      <c r="E33" s="568">
        <v>3.0585</v>
      </c>
      <c r="F33" s="566">
        <v>3.1230996769389998</v>
      </c>
      <c r="G33" s="567">
        <v>2.0820664512930001</v>
      </c>
      <c r="H33" s="569">
        <v>0.42465000000000003</v>
      </c>
      <c r="I33" s="566">
        <v>2.4382999999999999</v>
      </c>
      <c r="J33" s="567">
        <v>0.35623354870599999</v>
      </c>
      <c r="K33" s="570">
        <v>0.78073076501600003</v>
      </c>
    </row>
    <row r="34" spans="1:11" ht="14.4" customHeight="1" thickBot="1" x14ac:dyDescent="0.35">
      <c r="A34" s="587" t="s">
        <v>337</v>
      </c>
      <c r="B34" s="571">
        <v>55.002182034937</v>
      </c>
      <c r="C34" s="571">
        <v>58.44106</v>
      </c>
      <c r="D34" s="572">
        <v>3.4388779650619998</v>
      </c>
      <c r="E34" s="578">
        <v>1.062522573429</v>
      </c>
      <c r="F34" s="571">
        <v>57.999795446105999</v>
      </c>
      <c r="G34" s="572">
        <v>38.666530297404002</v>
      </c>
      <c r="H34" s="574">
        <v>4.4495800000000001</v>
      </c>
      <c r="I34" s="571">
        <v>39.899760000000001</v>
      </c>
      <c r="J34" s="572">
        <v>1.2332297025950001</v>
      </c>
      <c r="K34" s="579">
        <v>0.68792932273399998</v>
      </c>
    </row>
    <row r="35" spans="1:11" ht="14.4" customHeight="1" thickBot="1" x14ac:dyDescent="0.35">
      <c r="A35" s="588" t="s">
        <v>338</v>
      </c>
      <c r="B35" s="566">
        <v>40.002701039649999</v>
      </c>
      <c r="C35" s="566">
        <v>44.691609999999997</v>
      </c>
      <c r="D35" s="567">
        <v>4.688908960349</v>
      </c>
      <c r="E35" s="568">
        <v>1.117214808962</v>
      </c>
      <c r="F35" s="566">
        <v>37.999865981931002</v>
      </c>
      <c r="G35" s="567">
        <v>25.333243987953999</v>
      </c>
      <c r="H35" s="569">
        <v>3.5165700000000002</v>
      </c>
      <c r="I35" s="566">
        <v>30.88279</v>
      </c>
      <c r="J35" s="567">
        <v>5.549546012045</v>
      </c>
      <c r="K35" s="570">
        <v>0.812707866251</v>
      </c>
    </row>
    <row r="36" spans="1:11" ht="14.4" customHeight="1" thickBot="1" x14ac:dyDescent="0.35">
      <c r="A36" s="588" t="s">
        <v>339</v>
      </c>
      <c r="B36" s="566">
        <v>14.999480995287</v>
      </c>
      <c r="C36" s="566">
        <v>13.74945</v>
      </c>
      <c r="D36" s="567">
        <v>-1.2500309952869999</v>
      </c>
      <c r="E36" s="568">
        <v>0.91666171678300001</v>
      </c>
      <c r="F36" s="566">
        <v>19.999929464173999</v>
      </c>
      <c r="G36" s="567">
        <v>13.333286309449001</v>
      </c>
      <c r="H36" s="569">
        <v>0.93301000000000001</v>
      </c>
      <c r="I36" s="566">
        <v>9.0169700000000006</v>
      </c>
      <c r="J36" s="567">
        <v>-4.3163163094490002</v>
      </c>
      <c r="K36" s="570">
        <v>0.45085009005400001</v>
      </c>
    </row>
    <row r="37" spans="1:11" ht="14.4" customHeight="1" thickBot="1" x14ac:dyDescent="0.35">
      <c r="A37" s="587" t="s">
        <v>340</v>
      </c>
      <c r="B37" s="571">
        <v>270.86943004891901</v>
      </c>
      <c r="C37" s="571">
        <v>337.91016000000002</v>
      </c>
      <c r="D37" s="572">
        <v>67.040729951081005</v>
      </c>
      <c r="E37" s="578">
        <v>1.247502015782</v>
      </c>
      <c r="F37" s="571">
        <v>323.210944503203</v>
      </c>
      <c r="G37" s="572">
        <v>215.47396300213501</v>
      </c>
      <c r="H37" s="574">
        <v>28.3794</v>
      </c>
      <c r="I37" s="571">
        <v>225.64857000000001</v>
      </c>
      <c r="J37" s="572">
        <v>10.174606997864</v>
      </c>
      <c r="K37" s="579">
        <v>0.69814643915200003</v>
      </c>
    </row>
    <row r="38" spans="1:11" ht="14.4" customHeight="1" thickBot="1" x14ac:dyDescent="0.35">
      <c r="A38" s="588" t="s">
        <v>341</v>
      </c>
      <c r="B38" s="566">
        <v>64.827605943910996</v>
      </c>
      <c r="C38" s="566">
        <v>1.6493</v>
      </c>
      <c r="D38" s="567">
        <v>-63.178305943910999</v>
      </c>
      <c r="E38" s="568">
        <v>2.5441322041000001E-2</v>
      </c>
      <c r="F38" s="566">
        <v>1.9034656814069999</v>
      </c>
      <c r="G38" s="567">
        <v>1.2689771209380001</v>
      </c>
      <c r="H38" s="569">
        <v>4.9406564584124654E-324</v>
      </c>
      <c r="I38" s="566">
        <v>3.4584595208887258E-323</v>
      </c>
      <c r="J38" s="567">
        <v>-1.2689771209380001</v>
      </c>
      <c r="K38" s="570">
        <v>1.9762625833649862E-323</v>
      </c>
    </row>
    <row r="39" spans="1:11" ht="14.4" customHeight="1" thickBot="1" x14ac:dyDescent="0.35">
      <c r="A39" s="588" t="s">
        <v>342</v>
      </c>
      <c r="B39" s="566">
        <v>3.4696875352990002</v>
      </c>
      <c r="C39" s="566">
        <v>5.2730199999999998</v>
      </c>
      <c r="D39" s="567">
        <v>1.8033324647</v>
      </c>
      <c r="E39" s="568">
        <v>1.519739154132</v>
      </c>
      <c r="F39" s="566">
        <v>5.3076004336900002</v>
      </c>
      <c r="G39" s="567">
        <v>3.5384002891259998</v>
      </c>
      <c r="H39" s="569">
        <v>0.51800000000000002</v>
      </c>
      <c r="I39" s="566">
        <v>3.3940899999999998</v>
      </c>
      <c r="J39" s="567">
        <v>-0.144310289126</v>
      </c>
      <c r="K39" s="570">
        <v>0.63947730097599997</v>
      </c>
    </row>
    <row r="40" spans="1:11" ht="14.4" customHeight="1" thickBot="1" x14ac:dyDescent="0.35">
      <c r="A40" s="588" t="s">
        <v>343</v>
      </c>
      <c r="B40" s="566">
        <v>127.38805109333001</v>
      </c>
      <c r="C40" s="566">
        <v>169.89512999999999</v>
      </c>
      <c r="D40" s="567">
        <v>42.507078906669001</v>
      </c>
      <c r="E40" s="568">
        <v>1.3336818370470001</v>
      </c>
      <c r="F40" s="566">
        <v>174.76231130044499</v>
      </c>
      <c r="G40" s="567">
        <v>116.50820753363</v>
      </c>
      <c r="H40" s="569">
        <v>14.516109999999999</v>
      </c>
      <c r="I40" s="566">
        <v>128.41835</v>
      </c>
      <c r="J40" s="567">
        <v>11.910142466370001</v>
      </c>
      <c r="K40" s="570">
        <v>0.73481718709400001</v>
      </c>
    </row>
    <row r="41" spans="1:11" ht="14.4" customHeight="1" thickBot="1" x14ac:dyDescent="0.35">
      <c r="A41" s="588" t="s">
        <v>344</v>
      </c>
      <c r="B41" s="566">
        <v>44.774924083598997</v>
      </c>
      <c r="C41" s="566">
        <v>50.555059999999997</v>
      </c>
      <c r="D41" s="567">
        <v>5.7801359163999999</v>
      </c>
      <c r="E41" s="568">
        <v>1.1290931483340001</v>
      </c>
      <c r="F41" s="566">
        <v>55.483672243809998</v>
      </c>
      <c r="G41" s="567">
        <v>36.989114829206997</v>
      </c>
      <c r="H41" s="569">
        <v>4.5901199999999998</v>
      </c>
      <c r="I41" s="566">
        <v>24.233709999999999</v>
      </c>
      <c r="J41" s="567">
        <v>-12.755404829207</v>
      </c>
      <c r="K41" s="570">
        <v>0.43677191901599999</v>
      </c>
    </row>
    <row r="42" spans="1:11" ht="14.4" customHeight="1" thickBot="1" x14ac:dyDescent="0.35">
      <c r="A42" s="588" t="s">
        <v>345</v>
      </c>
      <c r="B42" s="566">
        <v>1.398466479651</v>
      </c>
      <c r="C42" s="566">
        <v>5.4623699999999999</v>
      </c>
      <c r="D42" s="567">
        <v>4.0639035203480001</v>
      </c>
      <c r="E42" s="568">
        <v>3.90597134753</v>
      </c>
      <c r="F42" s="566">
        <v>2.9997569216720001</v>
      </c>
      <c r="G42" s="567">
        <v>1.999837947781</v>
      </c>
      <c r="H42" s="569">
        <v>4.9406564584124654E-324</v>
      </c>
      <c r="I42" s="566">
        <v>3.9525251667299724E-323</v>
      </c>
      <c r="J42" s="567">
        <v>-1.999837947781</v>
      </c>
      <c r="K42" s="570">
        <v>1.4821969375237396E-323</v>
      </c>
    </row>
    <row r="43" spans="1:11" ht="14.4" customHeight="1" thickBot="1" x14ac:dyDescent="0.35">
      <c r="A43" s="588" t="s">
        <v>346</v>
      </c>
      <c r="B43" s="566">
        <v>4.9406564584124654E-324</v>
      </c>
      <c r="C43" s="566">
        <v>1.7999999999999999E-2</v>
      </c>
      <c r="D43" s="567">
        <v>1.7999999999999999E-2</v>
      </c>
      <c r="E43" s="576" t="s">
        <v>312</v>
      </c>
      <c r="F43" s="566">
        <v>3.1257664639000003E-2</v>
      </c>
      <c r="G43" s="567">
        <v>2.0838443093000002E-2</v>
      </c>
      <c r="H43" s="569">
        <v>4.9406564584124654E-324</v>
      </c>
      <c r="I43" s="566">
        <v>3.9525251667299724E-323</v>
      </c>
      <c r="J43" s="567">
        <v>-2.0838443093000002E-2</v>
      </c>
      <c r="K43" s="570">
        <v>1.2648080533535912E-321</v>
      </c>
    </row>
    <row r="44" spans="1:11" ht="14.4" customHeight="1" thickBot="1" x14ac:dyDescent="0.35">
      <c r="A44" s="588" t="s">
        <v>347</v>
      </c>
      <c r="B44" s="566">
        <v>15.58604926292</v>
      </c>
      <c r="C44" s="566">
        <v>27.580690000000001</v>
      </c>
      <c r="D44" s="567">
        <v>11.994640737078999</v>
      </c>
      <c r="E44" s="568">
        <v>1.7695754411360001</v>
      </c>
      <c r="F44" s="566">
        <v>15.39611544922</v>
      </c>
      <c r="G44" s="567">
        <v>10.264076966147</v>
      </c>
      <c r="H44" s="569">
        <v>2.79508</v>
      </c>
      <c r="I44" s="566">
        <v>19.650379999999998</v>
      </c>
      <c r="J44" s="567">
        <v>9.3863030338520002</v>
      </c>
      <c r="K44" s="570">
        <v>1.276320644958</v>
      </c>
    </row>
    <row r="45" spans="1:11" ht="14.4" customHeight="1" thickBot="1" x14ac:dyDescent="0.35">
      <c r="A45" s="588" t="s">
        <v>348</v>
      </c>
      <c r="B45" s="566">
        <v>12.425198657939999</v>
      </c>
      <c r="C45" s="566">
        <v>14.22838</v>
      </c>
      <c r="D45" s="567">
        <v>1.8031813420589999</v>
      </c>
      <c r="E45" s="568">
        <v>1.1451229386099999</v>
      </c>
      <c r="F45" s="566">
        <v>15.908621742915001</v>
      </c>
      <c r="G45" s="567">
        <v>10.605747828609999</v>
      </c>
      <c r="H45" s="569">
        <v>0.83699999999999997</v>
      </c>
      <c r="I45" s="566">
        <v>6.76349</v>
      </c>
      <c r="J45" s="567">
        <v>-3.8422578286100002</v>
      </c>
      <c r="K45" s="570">
        <v>0.42514619489299998</v>
      </c>
    </row>
    <row r="46" spans="1:11" ht="14.4" customHeight="1" thickBot="1" x14ac:dyDescent="0.35">
      <c r="A46" s="588" t="s">
        <v>349</v>
      </c>
      <c r="B46" s="566">
        <v>4.9406564584124654E-324</v>
      </c>
      <c r="C46" s="566">
        <v>2.97</v>
      </c>
      <c r="D46" s="567">
        <v>2.97</v>
      </c>
      <c r="E46" s="576" t="s">
        <v>312</v>
      </c>
      <c r="F46" s="566">
        <v>0</v>
      </c>
      <c r="G46" s="567">
        <v>0</v>
      </c>
      <c r="H46" s="569">
        <v>4.9406564584124654E-324</v>
      </c>
      <c r="I46" s="566">
        <v>3.9525251667299724E-323</v>
      </c>
      <c r="J46" s="567">
        <v>3.9525251667299724E-323</v>
      </c>
      <c r="K46" s="577" t="s">
        <v>306</v>
      </c>
    </row>
    <row r="47" spans="1:11" ht="14.4" customHeight="1" thickBot="1" x14ac:dyDescent="0.35">
      <c r="A47" s="588" t="s">
        <v>350</v>
      </c>
      <c r="B47" s="566">
        <v>4.9406564584124654E-324</v>
      </c>
      <c r="C47" s="566">
        <v>0.12139999999999999</v>
      </c>
      <c r="D47" s="567">
        <v>0.12139999999999999</v>
      </c>
      <c r="E47" s="576" t="s">
        <v>312</v>
      </c>
      <c r="F47" s="566">
        <v>0.12345064811299999</v>
      </c>
      <c r="G47" s="567">
        <v>8.2300432074999999E-2</v>
      </c>
      <c r="H47" s="569">
        <v>4.9406564584124654E-324</v>
      </c>
      <c r="I47" s="566">
        <v>1.589</v>
      </c>
      <c r="J47" s="567">
        <v>1.5066995679240001</v>
      </c>
      <c r="K47" s="570">
        <v>12.871540362752</v>
      </c>
    </row>
    <row r="48" spans="1:11" ht="14.4" customHeight="1" thickBot="1" x14ac:dyDescent="0.35">
      <c r="A48" s="588" t="s">
        <v>351</v>
      </c>
      <c r="B48" s="566">
        <v>4.9406564584124654E-324</v>
      </c>
      <c r="C48" s="566">
        <v>57.935009999999998</v>
      </c>
      <c r="D48" s="567">
        <v>57.935009999999998</v>
      </c>
      <c r="E48" s="576" t="s">
        <v>312</v>
      </c>
      <c r="F48" s="566">
        <v>48.881140920988003</v>
      </c>
      <c r="G48" s="567">
        <v>32.587427280659</v>
      </c>
      <c r="H48" s="569">
        <v>5.1230900000000004</v>
      </c>
      <c r="I48" s="566">
        <v>41.599550000000001</v>
      </c>
      <c r="J48" s="567">
        <v>9.0121227193410007</v>
      </c>
      <c r="K48" s="570">
        <v>0.85103475933999995</v>
      </c>
    </row>
    <row r="49" spans="1:11" ht="14.4" customHeight="1" thickBot="1" x14ac:dyDescent="0.35">
      <c r="A49" s="588" t="s">
        <v>352</v>
      </c>
      <c r="B49" s="566">
        <v>0.999446992265</v>
      </c>
      <c r="C49" s="566">
        <v>2.2218</v>
      </c>
      <c r="D49" s="567">
        <v>1.2223530077339999</v>
      </c>
      <c r="E49" s="568">
        <v>2.2230293524259999</v>
      </c>
      <c r="F49" s="566">
        <v>2.4135514962990001</v>
      </c>
      <c r="G49" s="567">
        <v>1.609034330866</v>
      </c>
      <c r="H49" s="569">
        <v>4.9406564584124654E-324</v>
      </c>
      <c r="I49" s="566">
        <v>3.9525251667299724E-323</v>
      </c>
      <c r="J49" s="567">
        <v>-1.609034330866</v>
      </c>
      <c r="K49" s="570">
        <v>1.4821969375237396E-323</v>
      </c>
    </row>
    <row r="50" spans="1:11" ht="14.4" customHeight="1" thickBot="1" x14ac:dyDescent="0.35">
      <c r="A50" s="587" t="s">
        <v>353</v>
      </c>
      <c r="B50" s="571">
        <v>267.303611409187</v>
      </c>
      <c r="C50" s="571">
        <v>84.74136</v>
      </c>
      <c r="D50" s="572">
        <v>-182.56225140918701</v>
      </c>
      <c r="E50" s="578">
        <v>0.31702287729299999</v>
      </c>
      <c r="F50" s="571">
        <v>59.436186645969997</v>
      </c>
      <c r="G50" s="572">
        <v>39.624124430645999</v>
      </c>
      <c r="H50" s="574">
        <v>13.75071</v>
      </c>
      <c r="I50" s="571">
        <v>141.20765</v>
      </c>
      <c r="J50" s="572">
        <v>101.583525569353</v>
      </c>
      <c r="K50" s="579">
        <v>2.375785829617</v>
      </c>
    </row>
    <row r="51" spans="1:11" ht="14.4" customHeight="1" thickBot="1" x14ac:dyDescent="0.35">
      <c r="A51" s="588" t="s">
        <v>354</v>
      </c>
      <c r="B51" s="566">
        <v>0</v>
      </c>
      <c r="C51" s="566">
        <v>4.9406564584124654E-324</v>
      </c>
      <c r="D51" s="567">
        <v>4.9406564584124654E-324</v>
      </c>
      <c r="E51" s="576" t="s">
        <v>306</v>
      </c>
      <c r="F51" s="566">
        <v>4.9406564584124654E-324</v>
      </c>
      <c r="G51" s="567">
        <v>0</v>
      </c>
      <c r="H51" s="569">
        <v>4.9406564584124654E-324</v>
      </c>
      <c r="I51" s="566">
        <v>0.25307000000000002</v>
      </c>
      <c r="J51" s="567">
        <v>0.25307000000000002</v>
      </c>
      <c r="K51" s="577" t="s">
        <v>312</v>
      </c>
    </row>
    <row r="52" spans="1:11" ht="14.4" customHeight="1" thickBot="1" x14ac:dyDescent="0.35">
      <c r="A52" s="588" t="s">
        <v>355</v>
      </c>
      <c r="B52" s="566">
        <v>0</v>
      </c>
      <c r="C52" s="566">
        <v>15.042999999999999</v>
      </c>
      <c r="D52" s="567">
        <v>15.042999999999999</v>
      </c>
      <c r="E52" s="576" t="s">
        <v>306</v>
      </c>
      <c r="F52" s="566">
        <v>12.185612237098001</v>
      </c>
      <c r="G52" s="567">
        <v>8.1237414913990005</v>
      </c>
      <c r="H52" s="569">
        <v>4.9406564584124654E-324</v>
      </c>
      <c r="I52" s="566">
        <v>3.9525251667299724E-323</v>
      </c>
      <c r="J52" s="567">
        <v>-8.1237414913990005</v>
      </c>
      <c r="K52" s="570">
        <v>4.9406564584124654E-324</v>
      </c>
    </row>
    <row r="53" spans="1:11" ht="14.4" customHeight="1" thickBot="1" x14ac:dyDescent="0.35">
      <c r="A53" s="588" t="s">
        <v>356</v>
      </c>
      <c r="B53" s="566">
        <v>264.51489095328299</v>
      </c>
      <c r="C53" s="566">
        <v>67.882900000000006</v>
      </c>
      <c r="D53" s="567">
        <v>-196.63199095328301</v>
      </c>
      <c r="E53" s="568">
        <v>0.25663167678499998</v>
      </c>
      <c r="F53" s="566">
        <v>45.250201412841001</v>
      </c>
      <c r="G53" s="567">
        <v>30.166800941894</v>
      </c>
      <c r="H53" s="569">
        <v>13.73171</v>
      </c>
      <c r="I53" s="566">
        <v>140.66448</v>
      </c>
      <c r="J53" s="567">
        <v>110.497679058106</v>
      </c>
      <c r="K53" s="570">
        <v>3.1085934561180002</v>
      </c>
    </row>
    <row r="54" spans="1:11" ht="14.4" customHeight="1" thickBot="1" x14ac:dyDescent="0.35">
      <c r="A54" s="588" t="s">
        <v>357</v>
      </c>
      <c r="B54" s="566">
        <v>2.7887204559029999</v>
      </c>
      <c r="C54" s="566">
        <v>1.8154600000000001</v>
      </c>
      <c r="D54" s="567">
        <v>-0.97326045590300003</v>
      </c>
      <c r="E54" s="568">
        <v>0.65100106974000005</v>
      </c>
      <c r="F54" s="566">
        <v>2.0003729960299999</v>
      </c>
      <c r="G54" s="567">
        <v>1.3335819973530001</v>
      </c>
      <c r="H54" s="569">
        <v>1.9E-2</v>
      </c>
      <c r="I54" s="566">
        <v>0.29010000000000002</v>
      </c>
      <c r="J54" s="567">
        <v>-1.0434819973530001</v>
      </c>
      <c r="K54" s="570">
        <v>0.14502295350700001</v>
      </c>
    </row>
    <row r="55" spans="1:11" ht="14.4" customHeight="1" thickBot="1" x14ac:dyDescent="0.35">
      <c r="A55" s="587" t="s">
        <v>358</v>
      </c>
      <c r="B55" s="571">
        <v>142.69670109671</v>
      </c>
      <c r="C55" s="571">
        <v>139.56711000000001</v>
      </c>
      <c r="D55" s="572">
        <v>-3.12959109671</v>
      </c>
      <c r="E55" s="578">
        <v>0.97806823092100004</v>
      </c>
      <c r="F55" s="571">
        <v>126.230395954993</v>
      </c>
      <c r="G55" s="572">
        <v>84.153597303327999</v>
      </c>
      <c r="H55" s="574">
        <v>11.30011</v>
      </c>
      <c r="I55" s="571">
        <v>83.242429999999999</v>
      </c>
      <c r="J55" s="572">
        <v>-0.911167303328</v>
      </c>
      <c r="K55" s="579">
        <v>0.65944837905499998</v>
      </c>
    </row>
    <row r="56" spans="1:11" ht="14.4" customHeight="1" thickBot="1" x14ac:dyDescent="0.35">
      <c r="A56" s="588" t="s">
        <v>359</v>
      </c>
      <c r="B56" s="566">
        <v>15.211462959817</v>
      </c>
      <c r="C56" s="566">
        <v>23.747309999999999</v>
      </c>
      <c r="D56" s="567">
        <v>8.5358470401820004</v>
      </c>
      <c r="E56" s="568">
        <v>1.5611457006289999</v>
      </c>
      <c r="F56" s="566">
        <v>21.242690568518</v>
      </c>
      <c r="G56" s="567">
        <v>14.161793712345</v>
      </c>
      <c r="H56" s="569">
        <v>1.8400799999999999</v>
      </c>
      <c r="I56" s="566">
        <v>10.057700000000001</v>
      </c>
      <c r="J56" s="567">
        <v>-4.1040937123449996</v>
      </c>
      <c r="K56" s="570">
        <v>0.47346638918200001</v>
      </c>
    </row>
    <row r="57" spans="1:11" ht="14.4" customHeight="1" thickBot="1" x14ac:dyDescent="0.35">
      <c r="A57" s="588" t="s">
        <v>360</v>
      </c>
      <c r="B57" s="566">
        <v>1.0782963312880001</v>
      </c>
      <c r="C57" s="566">
        <v>2.7842099999999999</v>
      </c>
      <c r="D57" s="567">
        <v>1.7059136687109999</v>
      </c>
      <c r="E57" s="568">
        <v>2.5820453239169998</v>
      </c>
      <c r="F57" s="566">
        <v>0</v>
      </c>
      <c r="G57" s="567">
        <v>0</v>
      </c>
      <c r="H57" s="569">
        <v>0.27224999999999999</v>
      </c>
      <c r="I57" s="566">
        <v>3.3504900000000002</v>
      </c>
      <c r="J57" s="567">
        <v>3.3504900000000002</v>
      </c>
      <c r="K57" s="577" t="s">
        <v>306</v>
      </c>
    </row>
    <row r="58" spans="1:11" ht="14.4" customHeight="1" thickBot="1" x14ac:dyDescent="0.35">
      <c r="A58" s="588" t="s">
        <v>361</v>
      </c>
      <c r="B58" s="566">
        <v>4.1458153478790001</v>
      </c>
      <c r="C58" s="566">
        <v>4.6787400000000003</v>
      </c>
      <c r="D58" s="567">
        <v>0.53292465211999995</v>
      </c>
      <c r="E58" s="568">
        <v>1.128545197362</v>
      </c>
      <c r="F58" s="566">
        <v>0</v>
      </c>
      <c r="G58" s="567">
        <v>0</v>
      </c>
      <c r="H58" s="569">
        <v>4.9406564584124654E-324</v>
      </c>
      <c r="I58" s="566">
        <v>1.5331999999999999</v>
      </c>
      <c r="J58" s="567">
        <v>1.5331999999999999</v>
      </c>
      <c r="K58" s="577" t="s">
        <v>306</v>
      </c>
    </row>
    <row r="59" spans="1:11" ht="14.4" customHeight="1" thickBot="1" x14ac:dyDescent="0.35">
      <c r="A59" s="588" t="s">
        <v>362</v>
      </c>
      <c r="B59" s="566">
        <v>122.261126457725</v>
      </c>
      <c r="C59" s="566">
        <v>108.35684999999999</v>
      </c>
      <c r="D59" s="567">
        <v>-13.904276457725</v>
      </c>
      <c r="E59" s="568">
        <v>0.88627393791800002</v>
      </c>
      <c r="F59" s="566">
        <v>0</v>
      </c>
      <c r="G59" s="567">
        <v>0</v>
      </c>
      <c r="H59" s="569">
        <v>4.9406564584124654E-324</v>
      </c>
      <c r="I59" s="566">
        <v>3.9525251667299724E-323</v>
      </c>
      <c r="J59" s="567">
        <v>3.9525251667299724E-323</v>
      </c>
      <c r="K59" s="577" t="s">
        <v>306</v>
      </c>
    </row>
    <row r="60" spans="1:11" ht="14.4" customHeight="1" thickBot="1" x14ac:dyDescent="0.35">
      <c r="A60" s="588" t="s">
        <v>363</v>
      </c>
      <c r="B60" s="566">
        <v>4.9406564584124654E-324</v>
      </c>
      <c r="C60" s="566">
        <v>4.9406564584124654E-324</v>
      </c>
      <c r="D60" s="567">
        <v>0</v>
      </c>
      <c r="E60" s="568">
        <v>1</v>
      </c>
      <c r="F60" s="566">
        <v>5.0004809702859996</v>
      </c>
      <c r="G60" s="567">
        <v>3.3336539801909999</v>
      </c>
      <c r="H60" s="569">
        <v>0.33833999999999997</v>
      </c>
      <c r="I60" s="566">
        <v>4.1924700000000001</v>
      </c>
      <c r="J60" s="567">
        <v>0.85881601980800004</v>
      </c>
      <c r="K60" s="570">
        <v>0.83841334961799996</v>
      </c>
    </row>
    <row r="61" spans="1:11" ht="14.4" customHeight="1" thickBot="1" x14ac:dyDescent="0.35">
      <c r="A61" s="588" t="s">
        <v>364</v>
      </c>
      <c r="B61" s="566">
        <v>4.9406564584124654E-324</v>
      </c>
      <c r="C61" s="566">
        <v>4.9406564584124654E-324</v>
      </c>
      <c r="D61" s="567">
        <v>0</v>
      </c>
      <c r="E61" s="568">
        <v>1</v>
      </c>
      <c r="F61" s="566">
        <v>6.9998640777560004</v>
      </c>
      <c r="G61" s="567">
        <v>4.6665760518369996</v>
      </c>
      <c r="H61" s="569">
        <v>4.9406564584124654E-324</v>
      </c>
      <c r="I61" s="566">
        <v>1.5780000000000001</v>
      </c>
      <c r="J61" s="567">
        <v>-3.0885760518369998</v>
      </c>
      <c r="K61" s="570">
        <v>0.225432948764</v>
      </c>
    </row>
    <row r="62" spans="1:11" ht="14.4" customHeight="1" thickBot="1" x14ac:dyDescent="0.35">
      <c r="A62" s="588" t="s">
        <v>365</v>
      </c>
      <c r="B62" s="566">
        <v>4.9406564584124654E-324</v>
      </c>
      <c r="C62" s="566">
        <v>4.9406564584124654E-324</v>
      </c>
      <c r="D62" s="567">
        <v>0</v>
      </c>
      <c r="E62" s="568">
        <v>1</v>
      </c>
      <c r="F62" s="566">
        <v>92.987360338431003</v>
      </c>
      <c r="G62" s="567">
        <v>61.991573558954002</v>
      </c>
      <c r="H62" s="569">
        <v>8.8494399999999995</v>
      </c>
      <c r="I62" s="566">
        <v>62.530569999999997</v>
      </c>
      <c r="J62" s="567">
        <v>0.538996441045</v>
      </c>
      <c r="K62" s="570">
        <v>0.67246311512000001</v>
      </c>
    </row>
    <row r="63" spans="1:11" ht="14.4" customHeight="1" thickBot="1" x14ac:dyDescent="0.35">
      <c r="A63" s="586" t="s">
        <v>29</v>
      </c>
      <c r="B63" s="566">
        <v>347.59181330673999</v>
      </c>
      <c r="C63" s="566">
        <v>338.80599999999998</v>
      </c>
      <c r="D63" s="567">
        <v>-8.7858133067399997</v>
      </c>
      <c r="E63" s="568">
        <v>0.97472376226799995</v>
      </c>
      <c r="F63" s="566">
        <v>322.77884899141998</v>
      </c>
      <c r="G63" s="567">
        <v>215.18589932761299</v>
      </c>
      <c r="H63" s="569">
        <v>15.968</v>
      </c>
      <c r="I63" s="566">
        <v>185.327</v>
      </c>
      <c r="J63" s="567">
        <v>-29.858899327612001</v>
      </c>
      <c r="K63" s="570">
        <v>0.57416091723100005</v>
      </c>
    </row>
    <row r="64" spans="1:11" ht="14.4" customHeight="1" thickBot="1" x14ac:dyDescent="0.35">
      <c r="A64" s="587" t="s">
        <v>366</v>
      </c>
      <c r="B64" s="571">
        <v>347.59181330673999</v>
      </c>
      <c r="C64" s="571">
        <v>338.80599999999998</v>
      </c>
      <c r="D64" s="572">
        <v>-8.7858133067399997</v>
      </c>
      <c r="E64" s="578">
        <v>0.97472376226799995</v>
      </c>
      <c r="F64" s="571">
        <v>322.77884899141998</v>
      </c>
      <c r="G64" s="572">
        <v>215.18589932761299</v>
      </c>
      <c r="H64" s="574">
        <v>15.968</v>
      </c>
      <c r="I64" s="571">
        <v>185.327</v>
      </c>
      <c r="J64" s="572">
        <v>-29.858899327612001</v>
      </c>
      <c r="K64" s="579">
        <v>0.57416091723100005</v>
      </c>
    </row>
    <row r="65" spans="1:11" ht="14.4" customHeight="1" thickBot="1" x14ac:dyDescent="0.35">
      <c r="A65" s="588" t="s">
        <v>367</v>
      </c>
      <c r="B65" s="566">
        <v>122.575603571641</v>
      </c>
      <c r="C65" s="566">
        <v>123.93300000000001</v>
      </c>
      <c r="D65" s="567">
        <v>1.357396428358</v>
      </c>
      <c r="E65" s="568">
        <v>1.011073952636</v>
      </c>
      <c r="F65" s="566">
        <v>123.006750964783</v>
      </c>
      <c r="G65" s="567">
        <v>82.004500643187995</v>
      </c>
      <c r="H65" s="569">
        <v>8.5990000000000002</v>
      </c>
      <c r="I65" s="566">
        <v>68.977000000000004</v>
      </c>
      <c r="J65" s="567">
        <v>-13.027500643188</v>
      </c>
      <c r="K65" s="570">
        <v>0.56075784019099995</v>
      </c>
    </row>
    <row r="66" spans="1:11" ht="14.4" customHeight="1" thickBot="1" x14ac:dyDescent="0.35">
      <c r="A66" s="588" t="s">
        <v>368</v>
      </c>
      <c r="B66" s="566">
        <v>30.001289398349002</v>
      </c>
      <c r="C66" s="566">
        <v>29.372</v>
      </c>
      <c r="D66" s="567">
        <v>-0.629289398349</v>
      </c>
      <c r="E66" s="568">
        <v>0.97902458824299998</v>
      </c>
      <c r="F66" s="566">
        <v>30.006244685898</v>
      </c>
      <c r="G66" s="567">
        <v>20.004163123931999</v>
      </c>
      <c r="H66" s="569">
        <v>1.923</v>
      </c>
      <c r="I66" s="566">
        <v>18.678999999999998</v>
      </c>
      <c r="J66" s="567">
        <v>-1.3251631239320001</v>
      </c>
      <c r="K66" s="570">
        <v>0.62250375531900004</v>
      </c>
    </row>
    <row r="67" spans="1:11" ht="14.4" customHeight="1" thickBot="1" x14ac:dyDescent="0.35">
      <c r="A67" s="588" t="s">
        <v>369</v>
      </c>
      <c r="B67" s="566">
        <v>195.01492033675001</v>
      </c>
      <c r="C67" s="566">
        <v>185.501</v>
      </c>
      <c r="D67" s="567">
        <v>-9.5139203367490008</v>
      </c>
      <c r="E67" s="568">
        <v>0.95121439774799998</v>
      </c>
      <c r="F67" s="566">
        <v>169.765853340738</v>
      </c>
      <c r="G67" s="567">
        <v>113.17723556049199</v>
      </c>
      <c r="H67" s="569">
        <v>5.4459999999999997</v>
      </c>
      <c r="I67" s="566">
        <v>97.671000000000006</v>
      </c>
      <c r="J67" s="567">
        <v>-15.506235560491</v>
      </c>
      <c r="K67" s="570">
        <v>0.57532771212800005</v>
      </c>
    </row>
    <row r="68" spans="1:11" ht="14.4" customHeight="1" thickBot="1" x14ac:dyDescent="0.35">
      <c r="A68" s="589" t="s">
        <v>370</v>
      </c>
      <c r="B68" s="571">
        <v>1311.49161688803</v>
      </c>
      <c r="C68" s="571">
        <v>1468.4956999999999</v>
      </c>
      <c r="D68" s="572">
        <v>157.00408311196799</v>
      </c>
      <c r="E68" s="578">
        <v>1.1197141339600001</v>
      </c>
      <c r="F68" s="571">
        <v>1243.1577507889101</v>
      </c>
      <c r="G68" s="572">
        <v>828.77183385927299</v>
      </c>
      <c r="H68" s="574">
        <v>152.53041999999999</v>
      </c>
      <c r="I68" s="571">
        <v>960.45408999999995</v>
      </c>
      <c r="J68" s="572">
        <v>131.68225614072699</v>
      </c>
      <c r="K68" s="579">
        <v>0.77259228717299999</v>
      </c>
    </row>
    <row r="69" spans="1:11" ht="14.4" customHeight="1" thickBot="1" x14ac:dyDescent="0.35">
      <c r="A69" s="586" t="s">
        <v>32</v>
      </c>
      <c r="B69" s="566">
        <v>369.147707294209</v>
      </c>
      <c r="C69" s="566">
        <v>502.8886</v>
      </c>
      <c r="D69" s="567">
        <v>133.740892705791</v>
      </c>
      <c r="E69" s="568">
        <v>1.362296419734</v>
      </c>
      <c r="F69" s="566">
        <v>351.66175781058598</v>
      </c>
      <c r="G69" s="567">
        <v>234.44117187372399</v>
      </c>
      <c r="H69" s="569">
        <v>17.93196</v>
      </c>
      <c r="I69" s="566">
        <v>364.52596999999997</v>
      </c>
      <c r="J69" s="567">
        <v>130.08479812627601</v>
      </c>
      <c r="K69" s="570">
        <v>1.0365812087990001</v>
      </c>
    </row>
    <row r="70" spans="1:11" ht="14.4" customHeight="1" thickBot="1" x14ac:dyDescent="0.35">
      <c r="A70" s="590" t="s">
        <v>371</v>
      </c>
      <c r="B70" s="566">
        <v>369.147707294209</v>
      </c>
      <c r="C70" s="566">
        <v>502.8886</v>
      </c>
      <c r="D70" s="567">
        <v>133.740892705791</v>
      </c>
      <c r="E70" s="568">
        <v>1.362296419734</v>
      </c>
      <c r="F70" s="566">
        <v>351.66175781058598</v>
      </c>
      <c r="G70" s="567">
        <v>234.44117187372399</v>
      </c>
      <c r="H70" s="569">
        <v>17.93196</v>
      </c>
      <c r="I70" s="566">
        <v>364.52596999999997</v>
      </c>
      <c r="J70" s="567">
        <v>130.08479812627601</v>
      </c>
      <c r="K70" s="570">
        <v>1.0365812087990001</v>
      </c>
    </row>
    <row r="71" spans="1:11" ht="14.4" customHeight="1" thickBot="1" x14ac:dyDescent="0.35">
      <c r="A71" s="588" t="s">
        <v>372</v>
      </c>
      <c r="B71" s="566">
        <v>293.654558718224</v>
      </c>
      <c r="C71" s="566">
        <v>306.10527000000002</v>
      </c>
      <c r="D71" s="567">
        <v>12.450711281776</v>
      </c>
      <c r="E71" s="568">
        <v>1.042399175875</v>
      </c>
      <c r="F71" s="566">
        <v>282.27187136280099</v>
      </c>
      <c r="G71" s="567">
        <v>188.18124757520101</v>
      </c>
      <c r="H71" s="569">
        <v>17.622199999999999</v>
      </c>
      <c r="I71" s="566">
        <v>330.96422000000001</v>
      </c>
      <c r="J71" s="567">
        <v>142.782972424799</v>
      </c>
      <c r="K71" s="570">
        <v>1.1725015971370001</v>
      </c>
    </row>
    <row r="72" spans="1:11" ht="14.4" customHeight="1" thickBot="1" x14ac:dyDescent="0.35">
      <c r="A72" s="588" t="s">
        <v>373</v>
      </c>
      <c r="B72" s="566">
        <v>4.9406564584124654E-324</v>
      </c>
      <c r="C72" s="566">
        <v>4.0540000000000003</v>
      </c>
      <c r="D72" s="567">
        <v>4.0540000000000003</v>
      </c>
      <c r="E72" s="576" t="s">
        <v>312</v>
      </c>
      <c r="F72" s="566">
        <v>0</v>
      </c>
      <c r="G72" s="567">
        <v>0</v>
      </c>
      <c r="H72" s="569">
        <v>4.9406564584124654E-324</v>
      </c>
      <c r="I72" s="566">
        <v>3.9525251667299724E-323</v>
      </c>
      <c r="J72" s="567">
        <v>3.9525251667299724E-323</v>
      </c>
      <c r="K72" s="577" t="s">
        <v>306</v>
      </c>
    </row>
    <row r="73" spans="1:11" ht="14.4" customHeight="1" thickBot="1" x14ac:dyDescent="0.35">
      <c r="A73" s="588" t="s">
        <v>374</v>
      </c>
      <c r="B73" s="566">
        <v>0.49899020546400003</v>
      </c>
      <c r="C73" s="566">
        <v>5.6252000000000004</v>
      </c>
      <c r="D73" s="567">
        <v>5.1262097945349998</v>
      </c>
      <c r="E73" s="568">
        <v>11.273167165208999</v>
      </c>
      <c r="F73" s="566">
        <v>6.54334379314</v>
      </c>
      <c r="G73" s="567">
        <v>4.362229195426</v>
      </c>
      <c r="H73" s="569">
        <v>4.9406564584124654E-324</v>
      </c>
      <c r="I73" s="566">
        <v>3.9525251667299724E-323</v>
      </c>
      <c r="J73" s="567">
        <v>-4.362229195426</v>
      </c>
      <c r="K73" s="570">
        <v>4.9406564584124654E-324</v>
      </c>
    </row>
    <row r="74" spans="1:11" ht="14.4" customHeight="1" thickBot="1" x14ac:dyDescent="0.35">
      <c r="A74" s="588" t="s">
        <v>375</v>
      </c>
      <c r="B74" s="566">
        <v>44.996371158099997</v>
      </c>
      <c r="C74" s="566">
        <v>166.51021</v>
      </c>
      <c r="D74" s="567">
        <v>121.5138388419</v>
      </c>
      <c r="E74" s="568">
        <v>3.7005253026939999</v>
      </c>
      <c r="F74" s="566">
        <v>44.999924026344999</v>
      </c>
      <c r="G74" s="567">
        <v>29.999949350897001</v>
      </c>
      <c r="H74" s="569">
        <v>0.30975999999999998</v>
      </c>
      <c r="I74" s="566">
        <v>25.512499999999999</v>
      </c>
      <c r="J74" s="567">
        <v>-4.4874493508970001</v>
      </c>
      <c r="K74" s="570">
        <v>0.56694540161999996</v>
      </c>
    </row>
    <row r="75" spans="1:11" ht="14.4" customHeight="1" thickBot="1" x14ac:dyDescent="0.35">
      <c r="A75" s="588" t="s">
        <v>376</v>
      </c>
      <c r="B75" s="566">
        <v>29.997787212420999</v>
      </c>
      <c r="C75" s="566">
        <v>20.593920000000001</v>
      </c>
      <c r="D75" s="567">
        <v>-9.4038672124209999</v>
      </c>
      <c r="E75" s="568">
        <v>0.68651463703500004</v>
      </c>
      <c r="F75" s="566">
        <v>17.846618628299002</v>
      </c>
      <c r="G75" s="567">
        <v>11.897745752199</v>
      </c>
      <c r="H75" s="569">
        <v>4.9406564584124654E-324</v>
      </c>
      <c r="I75" s="566">
        <v>8.0492500000000007</v>
      </c>
      <c r="J75" s="567">
        <v>-3.8484957521990002</v>
      </c>
      <c r="K75" s="570">
        <v>0.45102381395800001</v>
      </c>
    </row>
    <row r="76" spans="1:11" ht="14.4" customHeight="1" thickBot="1" x14ac:dyDescent="0.35">
      <c r="A76" s="591" t="s">
        <v>33</v>
      </c>
      <c r="B76" s="571">
        <v>0</v>
      </c>
      <c r="C76" s="571">
        <v>57.143999999999998</v>
      </c>
      <c r="D76" s="572">
        <v>57.143999999999998</v>
      </c>
      <c r="E76" s="573" t="s">
        <v>306</v>
      </c>
      <c r="F76" s="571">
        <v>0</v>
      </c>
      <c r="G76" s="572">
        <v>0</v>
      </c>
      <c r="H76" s="574">
        <v>17.166</v>
      </c>
      <c r="I76" s="571">
        <v>33.64</v>
      </c>
      <c r="J76" s="572">
        <v>33.64</v>
      </c>
      <c r="K76" s="575" t="s">
        <v>306</v>
      </c>
    </row>
    <row r="77" spans="1:11" ht="14.4" customHeight="1" thickBot="1" x14ac:dyDescent="0.35">
      <c r="A77" s="587" t="s">
        <v>377</v>
      </c>
      <c r="B77" s="571">
        <v>0</v>
      </c>
      <c r="C77" s="571">
        <v>57.143999999999998</v>
      </c>
      <c r="D77" s="572">
        <v>57.143999999999998</v>
      </c>
      <c r="E77" s="573" t="s">
        <v>306</v>
      </c>
      <c r="F77" s="571">
        <v>0</v>
      </c>
      <c r="G77" s="572">
        <v>0</v>
      </c>
      <c r="H77" s="574">
        <v>4.9406564584124654E-324</v>
      </c>
      <c r="I77" s="571">
        <v>16.474</v>
      </c>
      <c r="J77" s="572">
        <v>16.474</v>
      </c>
      <c r="K77" s="575" t="s">
        <v>306</v>
      </c>
    </row>
    <row r="78" spans="1:11" ht="14.4" customHeight="1" thickBot="1" x14ac:dyDescent="0.35">
      <c r="A78" s="588" t="s">
        <v>378</v>
      </c>
      <c r="B78" s="566">
        <v>0</v>
      </c>
      <c r="C78" s="566">
        <v>26.224</v>
      </c>
      <c r="D78" s="567">
        <v>26.224</v>
      </c>
      <c r="E78" s="576" t="s">
        <v>306</v>
      </c>
      <c r="F78" s="566">
        <v>0</v>
      </c>
      <c r="G78" s="567">
        <v>0</v>
      </c>
      <c r="H78" s="569">
        <v>4.9406564584124654E-324</v>
      </c>
      <c r="I78" s="566">
        <v>10.314</v>
      </c>
      <c r="J78" s="567">
        <v>10.314</v>
      </c>
      <c r="K78" s="577" t="s">
        <v>306</v>
      </c>
    </row>
    <row r="79" spans="1:11" ht="14.4" customHeight="1" thickBot="1" x14ac:dyDescent="0.35">
      <c r="A79" s="588" t="s">
        <v>379</v>
      </c>
      <c r="B79" s="566">
        <v>0</v>
      </c>
      <c r="C79" s="566">
        <v>30.92</v>
      </c>
      <c r="D79" s="567">
        <v>30.92</v>
      </c>
      <c r="E79" s="576" t="s">
        <v>306</v>
      </c>
      <c r="F79" s="566">
        <v>0</v>
      </c>
      <c r="G79" s="567">
        <v>0</v>
      </c>
      <c r="H79" s="569">
        <v>4.9406564584124654E-324</v>
      </c>
      <c r="I79" s="566">
        <v>6.16</v>
      </c>
      <c r="J79" s="567">
        <v>6.16</v>
      </c>
      <c r="K79" s="577" t="s">
        <v>306</v>
      </c>
    </row>
    <row r="80" spans="1:11" ht="14.4" customHeight="1" thickBot="1" x14ac:dyDescent="0.35">
      <c r="A80" s="587" t="s">
        <v>380</v>
      </c>
      <c r="B80" s="571">
        <v>4.9406564584124654E-324</v>
      </c>
      <c r="C80" s="571">
        <v>4.9406564584124654E-324</v>
      </c>
      <c r="D80" s="572">
        <v>0</v>
      </c>
      <c r="E80" s="578">
        <v>1</v>
      </c>
      <c r="F80" s="571">
        <v>4.9406564584124654E-324</v>
      </c>
      <c r="G80" s="572">
        <v>0</v>
      </c>
      <c r="H80" s="574">
        <v>17.166</v>
      </c>
      <c r="I80" s="571">
        <v>17.166</v>
      </c>
      <c r="J80" s="572">
        <v>17.166</v>
      </c>
      <c r="K80" s="575" t="s">
        <v>312</v>
      </c>
    </row>
    <row r="81" spans="1:11" ht="14.4" customHeight="1" thickBot="1" x14ac:dyDescent="0.35">
      <c r="A81" s="588" t="s">
        <v>381</v>
      </c>
      <c r="B81" s="566">
        <v>4.9406564584124654E-324</v>
      </c>
      <c r="C81" s="566">
        <v>4.9406564584124654E-324</v>
      </c>
      <c r="D81" s="567">
        <v>0</v>
      </c>
      <c r="E81" s="568">
        <v>1</v>
      </c>
      <c r="F81" s="566">
        <v>4.9406564584124654E-324</v>
      </c>
      <c r="G81" s="567">
        <v>0</v>
      </c>
      <c r="H81" s="569">
        <v>17.166</v>
      </c>
      <c r="I81" s="566">
        <v>17.166</v>
      </c>
      <c r="J81" s="567">
        <v>17.166</v>
      </c>
      <c r="K81" s="577" t="s">
        <v>312</v>
      </c>
    </row>
    <row r="82" spans="1:11" ht="14.4" customHeight="1" thickBot="1" x14ac:dyDescent="0.35">
      <c r="A82" s="586" t="s">
        <v>34</v>
      </c>
      <c r="B82" s="566">
        <v>942.34390959382301</v>
      </c>
      <c r="C82" s="566">
        <v>908.46310000000096</v>
      </c>
      <c r="D82" s="567">
        <v>-33.880809593822001</v>
      </c>
      <c r="E82" s="568">
        <v>0.96404623699500003</v>
      </c>
      <c r="F82" s="566">
        <v>891.49599297832299</v>
      </c>
      <c r="G82" s="567">
        <v>594.330661985549</v>
      </c>
      <c r="H82" s="569">
        <v>117.43246000000001</v>
      </c>
      <c r="I82" s="566">
        <v>562.28812000000005</v>
      </c>
      <c r="J82" s="567">
        <v>-32.042541985547999</v>
      </c>
      <c r="K82" s="570">
        <v>0.63072422582700005</v>
      </c>
    </row>
    <row r="83" spans="1:11" ht="14.4" customHeight="1" thickBot="1" x14ac:dyDescent="0.35">
      <c r="A83" s="587" t="s">
        <v>382</v>
      </c>
      <c r="B83" s="571">
        <v>11.284946544835</v>
      </c>
      <c r="C83" s="571">
        <v>0.51800000000000002</v>
      </c>
      <c r="D83" s="572">
        <v>-10.766946544834999</v>
      </c>
      <c r="E83" s="578">
        <v>4.5901856773000002E-2</v>
      </c>
      <c r="F83" s="571">
        <v>0.20704397083500001</v>
      </c>
      <c r="G83" s="572">
        <v>0.13802931389</v>
      </c>
      <c r="H83" s="574">
        <v>0.10299999999999999</v>
      </c>
      <c r="I83" s="571">
        <v>0.31</v>
      </c>
      <c r="J83" s="572">
        <v>0.17197068610899999</v>
      </c>
      <c r="K83" s="579">
        <v>1.497266492471</v>
      </c>
    </row>
    <row r="84" spans="1:11" ht="14.4" customHeight="1" thickBot="1" x14ac:dyDescent="0.35">
      <c r="A84" s="588" t="s">
        <v>383</v>
      </c>
      <c r="B84" s="566">
        <v>11.284946544835</v>
      </c>
      <c r="C84" s="566">
        <v>0.51800000000000002</v>
      </c>
      <c r="D84" s="567">
        <v>-10.766946544834999</v>
      </c>
      <c r="E84" s="568">
        <v>4.5901856773000002E-2</v>
      </c>
      <c r="F84" s="566">
        <v>0.20704397083500001</v>
      </c>
      <c r="G84" s="567">
        <v>0.13802931389</v>
      </c>
      <c r="H84" s="569">
        <v>0.10299999999999999</v>
      </c>
      <c r="I84" s="566">
        <v>0.31</v>
      </c>
      <c r="J84" s="567">
        <v>0.17197068610899999</v>
      </c>
      <c r="K84" s="570">
        <v>1.497266492471</v>
      </c>
    </row>
    <row r="85" spans="1:11" ht="14.4" customHeight="1" thickBot="1" x14ac:dyDescent="0.35">
      <c r="A85" s="587" t="s">
        <v>384</v>
      </c>
      <c r="B85" s="571">
        <v>6.4491310371879997</v>
      </c>
      <c r="C85" s="571">
        <v>7.03878</v>
      </c>
      <c r="D85" s="572">
        <v>0.58964896281099999</v>
      </c>
      <c r="E85" s="578">
        <v>1.0914307616650001</v>
      </c>
      <c r="F85" s="571">
        <v>6.7003989996410001</v>
      </c>
      <c r="G85" s="572">
        <v>4.4669326664269997</v>
      </c>
      <c r="H85" s="574">
        <v>0.56022000000000005</v>
      </c>
      <c r="I85" s="571">
        <v>4.1174499999999998</v>
      </c>
      <c r="J85" s="572">
        <v>-0.34948266642699999</v>
      </c>
      <c r="K85" s="579">
        <v>0.61450818081400005</v>
      </c>
    </row>
    <row r="86" spans="1:11" ht="14.4" customHeight="1" thickBot="1" x14ac:dyDescent="0.35">
      <c r="A86" s="588" t="s">
        <v>385</v>
      </c>
      <c r="B86" s="566">
        <v>1.60928824368</v>
      </c>
      <c r="C86" s="566">
        <v>1.0697000000000001</v>
      </c>
      <c r="D86" s="567">
        <v>-0.53958824368000002</v>
      </c>
      <c r="E86" s="568">
        <v>0.66470379324499995</v>
      </c>
      <c r="F86" s="566">
        <v>1.0942883678140001</v>
      </c>
      <c r="G86" s="567">
        <v>0.72952557854300004</v>
      </c>
      <c r="H86" s="569">
        <v>3.7999999999999999E-2</v>
      </c>
      <c r="I86" s="566">
        <v>0.91200000000000003</v>
      </c>
      <c r="J86" s="567">
        <v>0.18247442145600001</v>
      </c>
      <c r="K86" s="570">
        <v>0.83341834458200004</v>
      </c>
    </row>
    <row r="87" spans="1:11" ht="14.4" customHeight="1" thickBot="1" x14ac:dyDescent="0.35">
      <c r="A87" s="588" t="s">
        <v>386</v>
      </c>
      <c r="B87" s="566">
        <v>4.8398427935079997</v>
      </c>
      <c r="C87" s="566">
        <v>5.9690799999999999</v>
      </c>
      <c r="D87" s="567">
        <v>1.1292372064909999</v>
      </c>
      <c r="E87" s="568">
        <v>1.2333210508420001</v>
      </c>
      <c r="F87" s="566">
        <v>5.6061106318259997</v>
      </c>
      <c r="G87" s="567">
        <v>3.7374070878839998</v>
      </c>
      <c r="H87" s="569">
        <v>0.52222000000000002</v>
      </c>
      <c r="I87" s="566">
        <v>3.2054499999999999</v>
      </c>
      <c r="J87" s="567">
        <v>-0.53195708788399998</v>
      </c>
      <c r="K87" s="570">
        <v>0.57177787070399999</v>
      </c>
    </row>
    <row r="88" spans="1:11" ht="14.4" customHeight="1" thickBot="1" x14ac:dyDescent="0.35">
      <c r="A88" s="587" t="s">
        <v>387</v>
      </c>
      <c r="B88" s="571">
        <v>26.288204153319999</v>
      </c>
      <c r="C88" s="571">
        <v>32.188769999999998</v>
      </c>
      <c r="D88" s="572">
        <v>5.9005658466790001</v>
      </c>
      <c r="E88" s="578">
        <v>1.224456787244</v>
      </c>
      <c r="F88" s="571">
        <v>30.480234060506</v>
      </c>
      <c r="G88" s="572">
        <v>20.320156040337</v>
      </c>
      <c r="H88" s="574">
        <v>1.694</v>
      </c>
      <c r="I88" s="571">
        <v>24.4604</v>
      </c>
      <c r="J88" s="572">
        <v>4.1402439596620004</v>
      </c>
      <c r="K88" s="579">
        <v>0.80250039915799998</v>
      </c>
    </row>
    <row r="89" spans="1:11" ht="14.4" customHeight="1" thickBot="1" x14ac:dyDescent="0.35">
      <c r="A89" s="588" t="s">
        <v>388</v>
      </c>
      <c r="B89" s="566">
        <v>13.996366320678</v>
      </c>
      <c r="C89" s="566">
        <v>13.095000000000001</v>
      </c>
      <c r="D89" s="567">
        <v>-0.90136632067800004</v>
      </c>
      <c r="E89" s="568">
        <v>0.93559997644899995</v>
      </c>
      <c r="F89" s="566">
        <v>13.001786673335999</v>
      </c>
      <c r="G89" s="567">
        <v>8.6678577822240008</v>
      </c>
      <c r="H89" s="569">
        <v>4.9406564584124654E-324</v>
      </c>
      <c r="I89" s="566">
        <v>9.7200000000000006</v>
      </c>
      <c r="J89" s="567">
        <v>1.052142217776</v>
      </c>
      <c r="K89" s="570">
        <v>0.74758956166599999</v>
      </c>
    </row>
    <row r="90" spans="1:11" ht="14.4" customHeight="1" thickBot="1" x14ac:dyDescent="0.35">
      <c r="A90" s="588" t="s">
        <v>389</v>
      </c>
      <c r="B90" s="566">
        <v>12.291837832642001</v>
      </c>
      <c r="C90" s="566">
        <v>19.093769999999999</v>
      </c>
      <c r="D90" s="567">
        <v>6.8019321673570001</v>
      </c>
      <c r="E90" s="568">
        <v>1.5533698263810001</v>
      </c>
      <c r="F90" s="566">
        <v>17.47844738717</v>
      </c>
      <c r="G90" s="567">
        <v>11.652298258112999</v>
      </c>
      <c r="H90" s="569">
        <v>1.694</v>
      </c>
      <c r="I90" s="566">
        <v>14.740399999999999</v>
      </c>
      <c r="J90" s="567">
        <v>3.0881017418860002</v>
      </c>
      <c r="K90" s="570">
        <v>0.843347219205</v>
      </c>
    </row>
    <row r="91" spans="1:11" ht="14.4" customHeight="1" thickBot="1" x14ac:dyDescent="0.35">
      <c r="A91" s="587" t="s">
        <v>390</v>
      </c>
      <c r="B91" s="571">
        <v>409.00041530669603</v>
      </c>
      <c r="C91" s="571">
        <v>436.35645</v>
      </c>
      <c r="D91" s="572">
        <v>27.356034693304</v>
      </c>
      <c r="E91" s="578">
        <v>1.0668851024820001</v>
      </c>
      <c r="F91" s="571">
        <v>439.79805378141299</v>
      </c>
      <c r="G91" s="572">
        <v>293.19870252094199</v>
      </c>
      <c r="H91" s="574">
        <v>34.20928</v>
      </c>
      <c r="I91" s="571">
        <v>288.76352000000003</v>
      </c>
      <c r="J91" s="572">
        <v>-4.4351825209409999</v>
      </c>
      <c r="K91" s="579">
        <v>0.65658207788099998</v>
      </c>
    </row>
    <row r="92" spans="1:11" ht="14.4" customHeight="1" thickBot="1" x14ac:dyDescent="0.35">
      <c r="A92" s="588" t="s">
        <v>391</v>
      </c>
      <c r="B92" s="566">
        <v>409.00041530669603</v>
      </c>
      <c r="C92" s="566">
        <v>436.35645</v>
      </c>
      <c r="D92" s="567">
        <v>27.356034693304</v>
      </c>
      <c r="E92" s="568">
        <v>1.0668851024820001</v>
      </c>
      <c r="F92" s="566">
        <v>439.79805378141299</v>
      </c>
      <c r="G92" s="567">
        <v>293.19870252094199</v>
      </c>
      <c r="H92" s="569">
        <v>34.20928</v>
      </c>
      <c r="I92" s="566">
        <v>288.76352000000003</v>
      </c>
      <c r="J92" s="567">
        <v>-4.4351825209409999</v>
      </c>
      <c r="K92" s="570">
        <v>0.65658207788099998</v>
      </c>
    </row>
    <row r="93" spans="1:11" ht="14.4" customHeight="1" thickBot="1" x14ac:dyDescent="0.35">
      <c r="A93" s="587" t="s">
        <v>392</v>
      </c>
      <c r="B93" s="571">
        <v>489.32121255178299</v>
      </c>
      <c r="C93" s="571">
        <v>417.16210000000001</v>
      </c>
      <c r="D93" s="572">
        <v>-72.159112551782002</v>
      </c>
      <c r="E93" s="578">
        <v>0.85253222075599999</v>
      </c>
      <c r="F93" s="571">
        <v>414.31026216592699</v>
      </c>
      <c r="G93" s="572">
        <v>276.20684144395199</v>
      </c>
      <c r="H93" s="574">
        <v>80.865960000000001</v>
      </c>
      <c r="I93" s="571">
        <v>244.63675000000001</v>
      </c>
      <c r="J93" s="572">
        <v>-31.570091443951</v>
      </c>
      <c r="K93" s="579">
        <v>0.59046751272999998</v>
      </c>
    </row>
    <row r="94" spans="1:11" ht="14.4" customHeight="1" thickBot="1" x14ac:dyDescent="0.35">
      <c r="A94" s="588" t="s">
        <v>393</v>
      </c>
      <c r="B94" s="566">
        <v>1.001306779394</v>
      </c>
      <c r="C94" s="566">
        <v>14.260999999999999</v>
      </c>
      <c r="D94" s="567">
        <v>13.259693220605</v>
      </c>
      <c r="E94" s="568">
        <v>14.242388340392999</v>
      </c>
      <c r="F94" s="566">
        <v>14.636300222075</v>
      </c>
      <c r="G94" s="567">
        <v>9.7575334813829997</v>
      </c>
      <c r="H94" s="569">
        <v>4.9406564584124654E-324</v>
      </c>
      <c r="I94" s="566">
        <v>3.9525251667299724E-323</v>
      </c>
      <c r="J94" s="567">
        <v>-9.7575334813829997</v>
      </c>
      <c r="K94" s="570">
        <v>4.9406564584124654E-324</v>
      </c>
    </row>
    <row r="95" spans="1:11" ht="14.4" customHeight="1" thickBot="1" x14ac:dyDescent="0.35">
      <c r="A95" s="588" t="s">
        <v>394</v>
      </c>
      <c r="B95" s="566">
        <v>331.99047281781702</v>
      </c>
      <c r="C95" s="566">
        <v>336.57229999999998</v>
      </c>
      <c r="D95" s="567">
        <v>4.5818271821829999</v>
      </c>
      <c r="E95" s="568">
        <v>1.0138010803240001</v>
      </c>
      <c r="F95" s="566">
        <v>332.75676696885898</v>
      </c>
      <c r="G95" s="567">
        <v>221.83784464590599</v>
      </c>
      <c r="H95" s="569">
        <v>76.489000000000004</v>
      </c>
      <c r="I95" s="566">
        <v>205.22292999999999</v>
      </c>
      <c r="J95" s="567">
        <v>-16.614914645906001</v>
      </c>
      <c r="K95" s="570">
        <v>0.61673555693299997</v>
      </c>
    </row>
    <row r="96" spans="1:11" ht="14.4" customHeight="1" thickBot="1" x14ac:dyDescent="0.35">
      <c r="A96" s="588" t="s">
        <v>395</v>
      </c>
      <c r="B96" s="566">
        <v>8.9953601129309995</v>
      </c>
      <c r="C96" s="566">
        <v>9.9930000000000003</v>
      </c>
      <c r="D96" s="567">
        <v>0.997639887068</v>
      </c>
      <c r="E96" s="568">
        <v>1.110906053181</v>
      </c>
      <c r="F96" s="566">
        <v>1.0003644167400001</v>
      </c>
      <c r="G96" s="567">
        <v>0.66690961116000003</v>
      </c>
      <c r="H96" s="569">
        <v>4.9406564584124654E-324</v>
      </c>
      <c r="I96" s="566">
        <v>1.742</v>
      </c>
      <c r="J96" s="567">
        <v>1.075090388839</v>
      </c>
      <c r="K96" s="570">
        <v>1.7413654172899999</v>
      </c>
    </row>
    <row r="97" spans="1:11" ht="14.4" customHeight="1" thickBot="1" x14ac:dyDescent="0.35">
      <c r="A97" s="588" t="s">
        <v>396</v>
      </c>
      <c r="B97" s="566">
        <v>4.9146522645899999</v>
      </c>
      <c r="C97" s="566">
        <v>4.9406564584124654E-324</v>
      </c>
      <c r="D97" s="567">
        <v>-4.9146522645899999</v>
      </c>
      <c r="E97" s="568">
        <v>0</v>
      </c>
      <c r="F97" s="566">
        <v>4.9406564584124654E-324</v>
      </c>
      <c r="G97" s="567">
        <v>0</v>
      </c>
      <c r="H97" s="569">
        <v>4.9406564584124654E-324</v>
      </c>
      <c r="I97" s="566">
        <v>1.1979</v>
      </c>
      <c r="J97" s="567">
        <v>1.1979</v>
      </c>
      <c r="K97" s="577" t="s">
        <v>312</v>
      </c>
    </row>
    <row r="98" spans="1:11" ht="14.4" customHeight="1" thickBot="1" x14ac:dyDescent="0.35">
      <c r="A98" s="588" t="s">
        <v>397</v>
      </c>
      <c r="B98" s="566">
        <v>142.41942057705</v>
      </c>
      <c r="C98" s="566">
        <v>56.335799999999999</v>
      </c>
      <c r="D98" s="567">
        <v>-86.083620577049004</v>
      </c>
      <c r="E98" s="568">
        <v>0.39556262602199999</v>
      </c>
      <c r="F98" s="566">
        <v>65.916830558252002</v>
      </c>
      <c r="G98" s="567">
        <v>43.944553705501001</v>
      </c>
      <c r="H98" s="569">
        <v>4.3769600000000004</v>
      </c>
      <c r="I98" s="566">
        <v>36.47392</v>
      </c>
      <c r="J98" s="567">
        <v>-7.4706337055010001</v>
      </c>
      <c r="K98" s="570">
        <v>0.55333242953399997</v>
      </c>
    </row>
    <row r="99" spans="1:11" ht="14.4" customHeight="1" thickBot="1" x14ac:dyDescent="0.35">
      <c r="A99" s="587" t="s">
        <v>398</v>
      </c>
      <c r="B99" s="571">
        <v>0</v>
      </c>
      <c r="C99" s="571">
        <v>15.199</v>
      </c>
      <c r="D99" s="572">
        <v>15.199</v>
      </c>
      <c r="E99" s="573" t="s">
        <v>306</v>
      </c>
      <c r="F99" s="571">
        <v>0</v>
      </c>
      <c r="G99" s="572">
        <v>0</v>
      </c>
      <c r="H99" s="574">
        <v>4.9406564584124654E-324</v>
      </c>
      <c r="I99" s="571">
        <v>3.9525251667299724E-323</v>
      </c>
      <c r="J99" s="572">
        <v>3.9525251667299724E-323</v>
      </c>
      <c r="K99" s="575" t="s">
        <v>306</v>
      </c>
    </row>
    <row r="100" spans="1:11" ht="14.4" customHeight="1" thickBot="1" x14ac:dyDescent="0.35">
      <c r="A100" s="588" t="s">
        <v>399</v>
      </c>
      <c r="B100" s="566">
        <v>4.9406564584124654E-324</v>
      </c>
      <c r="C100" s="566">
        <v>15.199</v>
      </c>
      <c r="D100" s="567">
        <v>15.199</v>
      </c>
      <c r="E100" s="576" t="s">
        <v>312</v>
      </c>
      <c r="F100" s="566">
        <v>0</v>
      </c>
      <c r="G100" s="567">
        <v>0</v>
      </c>
      <c r="H100" s="569">
        <v>4.9406564584124654E-324</v>
      </c>
      <c r="I100" s="566">
        <v>3.9525251667299724E-323</v>
      </c>
      <c r="J100" s="567">
        <v>3.9525251667299724E-323</v>
      </c>
      <c r="K100" s="577" t="s">
        <v>306</v>
      </c>
    </row>
    <row r="101" spans="1:11" ht="14.4" customHeight="1" thickBot="1" x14ac:dyDescent="0.35">
      <c r="A101" s="585" t="s">
        <v>35</v>
      </c>
      <c r="B101" s="566">
        <v>29946.159363661998</v>
      </c>
      <c r="C101" s="566">
        <v>32314.10053</v>
      </c>
      <c r="D101" s="567">
        <v>2367.9411663379601</v>
      </c>
      <c r="E101" s="568">
        <v>1.0790732840749999</v>
      </c>
      <c r="F101" s="566">
        <v>30448.149869839501</v>
      </c>
      <c r="G101" s="567">
        <v>20298.766579892999</v>
      </c>
      <c r="H101" s="569">
        <v>2431.7023899999999</v>
      </c>
      <c r="I101" s="566">
        <v>21375.437310000001</v>
      </c>
      <c r="J101" s="567">
        <v>1076.67073010699</v>
      </c>
      <c r="K101" s="570">
        <v>0.70202745984100001</v>
      </c>
    </row>
    <row r="102" spans="1:11" ht="14.4" customHeight="1" thickBot="1" x14ac:dyDescent="0.35">
      <c r="A102" s="591" t="s">
        <v>400</v>
      </c>
      <c r="B102" s="571">
        <v>22282.749999998901</v>
      </c>
      <c r="C102" s="571">
        <v>23999.949000000001</v>
      </c>
      <c r="D102" s="572">
        <v>1717.1990000011399</v>
      </c>
      <c r="E102" s="578">
        <v>1.0770640517879999</v>
      </c>
      <c r="F102" s="571">
        <v>22610.9999999996</v>
      </c>
      <c r="G102" s="572">
        <v>15073.9999999997</v>
      </c>
      <c r="H102" s="574">
        <v>1801.3620000000001</v>
      </c>
      <c r="I102" s="571">
        <v>15844.322</v>
      </c>
      <c r="J102" s="572">
        <v>770.32200000028001</v>
      </c>
      <c r="K102" s="579">
        <v>0.70073512891900003</v>
      </c>
    </row>
    <row r="103" spans="1:11" ht="14.4" customHeight="1" thickBot="1" x14ac:dyDescent="0.35">
      <c r="A103" s="587" t="s">
        <v>401</v>
      </c>
      <c r="B103" s="571">
        <v>21896.749999998901</v>
      </c>
      <c r="C103" s="571">
        <v>23698.026999999998</v>
      </c>
      <c r="D103" s="572">
        <v>1801.2770000011201</v>
      </c>
      <c r="E103" s="578">
        <v>1.0822622991990001</v>
      </c>
      <c r="F103" s="571">
        <v>22392.9999999996</v>
      </c>
      <c r="G103" s="572">
        <v>14928.6666666664</v>
      </c>
      <c r="H103" s="574">
        <v>1787.912</v>
      </c>
      <c r="I103" s="571">
        <v>15711.513000000001</v>
      </c>
      <c r="J103" s="572">
        <v>782.84633333360898</v>
      </c>
      <c r="K103" s="579">
        <v>0.70162608850899999</v>
      </c>
    </row>
    <row r="104" spans="1:11" ht="14.4" customHeight="1" thickBot="1" x14ac:dyDescent="0.35">
      <c r="A104" s="588" t="s">
        <v>402</v>
      </c>
      <c r="B104" s="566">
        <v>21896.749999998901</v>
      </c>
      <c r="C104" s="566">
        <v>23698.026999999998</v>
      </c>
      <c r="D104" s="567">
        <v>1801.2770000011201</v>
      </c>
      <c r="E104" s="568">
        <v>1.0822622991990001</v>
      </c>
      <c r="F104" s="566">
        <v>22392.9999999996</v>
      </c>
      <c r="G104" s="567">
        <v>14928.6666666664</v>
      </c>
      <c r="H104" s="569">
        <v>1787.912</v>
      </c>
      <c r="I104" s="566">
        <v>15711.513000000001</v>
      </c>
      <c r="J104" s="567">
        <v>782.84633333360898</v>
      </c>
      <c r="K104" s="570">
        <v>0.70162608850899999</v>
      </c>
    </row>
    <row r="105" spans="1:11" ht="14.4" customHeight="1" thickBot="1" x14ac:dyDescent="0.35">
      <c r="A105" s="587" t="s">
        <v>403</v>
      </c>
      <c r="B105" s="571">
        <v>385.99999999997902</v>
      </c>
      <c r="C105" s="571">
        <v>236</v>
      </c>
      <c r="D105" s="572">
        <v>-149.999999999979</v>
      </c>
      <c r="E105" s="578">
        <v>0.61139896373000002</v>
      </c>
      <c r="F105" s="571">
        <v>141.99999999999699</v>
      </c>
      <c r="G105" s="572">
        <v>94.666666666664</v>
      </c>
      <c r="H105" s="574">
        <v>13.45</v>
      </c>
      <c r="I105" s="571">
        <v>92.95</v>
      </c>
      <c r="J105" s="572">
        <v>-1.716666666664</v>
      </c>
      <c r="K105" s="579">
        <v>0.65457746478800005</v>
      </c>
    </row>
    <row r="106" spans="1:11" ht="14.4" customHeight="1" thickBot="1" x14ac:dyDescent="0.35">
      <c r="A106" s="588" t="s">
        <v>404</v>
      </c>
      <c r="B106" s="566">
        <v>385.99999999997902</v>
      </c>
      <c r="C106" s="566">
        <v>236</v>
      </c>
      <c r="D106" s="567">
        <v>-149.999999999979</v>
      </c>
      <c r="E106" s="568">
        <v>0.61139896373000002</v>
      </c>
      <c r="F106" s="566">
        <v>141.99999999999699</v>
      </c>
      <c r="G106" s="567">
        <v>94.666666666664</v>
      </c>
      <c r="H106" s="569">
        <v>13.45</v>
      </c>
      <c r="I106" s="566">
        <v>92.95</v>
      </c>
      <c r="J106" s="567">
        <v>-1.716666666664</v>
      </c>
      <c r="K106" s="570">
        <v>0.65457746478800005</v>
      </c>
    </row>
    <row r="107" spans="1:11" ht="14.4" customHeight="1" thickBot="1" x14ac:dyDescent="0.35">
      <c r="A107" s="587" t="s">
        <v>405</v>
      </c>
      <c r="B107" s="571">
        <v>0</v>
      </c>
      <c r="C107" s="571">
        <v>65.921999999999997</v>
      </c>
      <c r="D107" s="572">
        <v>65.921999999999997</v>
      </c>
      <c r="E107" s="573" t="s">
        <v>306</v>
      </c>
      <c r="F107" s="571">
        <v>75.999999999997996</v>
      </c>
      <c r="G107" s="572">
        <v>50.666666666665002</v>
      </c>
      <c r="H107" s="574">
        <v>4.9406564584124654E-324</v>
      </c>
      <c r="I107" s="571">
        <v>39.859000000000002</v>
      </c>
      <c r="J107" s="572">
        <v>-10.807666666665</v>
      </c>
      <c r="K107" s="579">
        <v>0.52446052631499995</v>
      </c>
    </row>
    <row r="108" spans="1:11" ht="14.4" customHeight="1" thickBot="1" x14ac:dyDescent="0.35">
      <c r="A108" s="588" t="s">
        <v>406</v>
      </c>
      <c r="B108" s="566">
        <v>0</v>
      </c>
      <c r="C108" s="566">
        <v>65.921999999999997</v>
      </c>
      <c r="D108" s="567">
        <v>65.921999999999997</v>
      </c>
      <c r="E108" s="576" t="s">
        <v>306</v>
      </c>
      <c r="F108" s="566">
        <v>75.999999999997996</v>
      </c>
      <c r="G108" s="567">
        <v>50.666666666665002</v>
      </c>
      <c r="H108" s="569">
        <v>4.9406564584124654E-324</v>
      </c>
      <c r="I108" s="566">
        <v>39.859000000000002</v>
      </c>
      <c r="J108" s="567">
        <v>-10.807666666665</v>
      </c>
      <c r="K108" s="570">
        <v>0.52446052631499995</v>
      </c>
    </row>
    <row r="109" spans="1:11" ht="14.4" customHeight="1" thickBot="1" x14ac:dyDescent="0.35">
      <c r="A109" s="586" t="s">
        <v>407</v>
      </c>
      <c r="B109" s="566">
        <v>7445.4093636631897</v>
      </c>
      <c r="C109" s="566">
        <v>8076.5103799999997</v>
      </c>
      <c r="D109" s="567">
        <v>631.10101633681597</v>
      </c>
      <c r="E109" s="568">
        <v>1.084763776645</v>
      </c>
      <c r="F109" s="566">
        <v>7613.14986983995</v>
      </c>
      <c r="G109" s="567">
        <v>5075.43324655996</v>
      </c>
      <c r="H109" s="569">
        <v>612.4615</v>
      </c>
      <c r="I109" s="566">
        <v>5373.5047500000001</v>
      </c>
      <c r="J109" s="567">
        <v>298.07150344003998</v>
      </c>
      <c r="K109" s="570">
        <v>0.70581885840500003</v>
      </c>
    </row>
    <row r="110" spans="1:11" ht="14.4" customHeight="1" thickBot="1" x14ac:dyDescent="0.35">
      <c r="A110" s="587" t="s">
        <v>408</v>
      </c>
      <c r="B110" s="571">
        <v>1971.2499861359299</v>
      </c>
      <c r="C110" s="571">
        <v>2154.0570400000001</v>
      </c>
      <c r="D110" s="572">
        <v>182.80705386407399</v>
      </c>
      <c r="E110" s="578">
        <v>1.092736616436</v>
      </c>
      <c r="F110" s="571">
        <v>2015.1498698400601</v>
      </c>
      <c r="G110" s="572">
        <v>1343.4332465600401</v>
      </c>
      <c r="H110" s="574">
        <v>162.12100000000001</v>
      </c>
      <c r="I110" s="571">
        <v>1422.3889999999999</v>
      </c>
      <c r="J110" s="572">
        <v>78.955753439961995</v>
      </c>
      <c r="K110" s="579">
        <v>0.70584774923600002</v>
      </c>
    </row>
    <row r="111" spans="1:11" ht="14.4" customHeight="1" thickBot="1" x14ac:dyDescent="0.35">
      <c r="A111" s="588" t="s">
        <v>409</v>
      </c>
      <c r="B111" s="566">
        <v>1971.2499861359299</v>
      </c>
      <c r="C111" s="566">
        <v>2154.0570400000001</v>
      </c>
      <c r="D111" s="567">
        <v>182.80705386407399</v>
      </c>
      <c r="E111" s="568">
        <v>1.092736616436</v>
      </c>
      <c r="F111" s="566">
        <v>2015.1498698400601</v>
      </c>
      <c r="G111" s="567">
        <v>1343.4332465600401</v>
      </c>
      <c r="H111" s="569">
        <v>162.12100000000001</v>
      </c>
      <c r="I111" s="566">
        <v>1422.3889999999999</v>
      </c>
      <c r="J111" s="567">
        <v>78.955753439961995</v>
      </c>
      <c r="K111" s="570">
        <v>0.70584774923600002</v>
      </c>
    </row>
    <row r="112" spans="1:11" ht="14.4" customHeight="1" thickBot="1" x14ac:dyDescent="0.35">
      <c r="A112" s="587" t="s">
        <v>410</v>
      </c>
      <c r="B112" s="571">
        <v>5474.1593775272604</v>
      </c>
      <c r="C112" s="571">
        <v>5922.45334</v>
      </c>
      <c r="D112" s="572">
        <v>448.29396247274298</v>
      </c>
      <c r="E112" s="578">
        <v>1.081892749471</v>
      </c>
      <c r="F112" s="571">
        <v>5597.99999999989</v>
      </c>
      <c r="G112" s="572">
        <v>3731.99999999993</v>
      </c>
      <c r="H112" s="574">
        <v>450.34050000000002</v>
      </c>
      <c r="I112" s="571">
        <v>3951.1157499999999</v>
      </c>
      <c r="J112" s="572">
        <v>219.11575000007701</v>
      </c>
      <c r="K112" s="579">
        <v>0.70580845837799999</v>
      </c>
    </row>
    <row r="113" spans="1:11" ht="14.4" customHeight="1" thickBot="1" x14ac:dyDescent="0.35">
      <c r="A113" s="588" t="s">
        <v>411</v>
      </c>
      <c r="B113" s="566">
        <v>5474.1593775272604</v>
      </c>
      <c r="C113" s="566">
        <v>5922.45334</v>
      </c>
      <c r="D113" s="567">
        <v>448.29396247274298</v>
      </c>
      <c r="E113" s="568">
        <v>1.081892749471</v>
      </c>
      <c r="F113" s="566">
        <v>5597.99999999989</v>
      </c>
      <c r="G113" s="567">
        <v>3731.99999999993</v>
      </c>
      <c r="H113" s="569">
        <v>450.34050000000002</v>
      </c>
      <c r="I113" s="566">
        <v>3951.1157499999999</v>
      </c>
      <c r="J113" s="567">
        <v>219.11575000007701</v>
      </c>
      <c r="K113" s="570">
        <v>0.70580845837799999</v>
      </c>
    </row>
    <row r="114" spans="1:11" ht="14.4" customHeight="1" thickBot="1" x14ac:dyDescent="0.35">
      <c r="A114" s="586" t="s">
        <v>412</v>
      </c>
      <c r="B114" s="566">
        <v>217.99999999998801</v>
      </c>
      <c r="C114" s="566">
        <v>237.64115000000001</v>
      </c>
      <c r="D114" s="567">
        <v>19.641150000010999</v>
      </c>
      <c r="E114" s="568">
        <v>1.0900970183480001</v>
      </c>
      <c r="F114" s="566">
        <v>223.99999999999599</v>
      </c>
      <c r="G114" s="567">
        <v>149.33333333332999</v>
      </c>
      <c r="H114" s="569">
        <v>17.878889999999998</v>
      </c>
      <c r="I114" s="566">
        <v>157.61055999999999</v>
      </c>
      <c r="J114" s="567">
        <v>8.2772266666689998</v>
      </c>
      <c r="K114" s="570">
        <v>0.70361857142799999</v>
      </c>
    </row>
    <row r="115" spans="1:11" ht="14.4" customHeight="1" thickBot="1" x14ac:dyDescent="0.35">
      <c r="A115" s="587" t="s">
        <v>413</v>
      </c>
      <c r="B115" s="571">
        <v>217.99999999998801</v>
      </c>
      <c r="C115" s="571">
        <v>237.64115000000001</v>
      </c>
      <c r="D115" s="572">
        <v>19.641150000010999</v>
      </c>
      <c r="E115" s="578">
        <v>1.0900970183480001</v>
      </c>
      <c r="F115" s="571">
        <v>223.99999999999599</v>
      </c>
      <c r="G115" s="572">
        <v>149.33333333332999</v>
      </c>
      <c r="H115" s="574">
        <v>17.878889999999998</v>
      </c>
      <c r="I115" s="571">
        <v>157.61055999999999</v>
      </c>
      <c r="J115" s="572">
        <v>8.2772266666689998</v>
      </c>
      <c r="K115" s="579">
        <v>0.70361857142799999</v>
      </c>
    </row>
    <row r="116" spans="1:11" ht="14.4" customHeight="1" thickBot="1" x14ac:dyDescent="0.35">
      <c r="A116" s="588" t="s">
        <v>414</v>
      </c>
      <c r="B116" s="566">
        <v>217.99999999998801</v>
      </c>
      <c r="C116" s="566">
        <v>237.64115000000001</v>
      </c>
      <c r="D116" s="567">
        <v>19.641150000010999</v>
      </c>
      <c r="E116" s="568">
        <v>1.0900970183480001</v>
      </c>
      <c r="F116" s="566">
        <v>223.99999999999599</v>
      </c>
      <c r="G116" s="567">
        <v>149.33333333332999</v>
      </c>
      <c r="H116" s="569">
        <v>17.878889999999998</v>
      </c>
      <c r="I116" s="566">
        <v>157.61055999999999</v>
      </c>
      <c r="J116" s="567">
        <v>8.2772266666689998</v>
      </c>
      <c r="K116" s="570">
        <v>0.70361857142799999</v>
      </c>
    </row>
    <row r="117" spans="1:11" ht="14.4" customHeight="1" thickBot="1" x14ac:dyDescent="0.35">
      <c r="A117" s="585" t="s">
        <v>415</v>
      </c>
      <c r="B117" s="566">
        <v>0</v>
      </c>
      <c r="C117" s="566">
        <v>429.02379999999999</v>
      </c>
      <c r="D117" s="567">
        <v>429.02379999999999</v>
      </c>
      <c r="E117" s="576" t="s">
        <v>306</v>
      </c>
      <c r="F117" s="566">
        <v>0</v>
      </c>
      <c r="G117" s="567">
        <v>0</v>
      </c>
      <c r="H117" s="569">
        <v>1.3991</v>
      </c>
      <c r="I117" s="566">
        <v>50.580779999999997</v>
      </c>
      <c r="J117" s="567">
        <v>50.580779999999997</v>
      </c>
      <c r="K117" s="577" t="s">
        <v>306</v>
      </c>
    </row>
    <row r="118" spans="1:11" ht="14.4" customHeight="1" thickBot="1" x14ac:dyDescent="0.35">
      <c r="A118" s="586" t="s">
        <v>416</v>
      </c>
      <c r="B118" s="566">
        <v>0</v>
      </c>
      <c r="C118" s="566">
        <v>194.18799999999999</v>
      </c>
      <c r="D118" s="567">
        <v>194.18799999999999</v>
      </c>
      <c r="E118" s="576" t="s">
        <v>306</v>
      </c>
      <c r="F118" s="566">
        <v>0</v>
      </c>
      <c r="G118" s="567">
        <v>0</v>
      </c>
      <c r="H118" s="569">
        <v>4.9406564584124654E-324</v>
      </c>
      <c r="I118" s="566">
        <v>3.9525251667299724E-323</v>
      </c>
      <c r="J118" s="567">
        <v>3.9525251667299724E-323</v>
      </c>
      <c r="K118" s="577" t="s">
        <v>306</v>
      </c>
    </row>
    <row r="119" spans="1:11" ht="14.4" customHeight="1" thickBot="1" x14ac:dyDescent="0.35">
      <c r="A119" s="587" t="s">
        <v>417</v>
      </c>
      <c r="B119" s="571">
        <v>0</v>
      </c>
      <c r="C119" s="571">
        <v>194.18799999999999</v>
      </c>
      <c r="D119" s="572">
        <v>194.18799999999999</v>
      </c>
      <c r="E119" s="573" t="s">
        <v>306</v>
      </c>
      <c r="F119" s="571">
        <v>0</v>
      </c>
      <c r="G119" s="572">
        <v>0</v>
      </c>
      <c r="H119" s="574">
        <v>4.9406564584124654E-324</v>
      </c>
      <c r="I119" s="571">
        <v>3.9525251667299724E-323</v>
      </c>
      <c r="J119" s="572">
        <v>3.9525251667299724E-323</v>
      </c>
      <c r="K119" s="575" t="s">
        <v>306</v>
      </c>
    </row>
    <row r="120" spans="1:11" ht="14.4" customHeight="1" thickBot="1" x14ac:dyDescent="0.35">
      <c r="A120" s="588" t="s">
        <v>418</v>
      </c>
      <c r="B120" s="566">
        <v>0</v>
      </c>
      <c r="C120" s="566">
        <v>194.18799999999999</v>
      </c>
      <c r="D120" s="567">
        <v>194.18799999999999</v>
      </c>
      <c r="E120" s="576" t="s">
        <v>306</v>
      </c>
      <c r="F120" s="566">
        <v>0</v>
      </c>
      <c r="G120" s="567">
        <v>0</v>
      </c>
      <c r="H120" s="569">
        <v>4.9406564584124654E-324</v>
      </c>
      <c r="I120" s="566">
        <v>3.9525251667299724E-323</v>
      </c>
      <c r="J120" s="567">
        <v>3.9525251667299724E-323</v>
      </c>
      <c r="K120" s="577" t="s">
        <v>306</v>
      </c>
    </row>
    <row r="121" spans="1:11" ht="14.4" customHeight="1" thickBot="1" x14ac:dyDescent="0.35">
      <c r="A121" s="586" t="s">
        <v>419</v>
      </c>
      <c r="B121" s="566">
        <v>0</v>
      </c>
      <c r="C121" s="566">
        <v>234.83580000000001</v>
      </c>
      <c r="D121" s="567">
        <v>234.83580000000001</v>
      </c>
      <c r="E121" s="576" t="s">
        <v>306</v>
      </c>
      <c r="F121" s="566">
        <v>0</v>
      </c>
      <c r="G121" s="567">
        <v>0</v>
      </c>
      <c r="H121" s="569">
        <v>1.3991</v>
      </c>
      <c r="I121" s="566">
        <v>50.580779999999997</v>
      </c>
      <c r="J121" s="567">
        <v>50.580779999999997</v>
      </c>
      <c r="K121" s="577" t="s">
        <v>306</v>
      </c>
    </row>
    <row r="122" spans="1:11" ht="14.4" customHeight="1" thickBot="1" x14ac:dyDescent="0.35">
      <c r="A122" s="587" t="s">
        <v>420</v>
      </c>
      <c r="B122" s="571">
        <v>0</v>
      </c>
      <c r="C122" s="571">
        <v>215.46180000000001</v>
      </c>
      <c r="D122" s="572">
        <v>215.46180000000001</v>
      </c>
      <c r="E122" s="573" t="s">
        <v>306</v>
      </c>
      <c r="F122" s="571">
        <v>0</v>
      </c>
      <c r="G122" s="572">
        <v>0</v>
      </c>
      <c r="H122" s="574">
        <v>1.3991</v>
      </c>
      <c r="I122" s="571">
        <v>17.821100000000001</v>
      </c>
      <c r="J122" s="572">
        <v>17.821100000000001</v>
      </c>
      <c r="K122" s="575" t="s">
        <v>306</v>
      </c>
    </row>
    <row r="123" spans="1:11" ht="14.4" customHeight="1" thickBot="1" x14ac:dyDescent="0.35">
      <c r="A123" s="588" t="s">
        <v>421</v>
      </c>
      <c r="B123" s="566">
        <v>4.9406564584124654E-324</v>
      </c>
      <c r="C123" s="566">
        <v>4.1420000000000003</v>
      </c>
      <c r="D123" s="567">
        <v>4.1420000000000003</v>
      </c>
      <c r="E123" s="576" t="s">
        <v>312</v>
      </c>
      <c r="F123" s="566">
        <v>0</v>
      </c>
      <c r="G123" s="567">
        <v>0</v>
      </c>
      <c r="H123" s="569">
        <v>1.3991</v>
      </c>
      <c r="I123" s="566">
        <v>1.3991</v>
      </c>
      <c r="J123" s="567">
        <v>1.3991</v>
      </c>
      <c r="K123" s="577" t="s">
        <v>306</v>
      </c>
    </row>
    <row r="124" spans="1:11" ht="14.4" customHeight="1" thickBot="1" x14ac:dyDescent="0.35">
      <c r="A124" s="588" t="s">
        <v>422</v>
      </c>
      <c r="B124" s="566">
        <v>0</v>
      </c>
      <c r="C124" s="566">
        <v>211.21979999999999</v>
      </c>
      <c r="D124" s="567">
        <v>211.21979999999999</v>
      </c>
      <c r="E124" s="576" t="s">
        <v>306</v>
      </c>
      <c r="F124" s="566">
        <v>0</v>
      </c>
      <c r="G124" s="567">
        <v>0</v>
      </c>
      <c r="H124" s="569">
        <v>4.9406564584124654E-324</v>
      </c>
      <c r="I124" s="566">
        <v>16.422000000000001</v>
      </c>
      <c r="J124" s="567">
        <v>16.422000000000001</v>
      </c>
      <c r="K124" s="577" t="s">
        <v>306</v>
      </c>
    </row>
    <row r="125" spans="1:11" ht="14.4" customHeight="1" thickBot="1" x14ac:dyDescent="0.35">
      <c r="A125" s="588" t="s">
        <v>423</v>
      </c>
      <c r="B125" s="566">
        <v>4.9406564584124654E-324</v>
      </c>
      <c r="C125" s="566">
        <v>9.9999999999E-2</v>
      </c>
      <c r="D125" s="567">
        <v>9.9999999999E-2</v>
      </c>
      <c r="E125" s="576" t="s">
        <v>312</v>
      </c>
      <c r="F125" s="566">
        <v>0</v>
      </c>
      <c r="G125" s="567">
        <v>0</v>
      </c>
      <c r="H125" s="569">
        <v>4.9406564584124654E-324</v>
      </c>
      <c r="I125" s="566">
        <v>3.9525251667299724E-323</v>
      </c>
      <c r="J125" s="567">
        <v>3.9525251667299724E-323</v>
      </c>
      <c r="K125" s="577" t="s">
        <v>306</v>
      </c>
    </row>
    <row r="126" spans="1:11" ht="14.4" customHeight="1" thickBot="1" x14ac:dyDescent="0.35">
      <c r="A126" s="587" t="s">
        <v>424</v>
      </c>
      <c r="B126" s="571">
        <v>4.9406564584124654E-324</v>
      </c>
      <c r="C126" s="571">
        <v>1.48</v>
      </c>
      <c r="D126" s="572">
        <v>1.48</v>
      </c>
      <c r="E126" s="573" t="s">
        <v>312</v>
      </c>
      <c r="F126" s="571">
        <v>0</v>
      </c>
      <c r="G126" s="572">
        <v>0</v>
      </c>
      <c r="H126" s="574">
        <v>4.9406564584124654E-324</v>
      </c>
      <c r="I126" s="571">
        <v>2.6</v>
      </c>
      <c r="J126" s="572">
        <v>2.6</v>
      </c>
      <c r="K126" s="575" t="s">
        <v>306</v>
      </c>
    </row>
    <row r="127" spans="1:11" ht="14.4" customHeight="1" thickBot="1" x14ac:dyDescent="0.35">
      <c r="A127" s="588" t="s">
        <v>425</v>
      </c>
      <c r="B127" s="566">
        <v>4.9406564584124654E-324</v>
      </c>
      <c r="C127" s="566">
        <v>1.48</v>
      </c>
      <c r="D127" s="567">
        <v>1.48</v>
      </c>
      <c r="E127" s="576" t="s">
        <v>312</v>
      </c>
      <c r="F127" s="566">
        <v>0</v>
      </c>
      <c r="G127" s="567">
        <v>0</v>
      </c>
      <c r="H127" s="569">
        <v>4.9406564584124654E-324</v>
      </c>
      <c r="I127" s="566">
        <v>2.6</v>
      </c>
      <c r="J127" s="567">
        <v>2.6</v>
      </c>
      <c r="K127" s="577" t="s">
        <v>306</v>
      </c>
    </row>
    <row r="128" spans="1:11" ht="14.4" customHeight="1" thickBot="1" x14ac:dyDescent="0.35">
      <c r="A128" s="590" t="s">
        <v>426</v>
      </c>
      <c r="B128" s="566">
        <v>4.9406564584124654E-324</v>
      </c>
      <c r="C128" s="566">
        <v>14.394</v>
      </c>
      <c r="D128" s="567">
        <v>14.394</v>
      </c>
      <c r="E128" s="576" t="s">
        <v>312</v>
      </c>
      <c r="F128" s="566">
        <v>0</v>
      </c>
      <c r="G128" s="567">
        <v>0</v>
      </c>
      <c r="H128" s="569">
        <v>4.9406564584124654E-324</v>
      </c>
      <c r="I128" s="566">
        <v>21.611999999999998</v>
      </c>
      <c r="J128" s="567">
        <v>21.611999999999998</v>
      </c>
      <c r="K128" s="577" t="s">
        <v>306</v>
      </c>
    </row>
    <row r="129" spans="1:11" ht="14.4" customHeight="1" thickBot="1" x14ac:dyDescent="0.35">
      <c r="A129" s="588" t="s">
        <v>427</v>
      </c>
      <c r="B129" s="566">
        <v>4.9406564584124654E-324</v>
      </c>
      <c r="C129" s="566">
        <v>14.394</v>
      </c>
      <c r="D129" s="567">
        <v>14.394</v>
      </c>
      <c r="E129" s="576" t="s">
        <v>312</v>
      </c>
      <c r="F129" s="566">
        <v>0</v>
      </c>
      <c r="G129" s="567">
        <v>0</v>
      </c>
      <c r="H129" s="569">
        <v>4.9406564584124654E-324</v>
      </c>
      <c r="I129" s="566">
        <v>21.611999999999998</v>
      </c>
      <c r="J129" s="567">
        <v>21.611999999999998</v>
      </c>
      <c r="K129" s="577" t="s">
        <v>306</v>
      </c>
    </row>
    <row r="130" spans="1:11" ht="14.4" customHeight="1" thickBot="1" x14ac:dyDescent="0.35">
      <c r="A130" s="587" t="s">
        <v>428</v>
      </c>
      <c r="B130" s="571">
        <v>4.9406564584124654E-324</v>
      </c>
      <c r="C130" s="571">
        <v>4.9406564584124654E-324</v>
      </c>
      <c r="D130" s="572">
        <v>0</v>
      </c>
      <c r="E130" s="578">
        <v>1</v>
      </c>
      <c r="F130" s="571">
        <v>4.9406564584124654E-324</v>
      </c>
      <c r="G130" s="572">
        <v>0</v>
      </c>
      <c r="H130" s="574">
        <v>4.9406564584124654E-324</v>
      </c>
      <c r="I130" s="571">
        <v>0.94767999999999997</v>
      </c>
      <c r="J130" s="572">
        <v>0.94767999999999997</v>
      </c>
      <c r="K130" s="575" t="s">
        <v>312</v>
      </c>
    </row>
    <row r="131" spans="1:11" ht="14.4" customHeight="1" thickBot="1" x14ac:dyDescent="0.35">
      <c r="A131" s="588" t="s">
        <v>429</v>
      </c>
      <c r="B131" s="566">
        <v>4.9406564584124654E-324</v>
      </c>
      <c r="C131" s="566">
        <v>4.9406564584124654E-324</v>
      </c>
      <c r="D131" s="567">
        <v>0</v>
      </c>
      <c r="E131" s="568">
        <v>1</v>
      </c>
      <c r="F131" s="566">
        <v>4.9406564584124654E-324</v>
      </c>
      <c r="G131" s="567">
        <v>0</v>
      </c>
      <c r="H131" s="569">
        <v>4.9406564584124654E-324</v>
      </c>
      <c r="I131" s="566">
        <v>0.94767999999999997</v>
      </c>
      <c r="J131" s="567">
        <v>0.94767999999999997</v>
      </c>
      <c r="K131" s="577" t="s">
        <v>312</v>
      </c>
    </row>
    <row r="132" spans="1:11" ht="14.4" customHeight="1" thickBot="1" x14ac:dyDescent="0.35">
      <c r="A132" s="590" t="s">
        <v>430</v>
      </c>
      <c r="B132" s="566">
        <v>0</v>
      </c>
      <c r="C132" s="566">
        <v>3.5</v>
      </c>
      <c r="D132" s="567">
        <v>3.5</v>
      </c>
      <c r="E132" s="576" t="s">
        <v>306</v>
      </c>
      <c r="F132" s="566">
        <v>0</v>
      </c>
      <c r="G132" s="567">
        <v>0</v>
      </c>
      <c r="H132" s="569">
        <v>4.9406564584124654E-324</v>
      </c>
      <c r="I132" s="566">
        <v>7.6</v>
      </c>
      <c r="J132" s="567">
        <v>7.6</v>
      </c>
      <c r="K132" s="577" t="s">
        <v>306</v>
      </c>
    </row>
    <row r="133" spans="1:11" ht="14.4" customHeight="1" thickBot="1" x14ac:dyDescent="0.35">
      <c r="A133" s="588" t="s">
        <v>431</v>
      </c>
      <c r="B133" s="566">
        <v>0</v>
      </c>
      <c r="C133" s="566">
        <v>3.5</v>
      </c>
      <c r="D133" s="567">
        <v>3.5</v>
      </c>
      <c r="E133" s="576" t="s">
        <v>306</v>
      </c>
      <c r="F133" s="566">
        <v>0</v>
      </c>
      <c r="G133" s="567">
        <v>0</v>
      </c>
      <c r="H133" s="569">
        <v>4.9406564584124654E-324</v>
      </c>
      <c r="I133" s="566">
        <v>7.6</v>
      </c>
      <c r="J133" s="567">
        <v>7.6</v>
      </c>
      <c r="K133" s="577" t="s">
        <v>306</v>
      </c>
    </row>
    <row r="134" spans="1:11" ht="14.4" customHeight="1" thickBot="1" x14ac:dyDescent="0.35">
      <c r="A134" s="585" t="s">
        <v>432</v>
      </c>
      <c r="B134" s="566">
        <v>1799.9999999999</v>
      </c>
      <c r="C134" s="566">
        <v>1919.134</v>
      </c>
      <c r="D134" s="567">
        <v>119.1340000001</v>
      </c>
      <c r="E134" s="568">
        <v>1.0661855555549999</v>
      </c>
      <c r="F134" s="566">
        <v>1811.98979524115</v>
      </c>
      <c r="G134" s="567">
        <v>1207.99319682743</v>
      </c>
      <c r="H134" s="569">
        <v>151.02799999999999</v>
      </c>
      <c r="I134" s="566">
        <v>1260.9749999999999</v>
      </c>
      <c r="J134" s="567">
        <v>52.981803172566003</v>
      </c>
      <c r="K134" s="570">
        <v>0.69590623706099997</v>
      </c>
    </row>
    <row r="135" spans="1:11" ht="14.4" customHeight="1" thickBot="1" x14ac:dyDescent="0.35">
      <c r="A135" s="586" t="s">
        <v>433</v>
      </c>
      <c r="B135" s="566">
        <v>1799.9999999999</v>
      </c>
      <c r="C135" s="566">
        <v>1803.848</v>
      </c>
      <c r="D135" s="567">
        <v>3.8480000000989998</v>
      </c>
      <c r="E135" s="568">
        <v>1.002137777777</v>
      </c>
      <c r="F135" s="566">
        <v>1811.98979524115</v>
      </c>
      <c r="G135" s="567">
        <v>1207.99319682743</v>
      </c>
      <c r="H135" s="569">
        <v>151.02799999999999</v>
      </c>
      <c r="I135" s="566">
        <v>1230.1199999999999</v>
      </c>
      <c r="J135" s="567">
        <v>22.126803172565999</v>
      </c>
      <c r="K135" s="570">
        <v>0.67887799546700001</v>
      </c>
    </row>
    <row r="136" spans="1:11" ht="14.4" customHeight="1" thickBot="1" x14ac:dyDescent="0.35">
      <c r="A136" s="587" t="s">
        <v>434</v>
      </c>
      <c r="B136" s="571">
        <v>1799.9999999999</v>
      </c>
      <c r="C136" s="571">
        <v>1790.5429999999999</v>
      </c>
      <c r="D136" s="572">
        <v>-9.4569999999000007</v>
      </c>
      <c r="E136" s="578">
        <v>0.99474611111099998</v>
      </c>
      <c r="F136" s="571">
        <v>1811.98979524115</v>
      </c>
      <c r="G136" s="572">
        <v>1207.99319682743</v>
      </c>
      <c r="H136" s="574">
        <v>151.02799999999999</v>
      </c>
      <c r="I136" s="571">
        <v>1230.1199999999999</v>
      </c>
      <c r="J136" s="572">
        <v>22.126803172565999</v>
      </c>
      <c r="K136" s="579">
        <v>0.67887799546700001</v>
      </c>
    </row>
    <row r="137" spans="1:11" ht="14.4" customHeight="1" thickBot="1" x14ac:dyDescent="0.35">
      <c r="A137" s="588" t="s">
        <v>435</v>
      </c>
      <c r="B137" s="566">
        <v>65.999999999996007</v>
      </c>
      <c r="C137" s="566">
        <v>70.944999999999993</v>
      </c>
      <c r="D137" s="567">
        <v>4.9450000000029997</v>
      </c>
      <c r="E137" s="568">
        <v>1.074924242424</v>
      </c>
      <c r="F137" s="566">
        <v>72.997099726174</v>
      </c>
      <c r="G137" s="567">
        <v>48.664733150783</v>
      </c>
      <c r="H137" s="569">
        <v>6.0460000000000003</v>
      </c>
      <c r="I137" s="566">
        <v>48.368000000000002</v>
      </c>
      <c r="J137" s="567">
        <v>-0.296733150783</v>
      </c>
      <c r="K137" s="570">
        <v>0.66260166748299998</v>
      </c>
    </row>
    <row r="138" spans="1:11" ht="14.4" customHeight="1" thickBot="1" x14ac:dyDescent="0.35">
      <c r="A138" s="588" t="s">
        <v>436</v>
      </c>
      <c r="B138" s="566">
        <v>871.99999999995202</v>
      </c>
      <c r="C138" s="566">
        <v>821.20399999999995</v>
      </c>
      <c r="D138" s="567">
        <v>-50.795999999951</v>
      </c>
      <c r="E138" s="568">
        <v>0.94174770642200001</v>
      </c>
      <c r="F138" s="566">
        <v>860.99999999998397</v>
      </c>
      <c r="G138" s="567">
        <v>573.99999999999</v>
      </c>
      <c r="H138" s="569">
        <v>70.215000000000003</v>
      </c>
      <c r="I138" s="566">
        <v>583.125</v>
      </c>
      <c r="J138" s="567">
        <v>9.1250000000099991</v>
      </c>
      <c r="K138" s="570">
        <v>0.67726480836199998</v>
      </c>
    </row>
    <row r="139" spans="1:11" ht="14.4" customHeight="1" thickBot="1" x14ac:dyDescent="0.35">
      <c r="A139" s="588" t="s">
        <v>437</v>
      </c>
      <c r="B139" s="566">
        <v>548.99999999996999</v>
      </c>
      <c r="C139" s="566">
        <v>581.81600000000003</v>
      </c>
      <c r="D139" s="567">
        <v>32.816000000030002</v>
      </c>
      <c r="E139" s="568">
        <v>1.05977413479</v>
      </c>
      <c r="F139" s="566">
        <v>592.99269551499697</v>
      </c>
      <c r="G139" s="567">
        <v>395.32846367666502</v>
      </c>
      <c r="H139" s="569">
        <v>49.387</v>
      </c>
      <c r="I139" s="566">
        <v>395.096</v>
      </c>
      <c r="J139" s="567">
        <v>-0.232463676664</v>
      </c>
      <c r="K139" s="570">
        <v>0.66627464889200005</v>
      </c>
    </row>
    <row r="140" spans="1:11" ht="14.4" customHeight="1" thickBot="1" x14ac:dyDescent="0.35">
      <c r="A140" s="588" t="s">
        <v>438</v>
      </c>
      <c r="B140" s="566">
        <v>312.999999999983</v>
      </c>
      <c r="C140" s="566">
        <v>316.57799999999997</v>
      </c>
      <c r="D140" s="567">
        <v>3.578000000017</v>
      </c>
      <c r="E140" s="568">
        <v>1.011431309904</v>
      </c>
      <c r="F140" s="566">
        <v>284.999999999995</v>
      </c>
      <c r="G140" s="567">
        <v>189.99999999999599</v>
      </c>
      <c r="H140" s="569">
        <v>25.38</v>
      </c>
      <c r="I140" s="566">
        <v>203.53100000000001</v>
      </c>
      <c r="J140" s="567">
        <v>13.531000000003001</v>
      </c>
      <c r="K140" s="570">
        <v>0.71414385964899996</v>
      </c>
    </row>
    <row r="141" spans="1:11" ht="14.4" customHeight="1" thickBot="1" x14ac:dyDescent="0.35">
      <c r="A141" s="587" t="s">
        <v>439</v>
      </c>
      <c r="B141" s="571">
        <v>0</v>
      </c>
      <c r="C141" s="571">
        <v>13.305</v>
      </c>
      <c r="D141" s="572">
        <v>13.305</v>
      </c>
      <c r="E141" s="573" t="s">
        <v>306</v>
      </c>
      <c r="F141" s="571">
        <v>0</v>
      </c>
      <c r="G141" s="572">
        <v>0</v>
      </c>
      <c r="H141" s="574">
        <v>4.9406564584124654E-324</v>
      </c>
      <c r="I141" s="571">
        <v>3.9525251667299724E-323</v>
      </c>
      <c r="J141" s="572">
        <v>3.9525251667299724E-323</v>
      </c>
      <c r="K141" s="575" t="s">
        <v>306</v>
      </c>
    </row>
    <row r="142" spans="1:11" ht="14.4" customHeight="1" thickBot="1" x14ac:dyDescent="0.35">
      <c r="A142" s="588" t="s">
        <v>440</v>
      </c>
      <c r="B142" s="566">
        <v>0</v>
      </c>
      <c r="C142" s="566">
        <v>13.305</v>
      </c>
      <c r="D142" s="567">
        <v>13.305</v>
      </c>
      <c r="E142" s="576" t="s">
        <v>306</v>
      </c>
      <c r="F142" s="566">
        <v>0</v>
      </c>
      <c r="G142" s="567">
        <v>0</v>
      </c>
      <c r="H142" s="569">
        <v>4.9406564584124654E-324</v>
      </c>
      <c r="I142" s="566">
        <v>3.9525251667299724E-323</v>
      </c>
      <c r="J142" s="567">
        <v>3.9525251667299724E-323</v>
      </c>
      <c r="K142" s="577" t="s">
        <v>306</v>
      </c>
    </row>
    <row r="143" spans="1:11" ht="14.4" customHeight="1" thickBot="1" x14ac:dyDescent="0.35">
      <c r="A143" s="586" t="s">
        <v>441</v>
      </c>
      <c r="B143" s="566">
        <v>0</v>
      </c>
      <c r="C143" s="566">
        <v>115.286</v>
      </c>
      <c r="D143" s="567">
        <v>115.286</v>
      </c>
      <c r="E143" s="576" t="s">
        <v>306</v>
      </c>
      <c r="F143" s="566">
        <v>0</v>
      </c>
      <c r="G143" s="567">
        <v>0</v>
      </c>
      <c r="H143" s="569">
        <v>4.9406564584124654E-324</v>
      </c>
      <c r="I143" s="566">
        <v>30.855</v>
      </c>
      <c r="J143" s="567">
        <v>30.855</v>
      </c>
      <c r="K143" s="577" t="s">
        <v>306</v>
      </c>
    </row>
    <row r="144" spans="1:11" ht="14.4" customHeight="1" thickBot="1" x14ac:dyDescent="0.35">
      <c r="A144" s="587" t="s">
        <v>442</v>
      </c>
      <c r="B144" s="571">
        <v>0</v>
      </c>
      <c r="C144" s="571">
        <v>111.55200000000001</v>
      </c>
      <c r="D144" s="572">
        <v>111.55200000000001</v>
      </c>
      <c r="E144" s="573" t="s">
        <v>306</v>
      </c>
      <c r="F144" s="571">
        <v>0</v>
      </c>
      <c r="G144" s="572">
        <v>0</v>
      </c>
      <c r="H144" s="574">
        <v>4.9406564584124654E-324</v>
      </c>
      <c r="I144" s="571">
        <v>30.855</v>
      </c>
      <c r="J144" s="572">
        <v>30.855</v>
      </c>
      <c r="K144" s="575" t="s">
        <v>306</v>
      </c>
    </row>
    <row r="145" spans="1:11" ht="14.4" customHeight="1" thickBot="1" x14ac:dyDescent="0.35">
      <c r="A145" s="588" t="s">
        <v>443</v>
      </c>
      <c r="B145" s="566">
        <v>0</v>
      </c>
      <c r="C145" s="566">
        <v>5.79</v>
      </c>
      <c r="D145" s="567">
        <v>5.79</v>
      </c>
      <c r="E145" s="576" t="s">
        <v>306</v>
      </c>
      <c r="F145" s="566">
        <v>0</v>
      </c>
      <c r="G145" s="567">
        <v>0</v>
      </c>
      <c r="H145" s="569">
        <v>4.9406564584124654E-324</v>
      </c>
      <c r="I145" s="566">
        <v>30.855</v>
      </c>
      <c r="J145" s="567">
        <v>30.855</v>
      </c>
      <c r="K145" s="577" t="s">
        <v>306</v>
      </c>
    </row>
    <row r="146" spans="1:11" ht="14.4" customHeight="1" thickBot="1" x14ac:dyDescent="0.35">
      <c r="A146" s="588" t="s">
        <v>444</v>
      </c>
      <c r="B146" s="566">
        <v>4.9406564584124654E-324</v>
      </c>
      <c r="C146" s="566">
        <v>105.762</v>
      </c>
      <c r="D146" s="567">
        <v>105.762</v>
      </c>
      <c r="E146" s="576" t="s">
        <v>312</v>
      </c>
      <c r="F146" s="566">
        <v>0</v>
      </c>
      <c r="G146" s="567">
        <v>0</v>
      </c>
      <c r="H146" s="569">
        <v>4.9406564584124654E-324</v>
      </c>
      <c r="I146" s="566">
        <v>3.9525251667299724E-323</v>
      </c>
      <c r="J146" s="567">
        <v>3.9525251667299724E-323</v>
      </c>
      <c r="K146" s="577" t="s">
        <v>306</v>
      </c>
    </row>
    <row r="147" spans="1:11" ht="14.4" customHeight="1" thickBot="1" x14ac:dyDescent="0.35">
      <c r="A147" s="587" t="s">
        <v>445</v>
      </c>
      <c r="B147" s="571">
        <v>0</v>
      </c>
      <c r="C147" s="571">
        <v>3.734</v>
      </c>
      <c r="D147" s="572">
        <v>3.734</v>
      </c>
      <c r="E147" s="573" t="s">
        <v>306</v>
      </c>
      <c r="F147" s="571">
        <v>0</v>
      </c>
      <c r="G147" s="572">
        <v>0</v>
      </c>
      <c r="H147" s="574">
        <v>4.9406564584124654E-324</v>
      </c>
      <c r="I147" s="571">
        <v>3.9525251667299724E-323</v>
      </c>
      <c r="J147" s="572">
        <v>3.9525251667299724E-323</v>
      </c>
      <c r="K147" s="575" t="s">
        <v>306</v>
      </c>
    </row>
    <row r="148" spans="1:11" ht="14.4" customHeight="1" thickBot="1" x14ac:dyDescent="0.35">
      <c r="A148" s="588" t="s">
        <v>446</v>
      </c>
      <c r="B148" s="566">
        <v>0</v>
      </c>
      <c r="C148" s="566">
        <v>3.734</v>
      </c>
      <c r="D148" s="567">
        <v>3.734</v>
      </c>
      <c r="E148" s="576" t="s">
        <v>306</v>
      </c>
      <c r="F148" s="566">
        <v>0</v>
      </c>
      <c r="G148" s="567">
        <v>0</v>
      </c>
      <c r="H148" s="569">
        <v>4.9406564584124654E-324</v>
      </c>
      <c r="I148" s="566">
        <v>3.9525251667299724E-323</v>
      </c>
      <c r="J148" s="567">
        <v>3.9525251667299724E-323</v>
      </c>
      <c r="K148" s="577" t="s">
        <v>306</v>
      </c>
    </row>
    <row r="149" spans="1:11" ht="14.4" customHeight="1" thickBot="1" x14ac:dyDescent="0.35">
      <c r="A149" s="585" t="s">
        <v>447</v>
      </c>
      <c r="B149" s="566">
        <v>4.9406564584124654E-324</v>
      </c>
      <c r="C149" s="566">
        <v>4.9406564584124654E-324</v>
      </c>
      <c r="D149" s="567">
        <v>0</v>
      </c>
      <c r="E149" s="568">
        <v>1</v>
      </c>
      <c r="F149" s="566">
        <v>4.9406564584124654E-324</v>
      </c>
      <c r="G149" s="567">
        <v>0</v>
      </c>
      <c r="H149" s="569">
        <v>4.9406564584124654E-324</v>
      </c>
      <c r="I149" s="566">
        <v>1.2502800000000001</v>
      </c>
      <c r="J149" s="567">
        <v>1.2502800000000001</v>
      </c>
      <c r="K149" s="577" t="s">
        <v>312</v>
      </c>
    </row>
    <row r="150" spans="1:11" ht="14.4" customHeight="1" thickBot="1" x14ac:dyDescent="0.35">
      <c r="A150" s="586" t="s">
        <v>448</v>
      </c>
      <c r="B150" s="566">
        <v>4.9406564584124654E-324</v>
      </c>
      <c r="C150" s="566">
        <v>4.9406564584124654E-324</v>
      </c>
      <c r="D150" s="567">
        <v>0</v>
      </c>
      <c r="E150" s="568">
        <v>1</v>
      </c>
      <c r="F150" s="566">
        <v>4.9406564584124654E-324</v>
      </c>
      <c r="G150" s="567">
        <v>0</v>
      </c>
      <c r="H150" s="569">
        <v>4.9406564584124654E-324</v>
      </c>
      <c r="I150" s="566">
        <v>1.2502800000000001</v>
      </c>
      <c r="J150" s="567">
        <v>1.2502800000000001</v>
      </c>
      <c r="K150" s="577" t="s">
        <v>312</v>
      </c>
    </row>
    <row r="151" spans="1:11" ht="14.4" customHeight="1" thickBot="1" x14ac:dyDescent="0.35">
      <c r="A151" s="587" t="s">
        <v>449</v>
      </c>
      <c r="B151" s="571">
        <v>4.9406564584124654E-324</v>
      </c>
      <c r="C151" s="571">
        <v>4.9406564584124654E-324</v>
      </c>
      <c r="D151" s="572">
        <v>0</v>
      </c>
      <c r="E151" s="578">
        <v>1</v>
      </c>
      <c r="F151" s="571">
        <v>4.9406564584124654E-324</v>
      </c>
      <c r="G151" s="572">
        <v>0</v>
      </c>
      <c r="H151" s="574">
        <v>4.9406564584124654E-324</v>
      </c>
      <c r="I151" s="571">
        <v>1.2502800000000001</v>
      </c>
      <c r="J151" s="572">
        <v>1.2502800000000001</v>
      </c>
      <c r="K151" s="575" t="s">
        <v>312</v>
      </c>
    </row>
    <row r="152" spans="1:11" ht="14.4" customHeight="1" thickBot="1" x14ac:dyDescent="0.35">
      <c r="A152" s="588" t="s">
        <v>450</v>
      </c>
      <c r="B152" s="566">
        <v>4.9406564584124654E-324</v>
      </c>
      <c r="C152" s="566">
        <v>4.9406564584124654E-324</v>
      </c>
      <c r="D152" s="567">
        <v>0</v>
      </c>
      <c r="E152" s="568">
        <v>1</v>
      </c>
      <c r="F152" s="566">
        <v>4.9406564584124654E-324</v>
      </c>
      <c r="G152" s="567">
        <v>0</v>
      </c>
      <c r="H152" s="569">
        <v>4.9406564584124654E-324</v>
      </c>
      <c r="I152" s="566">
        <v>1.2502800000000001</v>
      </c>
      <c r="J152" s="567">
        <v>1.2502800000000001</v>
      </c>
      <c r="K152" s="577" t="s">
        <v>312</v>
      </c>
    </row>
    <row r="153" spans="1:11" ht="14.4" customHeight="1" thickBot="1" x14ac:dyDescent="0.35">
      <c r="A153" s="584" t="s">
        <v>451</v>
      </c>
      <c r="B153" s="566">
        <v>47539.789909440799</v>
      </c>
      <c r="C153" s="566">
        <v>51891.531589999999</v>
      </c>
      <c r="D153" s="567">
        <v>4351.7416805591602</v>
      </c>
      <c r="E153" s="568">
        <v>1.0915389337820001</v>
      </c>
      <c r="F153" s="566">
        <v>46797.731861497399</v>
      </c>
      <c r="G153" s="567">
        <v>31198.487907665</v>
      </c>
      <c r="H153" s="569">
        <v>5613.4873399999997</v>
      </c>
      <c r="I153" s="566">
        <v>34587.443079999997</v>
      </c>
      <c r="J153" s="567">
        <v>3388.9551723350501</v>
      </c>
      <c r="K153" s="570">
        <v>0.73908374838199997</v>
      </c>
    </row>
    <row r="154" spans="1:11" ht="14.4" customHeight="1" thickBot="1" x14ac:dyDescent="0.35">
      <c r="A154" s="585" t="s">
        <v>452</v>
      </c>
      <c r="B154" s="566">
        <v>47170.656048515899</v>
      </c>
      <c r="C154" s="566">
        <v>51324.227209999997</v>
      </c>
      <c r="D154" s="567">
        <v>4153.5711614840602</v>
      </c>
      <c r="E154" s="568">
        <v>1.088054131729</v>
      </c>
      <c r="F154" s="566">
        <v>46797.731861497399</v>
      </c>
      <c r="G154" s="567">
        <v>31198.487907665</v>
      </c>
      <c r="H154" s="569">
        <v>5613.4203399999997</v>
      </c>
      <c r="I154" s="566">
        <v>34562.882080000003</v>
      </c>
      <c r="J154" s="567">
        <v>3364.3941723350499</v>
      </c>
      <c r="K154" s="570">
        <v>0.73855891525399997</v>
      </c>
    </row>
    <row r="155" spans="1:11" ht="14.4" customHeight="1" thickBot="1" x14ac:dyDescent="0.35">
      <c r="A155" s="586" t="s">
        <v>453</v>
      </c>
      <c r="B155" s="566">
        <v>47170.656048515899</v>
      </c>
      <c r="C155" s="566">
        <v>51324.227209999997</v>
      </c>
      <c r="D155" s="567">
        <v>4153.5711614840602</v>
      </c>
      <c r="E155" s="568">
        <v>1.088054131729</v>
      </c>
      <c r="F155" s="566">
        <v>46797.731861497399</v>
      </c>
      <c r="G155" s="567">
        <v>31198.487907665</v>
      </c>
      <c r="H155" s="569">
        <v>5613.4203399999997</v>
      </c>
      <c r="I155" s="566">
        <v>34562.882080000003</v>
      </c>
      <c r="J155" s="567">
        <v>3364.3941723350499</v>
      </c>
      <c r="K155" s="570">
        <v>0.73855891525399997</v>
      </c>
    </row>
    <row r="156" spans="1:11" ht="14.4" customHeight="1" thickBot="1" x14ac:dyDescent="0.35">
      <c r="A156" s="587" t="s">
        <v>454</v>
      </c>
      <c r="B156" s="571">
        <v>0.65494229075800003</v>
      </c>
      <c r="C156" s="571">
        <v>330.09640000000002</v>
      </c>
      <c r="D156" s="572">
        <v>329.441457709242</v>
      </c>
      <c r="E156" s="578">
        <v>504.00837548266202</v>
      </c>
      <c r="F156" s="571">
        <v>0.73186149742499995</v>
      </c>
      <c r="G156" s="572">
        <v>0.48790766494999999</v>
      </c>
      <c r="H156" s="574">
        <v>4.9406564584124654E-324</v>
      </c>
      <c r="I156" s="571">
        <v>0.53886000000000001</v>
      </c>
      <c r="J156" s="572">
        <v>5.0952335049E-2</v>
      </c>
      <c r="K156" s="579">
        <v>0.73628685467900001</v>
      </c>
    </row>
    <row r="157" spans="1:11" ht="14.4" customHeight="1" thickBot="1" x14ac:dyDescent="0.35">
      <c r="A157" s="588" t="s">
        <v>455</v>
      </c>
      <c r="B157" s="566">
        <v>0.33163004944300001</v>
      </c>
      <c r="C157" s="566">
        <v>4.9406564584124654E-324</v>
      </c>
      <c r="D157" s="567">
        <v>-0.33163004944300001</v>
      </c>
      <c r="E157" s="568">
        <v>1.4821969375237396E-323</v>
      </c>
      <c r="F157" s="566">
        <v>4.9406564584124654E-324</v>
      </c>
      <c r="G157" s="567">
        <v>0</v>
      </c>
      <c r="H157" s="569">
        <v>4.9406564584124654E-324</v>
      </c>
      <c r="I157" s="566">
        <v>0.53886000000000001</v>
      </c>
      <c r="J157" s="567">
        <v>0.53886000000000001</v>
      </c>
      <c r="K157" s="577" t="s">
        <v>312</v>
      </c>
    </row>
    <row r="158" spans="1:11" ht="14.4" customHeight="1" thickBot="1" x14ac:dyDescent="0.35">
      <c r="A158" s="588" t="s">
        <v>456</v>
      </c>
      <c r="B158" s="566">
        <v>6.1190644598999998E-2</v>
      </c>
      <c r="C158" s="566">
        <v>0.308</v>
      </c>
      <c r="D158" s="567">
        <v>0.24680935540000001</v>
      </c>
      <c r="E158" s="568">
        <v>5.03344918188</v>
      </c>
      <c r="F158" s="566">
        <v>0.32732594891900002</v>
      </c>
      <c r="G158" s="567">
        <v>0.21821729927899999</v>
      </c>
      <c r="H158" s="569">
        <v>4.9406564584124654E-324</v>
      </c>
      <c r="I158" s="566">
        <v>3.9525251667299724E-323</v>
      </c>
      <c r="J158" s="567">
        <v>-0.21821729927899999</v>
      </c>
      <c r="K158" s="570">
        <v>1.1857575500189917E-322</v>
      </c>
    </row>
    <row r="159" spans="1:11" ht="14.4" customHeight="1" thickBot="1" x14ac:dyDescent="0.35">
      <c r="A159" s="588" t="s">
        <v>457</v>
      </c>
      <c r="B159" s="566">
        <v>4.9406564584124654E-324</v>
      </c>
      <c r="C159" s="566">
        <v>329.41568000000001</v>
      </c>
      <c r="D159" s="567">
        <v>329.41568000000001</v>
      </c>
      <c r="E159" s="576" t="s">
        <v>312</v>
      </c>
      <c r="F159" s="566">
        <v>4.9406564584124654E-324</v>
      </c>
      <c r="G159" s="567">
        <v>0</v>
      </c>
      <c r="H159" s="569">
        <v>4.9406564584124654E-324</v>
      </c>
      <c r="I159" s="566">
        <v>3.9525251667299724E-323</v>
      </c>
      <c r="J159" s="567">
        <v>3.9525251667299724E-323</v>
      </c>
      <c r="K159" s="570">
        <v>8</v>
      </c>
    </row>
    <row r="160" spans="1:11" ht="14.4" customHeight="1" thickBot="1" x14ac:dyDescent="0.35">
      <c r="A160" s="588" t="s">
        <v>458</v>
      </c>
      <c r="B160" s="566">
        <v>0.26212159671500002</v>
      </c>
      <c r="C160" s="566">
        <v>0.37272</v>
      </c>
      <c r="D160" s="567">
        <v>0.110598403284</v>
      </c>
      <c r="E160" s="568">
        <v>1.421935485938</v>
      </c>
      <c r="F160" s="566">
        <v>0.40453554850500001</v>
      </c>
      <c r="G160" s="567">
        <v>0.26969036566999999</v>
      </c>
      <c r="H160" s="569">
        <v>4.9406564584124654E-324</v>
      </c>
      <c r="I160" s="566">
        <v>3.9525251667299724E-323</v>
      </c>
      <c r="J160" s="567">
        <v>-0.26969036566999999</v>
      </c>
      <c r="K160" s="570">
        <v>9.8813129168249309E-323</v>
      </c>
    </row>
    <row r="161" spans="1:11" ht="14.4" customHeight="1" thickBot="1" x14ac:dyDescent="0.35">
      <c r="A161" s="587" t="s">
        <v>459</v>
      </c>
      <c r="B161" s="571">
        <v>556.00775513628002</v>
      </c>
      <c r="C161" s="571">
        <v>12.8344</v>
      </c>
      <c r="D161" s="572">
        <v>-543.17335513628097</v>
      </c>
      <c r="E161" s="578">
        <v>2.3083131271E-2</v>
      </c>
      <c r="F161" s="571">
        <v>0</v>
      </c>
      <c r="G161" s="572">
        <v>0</v>
      </c>
      <c r="H161" s="574">
        <v>4.9406564584124654E-324</v>
      </c>
      <c r="I161" s="571">
        <v>3.9525251667299724E-323</v>
      </c>
      <c r="J161" s="572">
        <v>3.9525251667299724E-323</v>
      </c>
      <c r="K161" s="575" t="s">
        <v>306</v>
      </c>
    </row>
    <row r="162" spans="1:11" ht="14.4" customHeight="1" thickBot="1" x14ac:dyDescent="0.35">
      <c r="A162" s="588" t="s">
        <v>460</v>
      </c>
      <c r="B162" s="566">
        <v>556.00775513628002</v>
      </c>
      <c r="C162" s="566">
        <v>12.8344</v>
      </c>
      <c r="D162" s="567">
        <v>-543.17335513628097</v>
      </c>
      <c r="E162" s="568">
        <v>2.3083131271E-2</v>
      </c>
      <c r="F162" s="566">
        <v>0</v>
      </c>
      <c r="G162" s="567">
        <v>0</v>
      </c>
      <c r="H162" s="569">
        <v>4.9406564584124654E-324</v>
      </c>
      <c r="I162" s="566">
        <v>3.9525251667299724E-323</v>
      </c>
      <c r="J162" s="567">
        <v>3.9525251667299724E-323</v>
      </c>
      <c r="K162" s="577" t="s">
        <v>306</v>
      </c>
    </row>
    <row r="163" spans="1:11" ht="14.4" customHeight="1" thickBot="1" x14ac:dyDescent="0.35">
      <c r="A163" s="587" t="s">
        <v>461</v>
      </c>
      <c r="B163" s="571">
        <v>191.993505072403</v>
      </c>
      <c r="C163" s="571">
        <v>4.9406564584124654E-324</v>
      </c>
      <c r="D163" s="572">
        <v>-191.993505072403</v>
      </c>
      <c r="E163" s="578">
        <v>0</v>
      </c>
      <c r="F163" s="571">
        <v>4.9406564584124654E-324</v>
      </c>
      <c r="G163" s="572">
        <v>0</v>
      </c>
      <c r="H163" s="574">
        <v>63.238</v>
      </c>
      <c r="I163" s="571">
        <v>116.30803</v>
      </c>
      <c r="J163" s="572">
        <v>116.30803</v>
      </c>
      <c r="K163" s="575" t="s">
        <v>312</v>
      </c>
    </row>
    <row r="164" spans="1:11" ht="14.4" customHeight="1" thickBot="1" x14ac:dyDescent="0.35">
      <c r="A164" s="588" t="s">
        <v>462</v>
      </c>
      <c r="B164" s="566">
        <v>4.9406564584124654E-324</v>
      </c>
      <c r="C164" s="566">
        <v>4.9406564584124654E-324</v>
      </c>
      <c r="D164" s="567">
        <v>0</v>
      </c>
      <c r="E164" s="568">
        <v>1</v>
      </c>
      <c r="F164" s="566">
        <v>4.9406564584124654E-324</v>
      </c>
      <c r="G164" s="567">
        <v>0</v>
      </c>
      <c r="H164" s="569">
        <v>63.238</v>
      </c>
      <c r="I164" s="566">
        <v>116.30803</v>
      </c>
      <c r="J164" s="567">
        <v>116.30803</v>
      </c>
      <c r="K164" s="577" t="s">
        <v>312</v>
      </c>
    </row>
    <row r="165" spans="1:11" ht="14.4" customHeight="1" thickBot="1" x14ac:dyDescent="0.35">
      <c r="A165" s="587" t="s">
        <v>463</v>
      </c>
      <c r="B165" s="571">
        <v>4.9406564584124654E-324</v>
      </c>
      <c r="C165" s="571">
        <v>-1.32321</v>
      </c>
      <c r="D165" s="572">
        <v>-1.32321</v>
      </c>
      <c r="E165" s="573" t="s">
        <v>312</v>
      </c>
      <c r="F165" s="571">
        <v>0</v>
      </c>
      <c r="G165" s="572">
        <v>0</v>
      </c>
      <c r="H165" s="574">
        <v>4.9406564584124654E-324</v>
      </c>
      <c r="I165" s="571">
        <v>3.9525251667299724E-323</v>
      </c>
      <c r="J165" s="572">
        <v>3.9525251667299724E-323</v>
      </c>
      <c r="K165" s="575" t="s">
        <v>306</v>
      </c>
    </row>
    <row r="166" spans="1:11" ht="14.4" customHeight="1" thickBot="1" x14ac:dyDescent="0.35">
      <c r="A166" s="588" t="s">
        <v>464</v>
      </c>
      <c r="B166" s="566">
        <v>4.9406564584124654E-324</v>
      </c>
      <c r="C166" s="566">
        <v>-1.32321</v>
      </c>
      <c r="D166" s="567">
        <v>-1.32321</v>
      </c>
      <c r="E166" s="576" t="s">
        <v>312</v>
      </c>
      <c r="F166" s="566">
        <v>0</v>
      </c>
      <c r="G166" s="567">
        <v>0</v>
      </c>
      <c r="H166" s="569">
        <v>4.9406564584124654E-324</v>
      </c>
      <c r="I166" s="566">
        <v>3.9525251667299724E-323</v>
      </c>
      <c r="J166" s="567">
        <v>3.9525251667299724E-323</v>
      </c>
      <c r="K166" s="577" t="s">
        <v>306</v>
      </c>
    </row>
    <row r="167" spans="1:11" ht="14.4" customHeight="1" thickBot="1" x14ac:dyDescent="0.35">
      <c r="A167" s="587" t="s">
        <v>465</v>
      </c>
      <c r="B167" s="571">
        <v>46421.999846016501</v>
      </c>
      <c r="C167" s="571">
        <v>48500.482600000003</v>
      </c>
      <c r="D167" s="572">
        <v>2078.4827539835201</v>
      </c>
      <c r="E167" s="578">
        <v>1.0447736581980001</v>
      </c>
      <c r="F167" s="571">
        <v>46797</v>
      </c>
      <c r="G167" s="572">
        <v>31198</v>
      </c>
      <c r="H167" s="574">
        <v>5550.1823400000003</v>
      </c>
      <c r="I167" s="571">
        <v>33051.440219999997</v>
      </c>
      <c r="J167" s="572">
        <v>1853.4402199999899</v>
      </c>
      <c r="K167" s="579">
        <v>0.70627262901400001</v>
      </c>
    </row>
    <row r="168" spans="1:11" ht="14.4" customHeight="1" thickBot="1" x14ac:dyDescent="0.35">
      <c r="A168" s="588" t="s">
        <v>466</v>
      </c>
      <c r="B168" s="566">
        <v>23345.999929617599</v>
      </c>
      <c r="C168" s="566">
        <v>24709.30932</v>
      </c>
      <c r="D168" s="567">
        <v>1363.3093903824199</v>
      </c>
      <c r="E168" s="568">
        <v>1.058395844876</v>
      </c>
      <c r="F168" s="566">
        <v>25542</v>
      </c>
      <c r="G168" s="567">
        <v>17028</v>
      </c>
      <c r="H168" s="569">
        <v>2109.6900500000002</v>
      </c>
      <c r="I168" s="566">
        <v>15872.0386</v>
      </c>
      <c r="J168" s="567">
        <v>-1155.9614000000099</v>
      </c>
      <c r="K168" s="570">
        <v>0.62140938845799998</v>
      </c>
    </row>
    <row r="169" spans="1:11" ht="14.4" customHeight="1" thickBot="1" x14ac:dyDescent="0.35">
      <c r="A169" s="588" t="s">
        <v>467</v>
      </c>
      <c r="B169" s="566">
        <v>23075.999916398901</v>
      </c>
      <c r="C169" s="566">
        <v>23791.173279999999</v>
      </c>
      <c r="D169" s="567">
        <v>715.17336360110096</v>
      </c>
      <c r="E169" s="568">
        <v>1.030992085551</v>
      </c>
      <c r="F169" s="566">
        <v>21255</v>
      </c>
      <c r="G169" s="567">
        <v>14170</v>
      </c>
      <c r="H169" s="569">
        <v>3440.4922900000001</v>
      </c>
      <c r="I169" s="566">
        <v>17179.401620000001</v>
      </c>
      <c r="J169" s="567">
        <v>3009.4016200000001</v>
      </c>
      <c r="K169" s="570">
        <v>0.80825225217499996</v>
      </c>
    </row>
    <row r="170" spans="1:11" ht="14.4" customHeight="1" thickBot="1" x14ac:dyDescent="0.35">
      <c r="A170" s="587" t="s">
        <v>468</v>
      </c>
      <c r="B170" s="571">
        <v>0</v>
      </c>
      <c r="C170" s="571">
        <v>2482.1370200000001</v>
      </c>
      <c r="D170" s="572">
        <v>2482.1370200000001</v>
      </c>
      <c r="E170" s="573" t="s">
        <v>306</v>
      </c>
      <c r="F170" s="571">
        <v>0</v>
      </c>
      <c r="G170" s="572">
        <v>0</v>
      </c>
      <c r="H170" s="574">
        <v>4.9406564584124654E-324</v>
      </c>
      <c r="I170" s="571">
        <v>1394.5949700000001</v>
      </c>
      <c r="J170" s="572">
        <v>1394.5949700000001</v>
      </c>
      <c r="K170" s="575" t="s">
        <v>306</v>
      </c>
    </row>
    <row r="171" spans="1:11" ht="14.4" customHeight="1" thickBot="1" x14ac:dyDescent="0.35">
      <c r="A171" s="588" t="s">
        <v>469</v>
      </c>
      <c r="B171" s="566">
        <v>4.9406564584124654E-324</v>
      </c>
      <c r="C171" s="566">
        <v>1747.1069600000001</v>
      </c>
      <c r="D171" s="567">
        <v>1747.1069600000001</v>
      </c>
      <c r="E171" s="576" t="s">
        <v>312</v>
      </c>
      <c r="F171" s="566">
        <v>0</v>
      </c>
      <c r="G171" s="567">
        <v>0</v>
      </c>
      <c r="H171" s="569">
        <v>4.9406564584124654E-324</v>
      </c>
      <c r="I171" s="566">
        <v>-648.11869000000002</v>
      </c>
      <c r="J171" s="567">
        <v>-648.11869000000002</v>
      </c>
      <c r="K171" s="577" t="s">
        <v>306</v>
      </c>
    </row>
    <row r="172" spans="1:11" ht="14.4" customHeight="1" thickBot="1" x14ac:dyDescent="0.35">
      <c r="A172" s="588" t="s">
        <v>470</v>
      </c>
      <c r="B172" s="566">
        <v>0</v>
      </c>
      <c r="C172" s="566">
        <v>735.03006000000005</v>
      </c>
      <c r="D172" s="567">
        <v>735.03006000000005</v>
      </c>
      <c r="E172" s="576" t="s">
        <v>306</v>
      </c>
      <c r="F172" s="566">
        <v>0</v>
      </c>
      <c r="G172" s="567">
        <v>0</v>
      </c>
      <c r="H172" s="569">
        <v>4.9406564584124654E-324</v>
      </c>
      <c r="I172" s="566">
        <v>2042.7136599999999</v>
      </c>
      <c r="J172" s="567">
        <v>2042.7136599999999</v>
      </c>
      <c r="K172" s="577" t="s">
        <v>306</v>
      </c>
    </row>
    <row r="173" spans="1:11" ht="14.4" customHeight="1" thickBot="1" x14ac:dyDescent="0.35">
      <c r="A173" s="585" t="s">
        <v>471</v>
      </c>
      <c r="B173" s="566">
        <v>369.13386092489702</v>
      </c>
      <c r="C173" s="566">
        <v>567.30438000000004</v>
      </c>
      <c r="D173" s="567">
        <v>198.17051907510299</v>
      </c>
      <c r="E173" s="568">
        <v>1.536852724858</v>
      </c>
      <c r="F173" s="566">
        <v>0</v>
      </c>
      <c r="G173" s="567">
        <v>0</v>
      </c>
      <c r="H173" s="569">
        <v>6.7000000000000004E-2</v>
      </c>
      <c r="I173" s="566">
        <v>24.561</v>
      </c>
      <c r="J173" s="567">
        <v>24.561</v>
      </c>
      <c r="K173" s="577" t="s">
        <v>306</v>
      </c>
    </row>
    <row r="174" spans="1:11" ht="14.4" customHeight="1" thickBot="1" x14ac:dyDescent="0.35">
      <c r="A174" s="586" t="s">
        <v>472</v>
      </c>
      <c r="B174" s="566">
        <v>369.13386092489702</v>
      </c>
      <c r="C174" s="566">
        <v>441.25544000000002</v>
      </c>
      <c r="D174" s="567">
        <v>72.121579075102005</v>
      </c>
      <c r="E174" s="568">
        <v>1.195380556241</v>
      </c>
      <c r="F174" s="566">
        <v>0</v>
      </c>
      <c r="G174" s="567">
        <v>0</v>
      </c>
      <c r="H174" s="569">
        <v>4.9406564584124654E-324</v>
      </c>
      <c r="I174" s="566">
        <v>3.9525251667299724E-323</v>
      </c>
      <c r="J174" s="567">
        <v>3.9525251667299724E-323</v>
      </c>
      <c r="K174" s="577" t="s">
        <v>306</v>
      </c>
    </row>
    <row r="175" spans="1:11" ht="14.4" customHeight="1" thickBot="1" x14ac:dyDescent="0.35">
      <c r="A175" s="587" t="s">
        <v>473</v>
      </c>
      <c r="B175" s="571">
        <v>369.13386092489702</v>
      </c>
      <c r="C175" s="571">
        <v>441.25544000000002</v>
      </c>
      <c r="D175" s="572">
        <v>72.121579075102005</v>
      </c>
      <c r="E175" s="578">
        <v>1.195380556241</v>
      </c>
      <c r="F175" s="571">
        <v>0</v>
      </c>
      <c r="G175" s="572">
        <v>0</v>
      </c>
      <c r="H175" s="574">
        <v>4.9406564584124654E-324</v>
      </c>
      <c r="I175" s="571">
        <v>3.9525251667299724E-323</v>
      </c>
      <c r="J175" s="572">
        <v>3.9525251667299724E-323</v>
      </c>
      <c r="K175" s="575" t="s">
        <v>306</v>
      </c>
    </row>
    <row r="176" spans="1:11" ht="14.4" customHeight="1" thickBot="1" x14ac:dyDescent="0.35">
      <c r="A176" s="588" t="s">
        <v>474</v>
      </c>
      <c r="B176" s="566">
        <v>0</v>
      </c>
      <c r="C176" s="566">
        <v>296.77427</v>
      </c>
      <c r="D176" s="567">
        <v>296.77427</v>
      </c>
      <c r="E176" s="576" t="s">
        <v>306</v>
      </c>
      <c r="F176" s="566">
        <v>0</v>
      </c>
      <c r="G176" s="567">
        <v>0</v>
      </c>
      <c r="H176" s="569">
        <v>4.9406564584124654E-324</v>
      </c>
      <c r="I176" s="566">
        <v>3.9525251667299724E-323</v>
      </c>
      <c r="J176" s="567">
        <v>3.9525251667299724E-323</v>
      </c>
      <c r="K176" s="577" t="s">
        <v>306</v>
      </c>
    </row>
    <row r="177" spans="1:11" ht="14.4" customHeight="1" thickBot="1" x14ac:dyDescent="0.35">
      <c r="A177" s="588" t="s">
        <v>475</v>
      </c>
      <c r="B177" s="566">
        <v>4.9406564584124654E-324</v>
      </c>
      <c r="C177" s="566">
        <v>4.0540000000000003</v>
      </c>
      <c r="D177" s="567">
        <v>4.0540000000000003</v>
      </c>
      <c r="E177" s="576" t="s">
        <v>312</v>
      </c>
      <c r="F177" s="566">
        <v>0</v>
      </c>
      <c r="G177" s="567">
        <v>0</v>
      </c>
      <c r="H177" s="569">
        <v>4.9406564584124654E-324</v>
      </c>
      <c r="I177" s="566">
        <v>3.9525251667299724E-323</v>
      </c>
      <c r="J177" s="567">
        <v>3.9525251667299724E-323</v>
      </c>
      <c r="K177" s="577" t="s">
        <v>306</v>
      </c>
    </row>
    <row r="178" spans="1:11" ht="14.4" customHeight="1" thickBot="1" x14ac:dyDescent="0.35">
      <c r="A178" s="588" t="s">
        <v>476</v>
      </c>
      <c r="B178" s="566">
        <v>0</v>
      </c>
      <c r="C178" s="566">
        <v>5.0321999999999996</v>
      </c>
      <c r="D178" s="567">
        <v>5.0321999999999996</v>
      </c>
      <c r="E178" s="576" t="s">
        <v>306</v>
      </c>
      <c r="F178" s="566">
        <v>0</v>
      </c>
      <c r="G178" s="567">
        <v>0</v>
      </c>
      <c r="H178" s="569">
        <v>4.9406564584124654E-324</v>
      </c>
      <c r="I178" s="566">
        <v>3.9525251667299724E-323</v>
      </c>
      <c r="J178" s="567">
        <v>3.9525251667299724E-323</v>
      </c>
      <c r="K178" s="577" t="s">
        <v>306</v>
      </c>
    </row>
    <row r="179" spans="1:11" ht="14.4" customHeight="1" thickBot="1" x14ac:dyDescent="0.35">
      <c r="A179" s="588" t="s">
        <v>477</v>
      </c>
      <c r="B179" s="566">
        <v>0</v>
      </c>
      <c r="C179" s="566">
        <v>119.05304</v>
      </c>
      <c r="D179" s="567">
        <v>119.05304</v>
      </c>
      <c r="E179" s="576" t="s">
        <v>306</v>
      </c>
      <c r="F179" s="566">
        <v>0</v>
      </c>
      <c r="G179" s="567">
        <v>0</v>
      </c>
      <c r="H179" s="569">
        <v>4.9406564584124654E-324</v>
      </c>
      <c r="I179" s="566">
        <v>3.9525251667299724E-323</v>
      </c>
      <c r="J179" s="567">
        <v>3.9525251667299724E-323</v>
      </c>
      <c r="K179" s="577" t="s">
        <v>306</v>
      </c>
    </row>
    <row r="180" spans="1:11" ht="14.4" customHeight="1" thickBot="1" x14ac:dyDescent="0.35">
      <c r="A180" s="588" t="s">
        <v>478</v>
      </c>
      <c r="B180" s="566">
        <v>0</v>
      </c>
      <c r="C180" s="566">
        <v>16.341930000000001</v>
      </c>
      <c r="D180" s="567">
        <v>16.341930000000001</v>
      </c>
      <c r="E180" s="576" t="s">
        <v>306</v>
      </c>
      <c r="F180" s="566">
        <v>0</v>
      </c>
      <c r="G180" s="567">
        <v>0</v>
      </c>
      <c r="H180" s="569">
        <v>4.9406564584124654E-324</v>
      </c>
      <c r="I180" s="566">
        <v>3.9525251667299724E-323</v>
      </c>
      <c r="J180" s="567">
        <v>3.9525251667299724E-323</v>
      </c>
      <c r="K180" s="577" t="s">
        <v>306</v>
      </c>
    </row>
    <row r="181" spans="1:11" ht="14.4" customHeight="1" thickBot="1" x14ac:dyDescent="0.35">
      <c r="A181" s="591" t="s">
        <v>479</v>
      </c>
      <c r="B181" s="571">
        <v>0</v>
      </c>
      <c r="C181" s="571">
        <v>126.04894</v>
      </c>
      <c r="D181" s="572">
        <v>126.04894</v>
      </c>
      <c r="E181" s="573" t="s">
        <v>306</v>
      </c>
      <c r="F181" s="571">
        <v>0</v>
      </c>
      <c r="G181" s="572">
        <v>0</v>
      </c>
      <c r="H181" s="574">
        <v>6.7000000000000004E-2</v>
      </c>
      <c r="I181" s="571">
        <v>24.561</v>
      </c>
      <c r="J181" s="572">
        <v>24.561</v>
      </c>
      <c r="K181" s="575" t="s">
        <v>306</v>
      </c>
    </row>
    <row r="182" spans="1:11" ht="14.4" customHeight="1" thickBot="1" x14ac:dyDescent="0.35">
      <c r="A182" s="587" t="s">
        <v>480</v>
      </c>
      <c r="B182" s="571">
        <v>0</v>
      </c>
      <c r="C182" s="571">
        <v>15.873939999999999</v>
      </c>
      <c r="D182" s="572">
        <v>15.873939999999999</v>
      </c>
      <c r="E182" s="573" t="s">
        <v>306</v>
      </c>
      <c r="F182" s="571">
        <v>0</v>
      </c>
      <c r="G182" s="572">
        <v>0</v>
      </c>
      <c r="H182" s="574">
        <v>4.9406564584124654E-324</v>
      </c>
      <c r="I182" s="571">
        <v>24.212</v>
      </c>
      <c r="J182" s="572">
        <v>24.212</v>
      </c>
      <c r="K182" s="575" t="s">
        <v>306</v>
      </c>
    </row>
    <row r="183" spans="1:11" ht="14.4" customHeight="1" thickBot="1" x14ac:dyDescent="0.35">
      <c r="A183" s="588" t="s">
        <v>481</v>
      </c>
      <c r="B183" s="566">
        <v>0</v>
      </c>
      <c r="C183" s="566">
        <v>-6.0000000000000002E-5</v>
      </c>
      <c r="D183" s="567">
        <v>-6.0000000000000002E-5</v>
      </c>
      <c r="E183" s="576" t="s">
        <v>306</v>
      </c>
      <c r="F183" s="566">
        <v>0</v>
      </c>
      <c r="G183" s="567">
        <v>0</v>
      </c>
      <c r="H183" s="569">
        <v>4.9406564584124654E-324</v>
      </c>
      <c r="I183" s="566">
        <v>3.9525251667299724E-323</v>
      </c>
      <c r="J183" s="567">
        <v>3.9525251667299724E-323</v>
      </c>
      <c r="K183" s="577" t="s">
        <v>306</v>
      </c>
    </row>
    <row r="184" spans="1:11" ht="14.4" customHeight="1" thickBot="1" x14ac:dyDescent="0.35">
      <c r="A184" s="588" t="s">
        <v>482</v>
      </c>
      <c r="B184" s="566">
        <v>4.9406564584124654E-324</v>
      </c>
      <c r="C184" s="566">
        <v>15.874000000000001</v>
      </c>
      <c r="D184" s="567">
        <v>15.874000000000001</v>
      </c>
      <c r="E184" s="576" t="s">
        <v>312</v>
      </c>
      <c r="F184" s="566">
        <v>0</v>
      </c>
      <c r="G184" s="567">
        <v>0</v>
      </c>
      <c r="H184" s="569">
        <v>4.9406564584124654E-324</v>
      </c>
      <c r="I184" s="566">
        <v>24.212</v>
      </c>
      <c r="J184" s="567">
        <v>24.212</v>
      </c>
      <c r="K184" s="577" t="s">
        <v>306</v>
      </c>
    </row>
    <row r="185" spans="1:11" ht="14.4" customHeight="1" thickBot="1" x14ac:dyDescent="0.35">
      <c r="A185" s="587" t="s">
        <v>483</v>
      </c>
      <c r="B185" s="571">
        <v>0</v>
      </c>
      <c r="C185" s="571">
        <v>0.67900000000000005</v>
      </c>
      <c r="D185" s="572">
        <v>0.67900000000000005</v>
      </c>
      <c r="E185" s="573" t="s">
        <v>306</v>
      </c>
      <c r="F185" s="571">
        <v>0</v>
      </c>
      <c r="G185" s="572">
        <v>0</v>
      </c>
      <c r="H185" s="574">
        <v>6.7000000000000004E-2</v>
      </c>
      <c r="I185" s="571">
        <v>0.34899999999999998</v>
      </c>
      <c r="J185" s="572">
        <v>0.34899999999999998</v>
      </c>
      <c r="K185" s="575" t="s">
        <v>306</v>
      </c>
    </row>
    <row r="186" spans="1:11" ht="14.4" customHeight="1" thickBot="1" x14ac:dyDescent="0.35">
      <c r="A186" s="588" t="s">
        <v>484</v>
      </c>
      <c r="B186" s="566">
        <v>0</v>
      </c>
      <c r="C186" s="566">
        <v>0.67900000000000005</v>
      </c>
      <c r="D186" s="567">
        <v>0.67900000000000005</v>
      </c>
      <c r="E186" s="576" t="s">
        <v>306</v>
      </c>
      <c r="F186" s="566">
        <v>0</v>
      </c>
      <c r="G186" s="567">
        <v>0</v>
      </c>
      <c r="H186" s="569">
        <v>6.7000000000000004E-2</v>
      </c>
      <c r="I186" s="566">
        <v>0.34899999999999998</v>
      </c>
      <c r="J186" s="567">
        <v>0.34899999999999998</v>
      </c>
      <c r="K186" s="577" t="s">
        <v>306</v>
      </c>
    </row>
    <row r="187" spans="1:11" ht="14.4" customHeight="1" thickBot="1" x14ac:dyDescent="0.35">
      <c r="A187" s="587" t="s">
        <v>485</v>
      </c>
      <c r="B187" s="571">
        <v>0</v>
      </c>
      <c r="C187" s="571">
        <v>109.496</v>
      </c>
      <c r="D187" s="572">
        <v>109.496</v>
      </c>
      <c r="E187" s="573" t="s">
        <v>306</v>
      </c>
      <c r="F187" s="571">
        <v>0</v>
      </c>
      <c r="G187" s="572">
        <v>0</v>
      </c>
      <c r="H187" s="574">
        <v>4.9406564584124654E-324</v>
      </c>
      <c r="I187" s="571">
        <v>3.9525251667299724E-323</v>
      </c>
      <c r="J187" s="572">
        <v>3.9525251667299724E-323</v>
      </c>
      <c r="K187" s="575" t="s">
        <v>306</v>
      </c>
    </row>
    <row r="188" spans="1:11" ht="14.4" customHeight="1" thickBot="1" x14ac:dyDescent="0.35">
      <c r="A188" s="588" t="s">
        <v>486</v>
      </c>
      <c r="B188" s="566">
        <v>0</v>
      </c>
      <c r="C188" s="566">
        <v>109.496</v>
      </c>
      <c r="D188" s="567">
        <v>109.496</v>
      </c>
      <c r="E188" s="576" t="s">
        <v>306</v>
      </c>
      <c r="F188" s="566">
        <v>0</v>
      </c>
      <c r="G188" s="567">
        <v>0</v>
      </c>
      <c r="H188" s="569">
        <v>4.9406564584124654E-324</v>
      </c>
      <c r="I188" s="566">
        <v>3.9525251667299724E-323</v>
      </c>
      <c r="J188" s="567">
        <v>3.9525251667299724E-323</v>
      </c>
      <c r="K188" s="577" t="s">
        <v>306</v>
      </c>
    </row>
    <row r="189" spans="1:11" ht="14.4" customHeight="1" thickBot="1" x14ac:dyDescent="0.35">
      <c r="A189" s="584" t="s">
        <v>487</v>
      </c>
      <c r="B189" s="566">
        <v>4928.5239242703401</v>
      </c>
      <c r="C189" s="566">
        <v>5797.0298000000003</v>
      </c>
      <c r="D189" s="567">
        <v>868.50587572966197</v>
      </c>
      <c r="E189" s="568">
        <v>1.1762202819900001</v>
      </c>
      <c r="F189" s="566">
        <v>4619.0160192798403</v>
      </c>
      <c r="G189" s="567">
        <v>3079.3440128532302</v>
      </c>
      <c r="H189" s="569">
        <v>454.10996</v>
      </c>
      <c r="I189" s="566">
        <v>4013.8840500000001</v>
      </c>
      <c r="J189" s="567">
        <v>934.54003714677299</v>
      </c>
      <c r="K189" s="570">
        <v>0.86899115163100005</v>
      </c>
    </row>
    <row r="190" spans="1:11" ht="14.4" customHeight="1" thickBot="1" x14ac:dyDescent="0.35">
      <c r="A190" s="589" t="s">
        <v>488</v>
      </c>
      <c r="B190" s="571">
        <v>4928.5239242703401</v>
      </c>
      <c r="C190" s="571">
        <v>5797.0298000000003</v>
      </c>
      <c r="D190" s="572">
        <v>868.50587572966197</v>
      </c>
      <c r="E190" s="578">
        <v>1.1762202819900001</v>
      </c>
      <c r="F190" s="571">
        <v>4619.0160192798403</v>
      </c>
      <c r="G190" s="572">
        <v>3079.3440128532302</v>
      </c>
      <c r="H190" s="574">
        <v>454.10996</v>
      </c>
      <c r="I190" s="571">
        <v>4013.8840500000001</v>
      </c>
      <c r="J190" s="572">
        <v>934.54003714677299</v>
      </c>
      <c r="K190" s="579">
        <v>0.86899115163100005</v>
      </c>
    </row>
    <row r="191" spans="1:11" ht="14.4" customHeight="1" thickBot="1" x14ac:dyDescent="0.35">
      <c r="A191" s="591" t="s">
        <v>41</v>
      </c>
      <c r="B191" s="571">
        <v>4928.5239242703401</v>
      </c>
      <c r="C191" s="571">
        <v>5797.0298000000003</v>
      </c>
      <c r="D191" s="572">
        <v>868.50587572966197</v>
      </c>
      <c r="E191" s="578">
        <v>1.1762202819900001</v>
      </c>
      <c r="F191" s="571">
        <v>4619.0160192798403</v>
      </c>
      <c r="G191" s="572">
        <v>3079.3440128532302</v>
      </c>
      <c r="H191" s="574">
        <v>454.10996</v>
      </c>
      <c r="I191" s="571">
        <v>4013.8840500000001</v>
      </c>
      <c r="J191" s="572">
        <v>934.54003714677299</v>
      </c>
      <c r="K191" s="579">
        <v>0.86899115163100005</v>
      </c>
    </row>
    <row r="192" spans="1:11" ht="14.4" customHeight="1" thickBot="1" x14ac:dyDescent="0.35">
      <c r="A192" s="587" t="s">
        <v>489</v>
      </c>
      <c r="B192" s="571">
        <v>24.999999999999002</v>
      </c>
      <c r="C192" s="571">
        <v>52.566360000000003</v>
      </c>
      <c r="D192" s="572">
        <v>27.56636</v>
      </c>
      <c r="E192" s="578">
        <v>2.1026544</v>
      </c>
      <c r="F192" s="571">
        <v>25</v>
      </c>
      <c r="G192" s="572">
        <v>16.666666666666</v>
      </c>
      <c r="H192" s="574">
        <v>4.0655999999999999</v>
      </c>
      <c r="I192" s="571">
        <v>32.524799999999999</v>
      </c>
      <c r="J192" s="572">
        <v>15.858133333333001</v>
      </c>
      <c r="K192" s="579">
        <v>1.3009919999999999</v>
      </c>
    </row>
    <row r="193" spans="1:11" ht="14.4" customHeight="1" thickBot="1" x14ac:dyDescent="0.35">
      <c r="A193" s="588" t="s">
        <v>490</v>
      </c>
      <c r="B193" s="566">
        <v>24.999999999999002</v>
      </c>
      <c r="C193" s="566">
        <v>52.566360000000003</v>
      </c>
      <c r="D193" s="567">
        <v>27.56636</v>
      </c>
      <c r="E193" s="568">
        <v>2.1026544</v>
      </c>
      <c r="F193" s="566">
        <v>25</v>
      </c>
      <c r="G193" s="567">
        <v>16.666666666666</v>
      </c>
      <c r="H193" s="569">
        <v>4.0655999999999999</v>
      </c>
      <c r="I193" s="566">
        <v>32.524799999999999</v>
      </c>
      <c r="J193" s="567">
        <v>15.858133333333001</v>
      </c>
      <c r="K193" s="570">
        <v>1.3009919999999999</v>
      </c>
    </row>
    <row r="194" spans="1:11" ht="14.4" customHeight="1" thickBot="1" x14ac:dyDescent="0.35">
      <c r="A194" s="587" t="s">
        <v>491</v>
      </c>
      <c r="B194" s="571">
        <v>110.50354723422301</v>
      </c>
      <c r="C194" s="571">
        <v>100.67</v>
      </c>
      <c r="D194" s="572">
        <v>-9.8335472342219994</v>
      </c>
      <c r="E194" s="578">
        <v>0.91101147899400003</v>
      </c>
      <c r="F194" s="571">
        <v>113.016019279841</v>
      </c>
      <c r="G194" s="572">
        <v>75.344012853226999</v>
      </c>
      <c r="H194" s="574">
        <v>10.641159999999999</v>
      </c>
      <c r="I194" s="571">
        <v>71.74588</v>
      </c>
      <c r="J194" s="572">
        <v>-3.5981328532269998</v>
      </c>
      <c r="K194" s="579">
        <v>0.63482929638800001</v>
      </c>
    </row>
    <row r="195" spans="1:11" ht="14.4" customHeight="1" thickBot="1" x14ac:dyDescent="0.35">
      <c r="A195" s="588" t="s">
        <v>492</v>
      </c>
      <c r="B195" s="566">
        <v>110.50354723422301</v>
      </c>
      <c r="C195" s="566">
        <v>100.67</v>
      </c>
      <c r="D195" s="567">
        <v>-9.8335472342219994</v>
      </c>
      <c r="E195" s="568">
        <v>0.91101147899400003</v>
      </c>
      <c r="F195" s="566">
        <v>113.016019279841</v>
      </c>
      <c r="G195" s="567">
        <v>75.344012853226999</v>
      </c>
      <c r="H195" s="569">
        <v>10.641159999999999</v>
      </c>
      <c r="I195" s="566">
        <v>71.74588</v>
      </c>
      <c r="J195" s="567">
        <v>-3.5981328532269998</v>
      </c>
      <c r="K195" s="570">
        <v>0.63482929638800001</v>
      </c>
    </row>
    <row r="196" spans="1:11" ht="14.4" customHeight="1" thickBot="1" x14ac:dyDescent="0.35">
      <c r="A196" s="587" t="s">
        <v>493</v>
      </c>
      <c r="B196" s="571">
        <v>571.020377036171</v>
      </c>
      <c r="C196" s="571">
        <v>756.63189999999997</v>
      </c>
      <c r="D196" s="572">
        <v>185.611522963829</v>
      </c>
      <c r="E196" s="578">
        <v>1.3250523631519999</v>
      </c>
      <c r="F196" s="571">
        <v>826</v>
      </c>
      <c r="G196" s="572">
        <v>550.66666666666697</v>
      </c>
      <c r="H196" s="574">
        <v>56.681240000000003</v>
      </c>
      <c r="I196" s="571">
        <v>506.19274000000001</v>
      </c>
      <c r="J196" s="572">
        <v>-44.473926666666003</v>
      </c>
      <c r="K196" s="579">
        <v>0.612824140435</v>
      </c>
    </row>
    <row r="197" spans="1:11" ht="14.4" customHeight="1" thickBot="1" x14ac:dyDescent="0.35">
      <c r="A197" s="588" t="s">
        <v>494</v>
      </c>
      <c r="B197" s="566">
        <v>571.020377036171</v>
      </c>
      <c r="C197" s="566">
        <v>756.63189999999997</v>
      </c>
      <c r="D197" s="567">
        <v>185.611522963829</v>
      </c>
      <c r="E197" s="568">
        <v>1.3250523631519999</v>
      </c>
      <c r="F197" s="566">
        <v>826</v>
      </c>
      <c r="G197" s="567">
        <v>550.66666666666697</v>
      </c>
      <c r="H197" s="569">
        <v>56.681240000000003</v>
      </c>
      <c r="I197" s="566">
        <v>506.19274000000001</v>
      </c>
      <c r="J197" s="567">
        <v>-44.473926666666003</v>
      </c>
      <c r="K197" s="570">
        <v>0.612824140435</v>
      </c>
    </row>
    <row r="198" spans="1:11" ht="14.4" customHeight="1" thickBot="1" x14ac:dyDescent="0.35">
      <c r="A198" s="587" t="s">
        <v>495</v>
      </c>
      <c r="B198" s="571">
        <v>0</v>
      </c>
      <c r="C198" s="571">
        <v>5.22</v>
      </c>
      <c r="D198" s="572">
        <v>5.22</v>
      </c>
      <c r="E198" s="573" t="s">
        <v>306</v>
      </c>
      <c r="F198" s="571">
        <v>4.9406564584124654E-324</v>
      </c>
      <c r="G198" s="572">
        <v>0</v>
      </c>
      <c r="H198" s="574">
        <v>0.35</v>
      </c>
      <c r="I198" s="571">
        <v>2.0339999999999998</v>
      </c>
      <c r="J198" s="572">
        <v>2.0339999999999998</v>
      </c>
      <c r="K198" s="575" t="s">
        <v>312</v>
      </c>
    </row>
    <row r="199" spans="1:11" ht="14.4" customHeight="1" thickBot="1" x14ac:dyDescent="0.35">
      <c r="A199" s="588" t="s">
        <v>496</v>
      </c>
      <c r="B199" s="566">
        <v>0</v>
      </c>
      <c r="C199" s="566">
        <v>5.22</v>
      </c>
      <c r="D199" s="567">
        <v>5.22</v>
      </c>
      <c r="E199" s="576" t="s">
        <v>306</v>
      </c>
      <c r="F199" s="566">
        <v>4.9406564584124654E-324</v>
      </c>
      <c r="G199" s="567">
        <v>0</v>
      </c>
      <c r="H199" s="569">
        <v>0.35</v>
      </c>
      <c r="I199" s="566">
        <v>2.0339999999999998</v>
      </c>
      <c r="J199" s="567">
        <v>2.0339999999999998</v>
      </c>
      <c r="K199" s="577" t="s">
        <v>312</v>
      </c>
    </row>
    <row r="200" spans="1:11" ht="14.4" customHeight="1" thickBot="1" x14ac:dyDescent="0.35">
      <c r="A200" s="587" t="s">
        <v>497</v>
      </c>
      <c r="B200" s="571">
        <v>213.99999999999699</v>
      </c>
      <c r="C200" s="571">
        <v>189.58769000000001</v>
      </c>
      <c r="D200" s="572">
        <v>-24.412309999996999</v>
      </c>
      <c r="E200" s="578">
        <v>0.885923785046</v>
      </c>
      <c r="F200" s="571">
        <v>228</v>
      </c>
      <c r="G200" s="572">
        <v>152</v>
      </c>
      <c r="H200" s="574">
        <v>15.162330000000001</v>
      </c>
      <c r="I200" s="571">
        <v>130.74077</v>
      </c>
      <c r="J200" s="572">
        <v>-21.259229999999999</v>
      </c>
      <c r="K200" s="579">
        <v>0.57342442982399999</v>
      </c>
    </row>
    <row r="201" spans="1:11" ht="14.4" customHeight="1" thickBot="1" x14ac:dyDescent="0.35">
      <c r="A201" s="588" t="s">
        <v>498</v>
      </c>
      <c r="B201" s="566">
        <v>213.99999999999699</v>
      </c>
      <c r="C201" s="566">
        <v>189.43817000000001</v>
      </c>
      <c r="D201" s="567">
        <v>-24.561829999996998</v>
      </c>
      <c r="E201" s="568">
        <v>0.88522509345699996</v>
      </c>
      <c r="F201" s="566">
        <v>220</v>
      </c>
      <c r="G201" s="567">
        <v>146.666666666667</v>
      </c>
      <c r="H201" s="569">
        <v>14.480370000000001</v>
      </c>
      <c r="I201" s="566">
        <v>125.28503000000001</v>
      </c>
      <c r="J201" s="567">
        <v>-21.381636666666001</v>
      </c>
      <c r="K201" s="570">
        <v>0.56947740909</v>
      </c>
    </row>
    <row r="202" spans="1:11" ht="14.4" customHeight="1" thickBot="1" x14ac:dyDescent="0.35">
      <c r="A202" s="588" t="s">
        <v>499</v>
      </c>
      <c r="B202" s="566">
        <v>0</v>
      </c>
      <c r="C202" s="566">
        <v>0.14951999999999999</v>
      </c>
      <c r="D202" s="567">
        <v>0.14951999999999999</v>
      </c>
      <c r="E202" s="576" t="s">
        <v>306</v>
      </c>
      <c r="F202" s="566">
        <v>8</v>
      </c>
      <c r="G202" s="567">
        <v>5.333333333333</v>
      </c>
      <c r="H202" s="569">
        <v>0.68196000000000001</v>
      </c>
      <c r="I202" s="566">
        <v>5.4557399999999996</v>
      </c>
      <c r="J202" s="567">
        <v>0.122406666666</v>
      </c>
      <c r="K202" s="570">
        <v>0.68196749999999995</v>
      </c>
    </row>
    <row r="203" spans="1:11" ht="14.4" customHeight="1" thickBot="1" x14ac:dyDescent="0.35">
      <c r="A203" s="587" t="s">
        <v>500</v>
      </c>
      <c r="B203" s="571">
        <v>0</v>
      </c>
      <c r="C203" s="571">
        <v>1272.42839</v>
      </c>
      <c r="D203" s="572">
        <v>1272.42839</v>
      </c>
      <c r="E203" s="573" t="s">
        <v>306</v>
      </c>
      <c r="F203" s="571">
        <v>4.9406564584124654E-324</v>
      </c>
      <c r="G203" s="572">
        <v>0</v>
      </c>
      <c r="H203" s="574">
        <v>133.78152</v>
      </c>
      <c r="I203" s="571">
        <v>894.13075000000003</v>
      </c>
      <c r="J203" s="572">
        <v>894.13075000000003</v>
      </c>
      <c r="K203" s="575" t="s">
        <v>312</v>
      </c>
    </row>
    <row r="204" spans="1:11" ht="14.4" customHeight="1" thickBot="1" x14ac:dyDescent="0.35">
      <c r="A204" s="588" t="s">
        <v>501</v>
      </c>
      <c r="B204" s="566">
        <v>0</v>
      </c>
      <c r="C204" s="566">
        <v>1272.42839</v>
      </c>
      <c r="D204" s="567">
        <v>1272.42839</v>
      </c>
      <c r="E204" s="576" t="s">
        <v>306</v>
      </c>
      <c r="F204" s="566">
        <v>4.9406564584124654E-324</v>
      </c>
      <c r="G204" s="567">
        <v>0</v>
      </c>
      <c r="H204" s="569">
        <v>133.78152</v>
      </c>
      <c r="I204" s="566">
        <v>894.13075000000003</v>
      </c>
      <c r="J204" s="567">
        <v>894.13075000000003</v>
      </c>
      <c r="K204" s="577" t="s">
        <v>312</v>
      </c>
    </row>
    <row r="205" spans="1:11" ht="14.4" customHeight="1" thickBot="1" x14ac:dyDescent="0.35">
      <c r="A205" s="587" t="s">
        <v>502</v>
      </c>
      <c r="B205" s="571">
        <v>4007.99999999995</v>
      </c>
      <c r="C205" s="571">
        <v>3419.9254599999999</v>
      </c>
      <c r="D205" s="572">
        <v>-588.074539999948</v>
      </c>
      <c r="E205" s="578">
        <v>0.85327481536899996</v>
      </c>
      <c r="F205" s="571">
        <v>3427</v>
      </c>
      <c r="G205" s="572">
        <v>2284.6666666666702</v>
      </c>
      <c r="H205" s="574">
        <v>233.42811</v>
      </c>
      <c r="I205" s="571">
        <v>2376.5151099999998</v>
      </c>
      <c r="J205" s="572">
        <v>91.848443333332</v>
      </c>
      <c r="K205" s="579">
        <v>0.69346807995299997</v>
      </c>
    </row>
    <row r="206" spans="1:11" ht="14.4" customHeight="1" thickBot="1" x14ac:dyDescent="0.35">
      <c r="A206" s="588" t="s">
        <v>503</v>
      </c>
      <c r="B206" s="566">
        <v>4007.99999999995</v>
      </c>
      <c r="C206" s="566">
        <v>3419.9254599999999</v>
      </c>
      <c r="D206" s="567">
        <v>-588.074539999948</v>
      </c>
      <c r="E206" s="568">
        <v>0.85327481536899996</v>
      </c>
      <c r="F206" s="566">
        <v>3427</v>
      </c>
      <c r="G206" s="567">
        <v>2284.6666666666702</v>
      </c>
      <c r="H206" s="569">
        <v>233.42811</v>
      </c>
      <c r="I206" s="566">
        <v>2376.5151099999998</v>
      </c>
      <c r="J206" s="567">
        <v>91.848443333332</v>
      </c>
      <c r="K206" s="570">
        <v>0.69346807995299997</v>
      </c>
    </row>
    <row r="207" spans="1:11" ht="14.4" customHeight="1" thickBot="1" x14ac:dyDescent="0.35">
      <c r="A207" s="592" t="s">
        <v>504</v>
      </c>
      <c r="B207" s="571">
        <v>0</v>
      </c>
      <c r="C207" s="571">
        <v>4.9406564584124654E-324</v>
      </c>
      <c r="D207" s="572">
        <v>4.9406564584124654E-324</v>
      </c>
      <c r="E207" s="573" t="s">
        <v>306</v>
      </c>
      <c r="F207" s="571">
        <v>4.9406564584124654E-324</v>
      </c>
      <c r="G207" s="572">
        <v>0</v>
      </c>
      <c r="H207" s="574">
        <v>1.788</v>
      </c>
      <c r="I207" s="571">
        <v>1.788</v>
      </c>
      <c r="J207" s="572">
        <v>1.788</v>
      </c>
      <c r="K207" s="575" t="s">
        <v>312</v>
      </c>
    </row>
    <row r="208" spans="1:11" ht="14.4" customHeight="1" thickBot="1" x14ac:dyDescent="0.35">
      <c r="A208" s="589" t="s">
        <v>505</v>
      </c>
      <c r="B208" s="571">
        <v>0</v>
      </c>
      <c r="C208" s="571">
        <v>4.9406564584124654E-324</v>
      </c>
      <c r="D208" s="572">
        <v>4.9406564584124654E-324</v>
      </c>
      <c r="E208" s="573" t="s">
        <v>306</v>
      </c>
      <c r="F208" s="571">
        <v>4.9406564584124654E-324</v>
      </c>
      <c r="G208" s="572">
        <v>0</v>
      </c>
      <c r="H208" s="574">
        <v>1.788</v>
      </c>
      <c r="I208" s="571">
        <v>1.788</v>
      </c>
      <c r="J208" s="572">
        <v>1.788</v>
      </c>
      <c r="K208" s="575" t="s">
        <v>312</v>
      </c>
    </row>
    <row r="209" spans="1:11" ht="14.4" customHeight="1" thickBot="1" x14ac:dyDescent="0.35">
      <c r="A209" s="591" t="s">
        <v>506</v>
      </c>
      <c r="B209" s="571">
        <v>0</v>
      </c>
      <c r="C209" s="571">
        <v>4.9406564584124654E-324</v>
      </c>
      <c r="D209" s="572">
        <v>4.9406564584124654E-324</v>
      </c>
      <c r="E209" s="573" t="s">
        <v>306</v>
      </c>
      <c r="F209" s="571">
        <v>4.9406564584124654E-324</v>
      </c>
      <c r="G209" s="572">
        <v>0</v>
      </c>
      <c r="H209" s="574">
        <v>1.788</v>
      </c>
      <c r="I209" s="571">
        <v>1.788</v>
      </c>
      <c r="J209" s="572">
        <v>1.788</v>
      </c>
      <c r="K209" s="575" t="s">
        <v>312</v>
      </c>
    </row>
    <row r="210" spans="1:11" ht="14.4" customHeight="1" thickBot="1" x14ac:dyDescent="0.35">
      <c r="A210" s="587" t="s">
        <v>507</v>
      </c>
      <c r="B210" s="571">
        <v>4.9406564584124654E-324</v>
      </c>
      <c r="C210" s="571">
        <v>4.9406564584124654E-324</v>
      </c>
      <c r="D210" s="572">
        <v>0</v>
      </c>
      <c r="E210" s="578">
        <v>1</v>
      </c>
      <c r="F210" s="571">
        <v>4.9406564584124654E-324</v>
      </c>
      <c r="G210" s="572">
        <v>0</v>
      </c>
      <c r="H210" s="574">
        <v>1.788</v>
      </c>
      <c r="I210" s="571">
        <v>1.788</v>
      </c>
      <c r="J210" s="572">
        <v>1.788</v>
      </c>
      <c r="K210" s="575" t="s">
        <v>312</v>
      </c>
    </row>
    <row r="211" spans="1:11" ht="14.4" customHeight="1" thickBot="1" x14ac:dyDescent="0.35">
      <c r="A211" s="588" t="s">
        <v>508</v>
      </c>
      <c r="B211" s="566">
        <v>4.9406564584124654E-324</v>
      </c>
      <c r="C211" s="566">
        <v>4.9406564584124654E-324</v>
      </c>
      <c r="D211" s="567">
        <v>0</v>
      </c>
      <c r="E211" s="568">
        <v>1</v>
      </c>
      <c r="F211" s="566">
        <v>4.9406564584124654E-324</v>
      </c>
      <c r="G211" s="567">
        <v>0</v>
      </c>
      <c r="H211" s="569">
        <v>1.788</v>
      </c>
      <c r="I211" s="566">
        <v>1.788</v>
      </c>
      <c r="J211" s="567">
        <v>1.788</v>
      </c>
      <c r="K211" s="577" t="s">
        <v>312</v>
      </c>
    </row>
    <row r="212" spans="1:11" ht="14.4" customHeight="1" thickBot="1" x14ac:dyDescent="0.35">
      <c r="A212" s="593"/>
      <c r="B212" s="566">
        <v>-6478.8502495688399</v>
      </c>
      <c r="C212" s="566">
        <v>-5486.3888800000204</v>
      </c>
      <c r="D212" s="567">
        <v>992.46136956881696</v>
      </c>
      <c r="E212" s="568">
        <v>0.84681520156500001</v>
      </c>
      <c r="F212" s="566">
        <v>-6516.8046563586804</v>
      </c>
      <c r="G212" s="567">
        <v>-4344.5364375724503</v>
      </c>
      <c r="H212" s="569">
        <v>973.46834000000001</v>
      </c>
      <c r="I212" s="566">
        <v>-2960.7930900000201</v>
      </c>
      <c r="J212" s="567">
        <v>1383.7433475724299</v>
      </c>
      <c r="K212" s="570">
        <v>0.45433203020899998</v>
      </c>
    </row>
    <row r="213" spans="1:11" ht="14.4" customHeight="1" thickBot="1" x14ac:dyDescent="0.35">
      <c r="A213" s="594" t="s">
        <v>53</v>
      </c>
      <c r="B213" s="580">
        <v>-6478.8502495688599</v>
      </c>
      <c r="C213" s="580">
        <v>-5486.3888800000204</v>
      </c>
      <c r="D213" s="581">
        <v>992.46136956884095</v>
      </c>
      <c r="E213" s="582" t="s">
        <v>306</v>
      </c>
      <c r="F213" s="580">
        <v>-6516.8046563586804</v>
      </c>
      <c r="G213" s="581">
        <v>-4344.5364375724503</v>
      </c>
      <c r="H213" s="580">
        <v>973.46834000000001</v>
      </c>
      <c r="I213" s="580">
        <v>-2960.7930900000201</v>
      </c>
      <c r="J213" s="581">
        <v>1383.7433475724299</v>
      </c>
      <c r="K213" s="583">
        <v>0.45433203020899998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509</v>
      </c>
      <c r="B5" s="596" t="s">
        <v>510</v>
      </c>
      <c r="C5" s="597" t="s">
        <v>511</v>
      </c>
      <c r="D5" s="597" t="s">
        <v>511</v>
      </c>
      <c r="E5" s="597"/>
      <c r="F5" s="597" t="s">
        <v>511</v>
      </c>
      <c r="G5" s="597" t="s">
        <v>511</v>
      </c>
      <c r="H5" s="597" t="s">
        <v>511</v>
      </c>
      <c r="I5" s="598" t="s">
        <v>511</v>
      </c>
      <c r="J5" s="599" t="s">
        <v>61</v>
      </c>
    </row>
    <row r="6" spans="1:10" ht="14.4" customHeight="1" x14ac:dyDescent="0.3">
      <c r="A6" s="595" t="s">
        <v>509</v>
      </c>
      <c r="B6" s="596" t="s">
        <v>315</v>
      </c>
      <c r="C6" s="597">
        <v>2076.0964799999997</v>
      </c>
      <c r="D6" s="597">
        <v>2313.8460399999985</v>
      </c>
      <c r="E6" s="597"/>
      <c r="F6" s="597">
        <v>2105.2860500000011</v>
      </c>
      <c r="G6" s="597">
        <v>2343.218486567413</v>
      </c>
      <c r="H6" s="597">
        <v>-237.93243656741197</v>
      </c>
      <c r="I6" s="598">
        <v>0.89845913305508274</v>
      </c>
      <c r="J6" s="599" t="s">
        <v>1</v>
      </c>
    </row>
    <row r="7" spans="1:10" ht="14.4" customHeight="1" x14ac:dyDescent="0.3">
      <c r="A7" s="595" t="s">
        <v>509</v>
      </c>
      <c r="B7" s="596" t="s">
        <v>316</v>
      </c>
      <c r="C7" s="597">
        <v>814.33292000000006</v>
      </c>
      <c r="D7" s="597">
        <v>989.55892000000006</v>
      </c>
      <c r="E7" s="597"/>
      <c r="F7" s="597">
        <v>1043.1575400000002</v>
      </c>
      <c r="G7" s="597">
        <v>1047.7298522477399</v>
      </c>
      <c r="H7" s="597">
        <v>-4.5723122477397737</v>
      </c>
      <c r="I7" s="598">
        <v>0.99563598170088352</v>
      </c>
      <c r="J7" s="599" t="s">
        <v>1</v>
      </c>
    </row>
    <row r="8" spans="1:10" ht="14.4" customHeight="1" x14ac:dyDescent="0.3">
      <c r="A8" s="595" t="s">
        <v>509</v>
      </c>
      <c r="B8" s="596" t="s">
        <v>317</v>
      </c>
      <c r="C8" s="597">
        <v>27.708779999999997</v>
      </c>
      <c r="D8" s="597">
        <v>27.062760000000001</v>
      </c>
      <c r="E8" s="597"/>
      <c r="F8" s="597">
        <v>0</v>
      </c>
      <c r="G8" s="597">
        <v>17.576567974083336</v>
      </c>
      <c r="H8" s="597">
        <v>-17.576567974083336</v>
      </c>
      <c r="I8" s="598">
        <v>0</v>
      </c>
      <c r="J8" s="599" t="s">
        <v>1</v>
      </c>
    </row>
    <row r="9" spans="1:10" ht="14.4" customHeight="1" x14ac:dyDescent="0.3">
      <c r="A9" s="595" t="s">
        <v>509</v>
      </c>
      <c r="B9" s="596" t="s">
        <v>318</v>
      </c>
      <c r="C9" s="597">
        <v>78.712880000000013</v>
      </c>
      <c r="D9" s="597">
        <v>320.44756999999998</v>
      </c>
      <c r="E9" s="597"/>
      <c r="F9" s="597">
        <v>255.86911999999998</v>
      </c>
      <c r="G9" s="597">
        <v>240.00210736041598</v>
      </c>
      <c r="H9" s="597">
        <v>15.867012639584004</v>
      </c>
      <c r="I9" s="598">
        <v>1.0661119721576287</v>
      </c>
      <c r="J9" s="599" t="s">
        <v>1</v>
      </c>
    </row>
    <row r="10" spans="1:10" ht="14.4" customHeight="1" x14ac:dyDescent="0.3">
      <c r="A10" s="595" t="s">
        <v>509</v>
      </c>
      <c r="B10" s="596" t="s">
        <v>319</v>
      </c>
      <c r="C10" s="597">
        <v>72.162000000000006</v>
      </c>
      <c r="D10" s="597">
        <v>0</v>
      </c>
      <c r="E10" s="597"/>
      <c r="F10" s="597">
        <v>66.504949999999994</v>
      </c>
      <c r="G10" s="597">
        <v>11.999999999999334</v>
      </c>
      <c r="H10" s="597">
        <v>54.504950000000662</v>
      </c>
      <c r="I10" s="598">
        <v>5.5420791666669738</v>
      </c>
      <c r="J10" s="599" t="s">
        <v>1</v>
      </c>
    </row>
    <row r="11" spans="1:10" ht="14.4" customHeight="1" x14ac:dyDescent="0.3">
      <c r="A11" s="595" t="s">
        <v>509</v>
      </c>
      <c r="B11" s="596" t="s">
        <v>320</v>
      </c>
      <c r="C11" s="597">
        <v>940.36798999999996</v>
      </c>
      <c r="D11" s="597">
        <v>973.18035999999984</v>
      </c>
      <c r="E11" s="597"/>
      <c r="F11" s="597">
        <v>749.4196300000001</v>
      </c>
      <c r="G11" s="597">
        <v>649.99381609423403</v>
      </c>
      <c r="H11" s="597">
        <v>99.425813905766063</v>
      </c>
      <c r="I11" s="598">
        <v>1.1529642458803817</v>
      </c>
      <c r="J11" s="599" t="s">
        <v>1</v>
      </c>
    </row>
    <row r="12" spans="1:10" ht="14.4" customHeight="1" x14ac:dyDescent="0.3">
      <c r="A12" s="595" t="s">
        <v>509</v>
      </c>
      <c r="B12" s="596" t="s">
        <v>321</v>
      </c>
      <c r="C12" s="597">
        <v>148.93823</v>
      </c>
      <c r="D12" s="597">
        <v>73.363269999999005</v>
      </c>
      <c r="E12" s="597"/>
      <c r="F12" s="597">
        <v>772.5825900000001</v>
      </c>
      <c r="G12" s="597">
        <v>507.59851262193001</v>
      </c>
      <c r="H12" s="597">
        <v>264.98407737807008</v>
      </c>
      <c r="I12" s="598">
        <v>1.522034779040883</v>
      </c>
      <c r="J12" s="599" t="s">
        <v>1</v>
      </c>
    </row>
    <row r="13" spans="1:10" ht="14.4" customHeight="1" x14ac:dyDescent="0.3">
      <c r="A13" s="595" t="s">
        <v>509</v>
      </c>
      <c r="B13" s="596" t="s">
        <v>322</v>
      </c>
      <c r="C13" s="597">
        <v>77.577770000000015</v>
      </c>
      <c r="D13" s="597">
        <v>100.65652999999901</v>
      </c>
      <c r="E13" s="597"/>
      <c r="F13" s="597">
        <v>99.849250000000012</v>
      </c>
      <c r="G13" s="597">
        <v>91.425265078253332</v>
      </c>
      <c r="H13" s="597">
        <v>8.4239849217466798</v>
      </c>
      <c r="I13" s="598">
        <v>1.0921406671835883</v>
      </c>
      <c r="J13" s="599" t="s">
        <v>1</v>
      </c>
    </row>
    <row r="14" spans="1:10" ht="14.4" customHeight="1" x14ac:dyDescent="0.3">
      <c r="A14" s="595" t="s">
        <v>509</v>
      </c>
      <c r="B14" s="596" t="s">
        <v>512</v>
      </c>
      <c r="C14" s="597">
        <v>4235.8970499999996</v>
      </c>
      <c r="D14" s="597">
        <v>4798.1154499999957</v>
      </c>
      <c r="E14" s="597"/>
      <c r="F14" s="597">
        <v>5092.6691300000011</v>
      </c>
      <c r="G14" s="597">
        <v>4909.5446079440699</v>
      </c>
      <c r="H14" s="597">
        <v>183.12452205593127</v>
      </c>
      <c r="I14" s="598">
        <v>1.0372996961387457</v>
      </c>
      <c r="J14" s="599" t="s">
        <v>513</v>
      </c>
    </row>
    <row r="16" spans="1:10" ht="14.4" customHeight="1" x14ac:dyDescent="0.3">
      <c r="A16" s="595" t="s">
        <v>509</v>
      </c>
      <c r="B16" s="596" t="s">
        <v>510</v>
      </c>
      <c r="C16" s="597" t="s">
        <v>511</v>
      </c>
      <c r="D16" s="597" t="s">
        <v>511</v>
      </c>
      <c r="E16" s="597"/>
      <c r="F16" s="597" t="s">
        <v>511</v>
      </c>
      <c r="G16" s="597" t="s">
        <v>511</v>
      </c>
      <c r="H16" s="597" t="s">
        <v>511</v>
      </c>
      <c r="I16" s="598" t="s">
        <v>511</v>
      </c>
      <c r="J16" s="599" t="s">
        <v>61</v>
      </c>
    </row>
    <row r="17" spans="1:10" ht="14.4" customHeight="1" x14ac:dyDescent="0.3">
      <c r="A17" s="595" t="s">
        <v>514</v>
      </c>
      <c r="B17" s="596" t="s">
        <v>515</v>
      </c>
      <c r="C17" s="597" t="s">
        <v>511</v>
      </c>
      <c r="D17" s="597" t="s">
        <v>511</v>
      </c>
      <c r="E17" s="597"/>
      <c r="F17" s="597" t="s">
        <v>511</v>
      </c>
      <c r="G17" s="597" t="s">
        <v>511</v>
      </c>
      <c r="H17" s="597" t="s">
        <v>511</v>
      </c>
      <c r="I17" s="598" t="s">
        <v>511</v>
      </c>
      <c r="J17" s="599" t="s">
        <v>0</v>
      </c>
    </row>
    <row r="18" spans="1:10" ht="14.4" customHeight="1" x14ac:dyDescent="0.3">
      <c r="A18" s="595" t="s">
        <v>514</v>
      </c>
      <c r="B18" s="596" t="s">
        <v>315</v>
      </c>
      <c r="C18" s="597">
        <v>2076.0964799999997</v>
      </c>
      <c r="D18" s="597">
        <v>2313.8460399999985</v>
      </c>
      <c r="E18" s="597"/>
      <c r="F18" s="597">
        <v>2105.2860500000011</v>
      </c>
      <c r="G18" s="597">
        <v>2343.218486567413</v>
      </c>
      <c r="H18" s="597">
        <v>-237.93243656741197</v>
      </c>
      <c r="I18" s="598">
        <v>0.89845913305508274</v>
      </c>
      <c r="J18" s="599" t="s">
        <v>1</v>
      </c>
    </row>
    <row r="19" spans="1:10" ht="14.4" customHeight="1" x14ac:dyDescent="0.3">
      <c r="A19" s="595" t="s">
        <v>514</v>
      </c>
      <c r="B19" s="596" t="s">
        <v>316</v>
      </c>
      <c r="C19" s="597">
        <v>814.33292000000006</v>
      </c>
      <c r="D19" s="597">
        <v>989.55892000000006</v>
      </c>
      <c r="E19" s="597"/>
      <c r="F19" s="597">
        <v>1043.1575400000002</v>
      </c>
      <c r="G19" s="597">
        <v>1047.7298522477399</v>
      </c>
      <c r="H19" s="597">
        <v>-4.5723122477397737</v>
      </c>
      <c r="I19" s="598">
        <v>0.99563598170088352</v>
      </c>
      <c r="J19" s="599" t="s">
        <v>1</v>
      </c>
    </row>
    <row r="20" spans="1:10" ht="14.4" customHeight="1" x14ac:dyDescent="0.3">
      <c r="A20" s="595" t="s">
        <v>514</v>
      </c>
      <c r="B20" s="596" t="s">
        <v>317</v>
      </c>
      <c r="C20" s="597">
        <v>27.708779999999997</v>
      </c>
      <c r="D20" s="597">
        <v>27.062760000000001</v>
      </c>
      <c r="E20" s="597"/>
      <c r="F20" s="597">
        <v>0</v>
      </c>
      <c r="G20" s="597">
        <v>17.576567974083336</v>
      </c>
      <c r="H20" s="597">
        <v>-17.576567974083336</v>
      </c>
      <c r="I20" s="598">
        <v>0</v>
      </c>
      <c r="J20" s="599" t="s">
        <v>1</v>
      </c>
    </row>
    <row r="21" spans="1:10" ht="14.4" customHeight="1" x14ac:dyDescent="0.3">
      <c r="A21" s="595" t="s">
        <v>514</v>
      </c>
      <c r="B21" s="596" t="s">
        <v>318</v>
      </c>
      <c r="C21" s="597">
        <v>78.712880000000013</v>
      </c>
      <c r="D21" s="597">
        <v>320.44756999999998</v>
      </c>
      <c r="E21" s="597"/>
      <c r="F21" s="597">
        <v>255.86911999999998</v>
      </c>
      <c r="G21" s="597">
        <v>240.00210736041598</v>
      </c>
      <c r="H21" s="597">
        <v>15.867012639584004</v>
      </c>
      <c r="I21" s="598">
        <v>1.0661119721576287</v>
      </c>
      <c r="J21" s="599" t="s">
        <v>1</v>
      </c>
    </row>
    <row r="22" spans="1:10" ht="14.4" customHeight="1" x14ac:dyDescent="0.3">
      <c r="A22" s="595" t="s">
        <v>514</v>
      </c>
      <c r="B22" s="596" t="s">
        <v>319</v>
      </c>
      <c r="C22" s="597">
        <v>72.162000000000006</v>
      </c>
      <c r="D22" s="597">
        <v>0</v>
      </c>
      <c r="E22" s="597"/>
      <c r="F22" s="597">
        <v>66.504949999999994</v>
      </c>
      <c r="G22" s="597">
        <v>11.999999999999334</v>
      </c>
      <c r="H22" s="597">
        <v>54.504950000000662</v>
      </c>
      <c r="I22" s="598">
        <v>5.5420791666669738</v>
      </c>
      <c r="J22" s="599" t="s">
        <v>1</v>
      </c>
    </row>
    <row r="23" spans="1:10" ht="14.4" customHeight="1" x14ac:dyDescent="0.3">
      <c r="A23" s="595" t="s">
        <v>514</v>
      </c>
      <c r="B23" s="596" t="s">
        <v>320</v>
      </c>
      <c r="C23" s="597">
        <v>940.36798999999996</v>
      </c>
      <c r="D23" s="597">
        <v>973.18035999999984</v>
      </c>
      <c r="E23" s="597"/>
      <c r="F23" s="597">
        <v>749.4196300000001</v>
      </c>
      <c r="G23" s="597">
        <v>649.99381609423403</v>
      </c>
      <c r="H23" s="597">
        <v>99.425813905766063</v>
      </c>
      <c r="I23" s="598">
        <v>1.1529642458803817</v>
      </c>
      <c r="J23" s="599" t="s">
        <v>1</v>
      </c>
    </row>
    <row r="24" spans="1:10" ht="14.4" customHeight="1" x14ac:dyDescent="0.3">
      <c r="A24" s="595" t="s">
        <v>514</v>
      </c>
      <c r="B24" s="596" t="s">
        <v>321</v>
      </c>
      <c r="C24" s="597">
        <v>148.93823</v>
      </c>
      <c r="D24" s="597">
        <v>73.363269999999005</v>
      </c>
      <c r="E24" s="597"/>
      <c r="F24" s="597">
        <v>772.5825900000001</v>
      </c>
      <c r="G24" s="597">
        <v>507.59851262193001</v>
      </c>
      <c r="H24" s="597">
        <v>264.98407737807008</v>
      </c>
      <c r="I24" s="598">
        <v>1.522034779040883</v>
      </c>
      <c r="J24" s="599" t="s">
        <v>1</v>
      </c>
    </row>
    <row r="25" spans="1:10" ht="14.4" customHeight="1" x14ac:dyDescent="0.3">
      <c r="A25" s="595" t="s">
        <v>514</v>
      </c>
      <c r="B25" s="596" t="s">
        <v>322</v>
      </c>
      <c r="C25" s="597">
        <v>77.577770000000015</v>
      </c>
      <c r="D25" s="597">
        <v>100.65652999999901</v>
      </c>
      <c r="E25" s="597"/>
      <c r="F25" s="597">
        <v>99.849250000000012</v>
      </c>
      <c r="G25" s="597">
        <v>91.425265078253332</v>
      </c>
      <c r="H25" s="597">
        <v>8.4239849217466798</v>
      </c>
      <c r="I25" s="598">
        <v>1.0921406671835883</v>
      </c>
      <c r="J25" s="599" t="s">
        <v>1</v>
      </c>
    </row>
    <row r="26" spans="1:10" ht="14.4" customHeight="1" x14ac:dyDescent="0.3">
      <c r="A26" s="595" t="s">
        <v>514</v>
      </c>
      <c r="B26" s="596" t="s">
        <v>516</v>
      </c>
      <c r="C26" s="597">
        <v>4235.8970499999996</v>
      </c>
      <c r="D26" s="597">
        <v>4798.1154499999957</v>
      </c>
      <c r="E26" s="597"/>
      <c r="F26" s="597">
        <v>5092.6691300000011</v>
      </c>
      <c r="G26" s="597">
        <v>4909.5446079440699</v>
      </c>
      <c r="H26" s="597">
        <v>183.12452205593127</v>
      </c>
      <c r="I26" s="598">
        <v>1.0372996961387457</v>
      </c>
      <c r="J26" s="599" t="s">
        <v>517</v>
      </c>
    </row>
    <row r="27" spans="1:10" ht="14.4" customHeight="1" x14ac:dyDescent="0.3">
      <c r="A27" s="595" t="s">
        <v>511</v>
      </c>
      <c r="B27" s="596" t="s">
        <v>511</v>
      </c>
      <c r="C27" s="597" t="s">
        <v>511</v>
      </c>
      <c r="D27" s="597" t="s">
        <v>511</v>
      </c>
      <c r="E27" s="597"/>
      <c r="F27" s="597" t="s">
        <v>511</v>
      </c>
      <c r="G27" s="597" t="s">
        <v>511</v>
      </c>
      <c r="H27" s="597" t="s">
        <v>511</v>
      </c>
      <c r="I27" s="598" t="s">
        <v>511</v>
      </c>
      <c r="J27" s="599" t="s">
        <v>518</v>
      </c>
    </row>
    <row r="28" spans="1:10" ht="14.4" customHeight="1" x14ac:dyDescent="0.3">
      <c r="A28" s="595" t="s">
        <v>509</v>
      </c>
      <c r="B28" s="596" t="s">
        <v>512</v>
      </c>
      <c r="C28" s="597">
        <v>4235.8970499999996</v>
      </c>
      <c r="D28" s="597">
        <v>4798.1154499999957</v>
      </c>
      <c r="E28" s="597"/>
      <c r="F28" s="597">
        <v>5092.6691300000011</v>
      </c>
      <c r="G28" s="597">
        <v>4909.5446079440699</v>
      </c>
      <c r="H28" s="597">
        <v>183.12452205593127</v>
      </c>
      <c r="I28" s="598">
        <v>1.0372996961387457</v>
      </c>
      <c r="J28" s="599" t="s">
        <v>513</v>
      </c>
    </row>
  </sheetData>
  <mergeCells count="3">
    <mergeCell ref="F3:I3"/>
    <mergeCell ref="C4:D4"/>
    <mergeCell ref="A1:I1"/>
  </mergeCells>
  <conditionalFormatting sqref="F15 F29:F65537">
    <cfRule type="cellIs" dxfId="56" priority="18" stopIfTrue="1" operator="greaterThan">
      <formula>1</formula>
    </cfRule>
  </conditionalFormatting>
  <conditionalFormatting sqref="H5:H14">
    <cfRule type="expression" dxfId="55" priority="14">
      <formula>$H5&gt;0</formula>
    </cfRule>
  </conditionalFormatting>
  <conditionalFormatting sqref="I5:I14">
    <cfRule type="expression" dxfId="54" priority="15">
      <formula>$I5&gt;1</formula>
    </cfRule>
  </conditionalFormatting>
  <conditionalFormatting sqref="B5:B14">
    <cfRule type="expression" dxfId="53" priority="11">
      <formula>OR($J5="NS",$J5="SumaNS",$J5="Účet")</formula>
    </cfRule>
  </conditionalFormatting>
  <conditionalFormatting sqref="B5:D14 F5:I14">
    <cfRule type="expression" dxfId="52" priority="17">
      <formula>AND($J5&lt;&gt;"",$J5&lt;&gt;"mezeraKL")</formula>
    </cfRule>
  </conditionalFormatting>
  <conditionalFormatting sqref="B5:D14 F5:I14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0" priority="13">
      <formula>OR($J5="SumaNS",$J5="NS")</formula>
    </cfRule>
  </conditionalFormatting>
  <conditionalFormatting sqref="A5:A14">
    <cfRule type="expression" dxfId="49" priority="9">
      <formula>AND($J5&lt;&gt;"mezeraKL",$J5&lt;&gt;"")</formula>
    </cfRule>
  </conditionalFormatting>
  <conditionalFormatting sqref="A5:A14">
    <cfRule type="expression" dxfId="48" priority="10">
      <formula>AND($J5&lt;&gt;"",$J5&lt;&gt;"mezeraKL")</formula>
    </cfRule>
  </conditionalFormatting>
  <conditionalFormatting sqref="H16:H28">
    <cfRule type="expression" dxfId="47" priority="5">
      <formula>$H16&gt;0</formula>
    </cfRule>
  </conditionalFormatting>
  <conditionalFormatting sqref="A16:A28">
    <cfRule type="expression" dxfId="46" priority="2">
      <formula>AND($J16&lt;&gt;"mezeraKL",$J16&lt;&gt;"")</formula>
    </cfRule>
  </conditionalFormatting>
  <conditionalFormatting sqref="I16:I28">
    <cfRule type="expression" dxfId="45" priority="6">
      <formula>$I16&gt;1</formula>
    </cfRule>
  </conditionalFormatting>
  <conditionalFormatting sqref="B16:B28">
    <cfRule type="expression" dxfId="44" priority="1">
      <formula>OR($J16="NS",$J16="SumaNS",$J16="Účet")</formula>
    </cfRule>
  </conditionalFormatting>
  <conditionalFormatting sqref="A16:D28 F16:I28">
    <cfRule type="expression" dxfId="43" priority="8">
      <formula>AND($J16&lt;&gt;"",$J16&lt;&gt;"mezeraKL")</formula>
    </cfRule>
  </conditionalFormatting>
  <conditionalFormatting sqref="B16:D28 F16:I28">
    <cfRule type="expression" dxfId="4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292.87896349546907</v>
      </c>
      <c r="M3" s="192">
        <f>SUBTOTAL(9,M5:M1048576)</f>
        <v>17052.145533333336</v>
      </c>
      <c r="N3" s="193">
        <f>SUBTOTAL(9,N5:N1048576)</f>
        <v>4994214.7091765599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7" t="s">
        <v>509</v>
      </c>
      <c r="B5" s="608" t="s">
        <v>1956</v>
      </c>
      <c r="C5" s="609" t="s">
        <v>514</v>
      </c>
      <c r="D5" s="610" t="s">
        <v>1957</v>
      </c>
      <c r="E5" s="609" t="s">
        <v>519</v>
      </c>
      <c r="F5" s="610" t="s">
        <v>1958</v>
      </c>
      <c r="G5" s="609"/>
      <c r="H5" s="609" t="s">
        <v>520</v>
      </c>
      <c r="I5" s="609" t="s">
        <v>521</v>
      </c>
      <c r="J5" s="609" t="s">
        <v>522</v>
      </c>
      <c r="K5" s="609" t="s">
        <v>523</v>
      </c>
      <c r="L5" s="611">
        <v>101.07</v>
      </c>
      <c r="M5" s="611">
        <v>1</v>
      </c>
      <c r="N5" s="612">
        <v>101.07</v>
      </c>
    </row>
    <row r="6" spans="1:14" ht="14.4" customHeight="1" x14ac:dyDescent="0.3">
      <c r="A6" s="613" t="s">
        <v>509</v>
      </c>
      <c r="B6" s="614" t="s">
        <v>1956</v>
      </c>
      <c r="C6" s="615" t="s">
        <v>514</v>
      </c>
      <c r="D6" s="616" t="s">
        <v>1957</v>
      </c>
      <c r="E6" s="615" t="s">
        <v>519</v>
      </c>
      <c r="F6" s="616" t="s">
        <v>1958</v>
      </c>
      <c r="G6" s="615"/>
      <c r="H6" s="615" t="s">
        <v>524</v>
      </c>
      <c r="I6" s="615" t="s">
        <v>525</v>
      </c>
      <c r="J6" s="615" t="s">
        <v>526</v>
      </c>
      <c r="K6" s="615" t="s">
        <v>527</v>
      </c>
      <c r="L6" s="617">
        <v>260.72962201764636</v>
      </c>
      <c r="M6" s="617">
        <v>60</v>
      </c>
      <c r="N6" s="618">
        <v>15643.777321058782</v>
      </c>
    </row>
    <row r="7" spans="1:14" ht="14.4" customHeight="1" x14ac:dyDescent="0.3">
      <c r="A7" s="613" t="s">
        <v>509</v>
      </c>
      <c r="B7" s="614" t="s">
        <v>1956</v>
      </c>
      <c r="C7" s="615" t="s">
        <v>514</v>
      </c>
      <c r="D7" s="616" t="s">
        <v>1957</v>
      </c>
      <c r="E7" s="615" t="s">
        <v>519</v>
      </c>
      <c r="F7" s="616" t="s">
        <v>1958</v>
      </c>
      <c r="G7" s="615"/>
      <c r="H7" s="615" t="s">
        <v>528</v>
      </c>
      <c r="I7" s="615" t="s">
        <v>529</v>
      </c>
      <c r="J7" s="615" t="s">
        <v>530</v>
      </c>
      <c r="K7" s="615" t="s">
        <v>531</v>
      </c>
      <c r="L7" s="617">
        <v>3096.0999999999967</v>
      </c>
      <c r="M7" s="617">
        <v>1</v>
      </c>
      <c r="N7" s="618">
        <v>3096.0999999999967</v>
      </c>
    </row>
    <row r="8" spans="1:14" ht="14.4" customHeight="1" x14ac:dyDescent="0.3">
      <c r="A8" s="613" t="s">
        <v>509</v>
      </c>
      <c r="B8" s="614" t="s">
        <v>1956</v>
      </c>
      <c r="C8" s="615" t="s">
        <v>514</v>
      </c>
      <c r="D8" s="616" t="s">
        <v>1957</v>
      </c>
      <c r="E8" s="615" t="s">
        <v>519</v>
      </c>
      <c r="F8" s="616" t="s">
        <v>1958</v>
      </c>
      <c r="G8" s="615"/>
      <c r="H8" s="615" t="s">
        <v>532</v>
      </c>
      <c r="I8" s="615" t="s">
        <v>532</v>
      </c>
      <c r="J8" s="615" t="s">
        <v>533</v>
      </c>
      <c r="K8" s="615" t="s">
        <v>534</v>
      </c>
      <c r="L8" s="617">
        <v>221.69</v>
      </c>
      <c r="M8" s="617">
        <v>17</v>
      </c>
      <c r="N8" s="618">
        <v>3768.73</v>
      </c>
    </row>
    <row r="9" spans="1:14" ht="14.4" customHeight="1" x14ac:dyDescent="0.3">
      <c r="A9" s="613" t="s">
        <v>509</v>
      </c>
      <c r="B9" s="614" t="s">
        <v>1956</v>
      </c>
      <c r="C9" s="615" t="s">
        <v>514</v>
      </c>
      <c r="D9" s="616" t="s">
        <v>1957</v>
      </c>
      <c r="E9" s="615" t="s">
        <v>519</v>
      </c>
      <c r="F9" s="616" t="s">
        <v>1958</v>
      </c>
      <c r="G9" s="615"/>
      <c r="H9" s="615" t="s">
        <v>535</v>
      </c>
      <c r="I9" s="615" t="s">
        <v>535</v>
      </c>
      <c r="J9" s="615" t="s">
        <v>536</v>
      </c>
      <c r="K9" s="615" t="s">
        <v>537</v>
      </c>
      <c r="L9" s="617">
        <v>900.00070203790347</v>
      </c>
      <c r="M9" s="617">
        <v>1</v>
      </c>
      <c r="N9" s="618">
        <v>900.00070203790347</v>
      </c>
    </row>
    <row r="10" spans="1:14" ht="14.4" customHeight="1" x14ac:dyDescent="0.3">
      <c r="A10" s="613" t="s">
        <v>509</v>
      </c>
      <c r="B10" s="614" t="s">
        <v>1956</v>
      </c>
      <c r="C10" s="615" t="s">
        <v>514</v>
      </c>
      <c r="D10" s="616" t="s">
        <v>1957</v>
      </c>
      <c r="E10" s="615" t="s">
        <v>519</v>
      </c>
      <c r="F10" s="616" t="s">
        <v>1958</v>
      </c>
      <c r="G10" s="615"/>
      <c r="H10" s="615" t="s">
        <v>538</v>
      </c>
      <c r="I10" s="615" t="s">
        <v>539</v>
      </c>
      <c r="J10" s="615" t="s">
        <v>540</v>
      </c>
      <c r="K10" s="615" t="s">
        <v>541</v>
      </c>
      <c r="L10" s="617">
        <v>106.27</v>
      </c>
      <c r="M10" s="617">
        <v>1</v>
      </c>
      <c r="N10" s="618">
        <v>106.27</v>
      </c>
    </row>
    <row r="11" spans="1:14" ht="14.4" customHeight="1" x14ac:dyDescent="0.3">
      <c r="A11" s="613" t="s">
        <v>509</v>
      </c>
      <c r="B11" s="614" t="s">
        <v>1956</v>
      </c>
      <c r="C11" s="615" t="s">
        <v>514</v>
      </c>
      <c r="D11" s="616" t="s">
        <v>1957</v>
      </c>
      <c r="E11" s="615" t="s">
        <v>519</v>
      </c>
      <c r="F11" s="616" t="s">
        <v>1958</v>
      </c>
      <c r="G11" s="615"/>
      <c r="H11" s="615" t="s">
        <v>542</v>
      </c>
      <c r="I11" s="615" t="s">
        <v>542</v>
      </c>
      <c r="J11" s="615" t="s">
        <v>543</v>
      </c>
      <c r="K11" s="615" t="s">
        <v>544</v>
      </c>
      <c r="L11" s="617">
        <v>49.844999999999999</v>
      </c>
      <c r="M11" s="617">
        <v>2</v>
      </c>
      <c r="N11" s="618">
        <v>99.69</v>
      </c>
    </row>
    <row r="12" spans="1:14" ht="14.4" customHeight="1" x14ac:dyDescent="0.3">
      <c r="A12" s="613" t="s">
        <v>509</v>
      </c>
      <c r="B12" s="614" t="s">
        <v>1956</v>
      </c>
      <c r="C12" s="615" t="s">
        <v>514</v>
      </c>
      <c r="D12" s="616" t="s">
        <v>1957</v>
      </c>
      <c r="E12" s="615" t="s">
        <v>519</v>
      </c>
      <c r="F12" s="616" t="s">
        <v>1958</v>
      </c>
      <c r="G12" s="615"/>
      <c r="H12" s="615" t="s">
        <v>545</v>
      </c>
      <c r="I12" s="615" t="s">
        <v>545</v>
      </c>
      <c r="J12" s="615" t="s">
        <v>546</v>
      </c>
      <c r="K12" s="615" t="s">
        <v>547</v>
      </c>
      <c r="L12" s="617">
        <v>501.63803571428576</v>
      </c>
      <c r="M12" s="617">
        <v>56</v>
      </c>
      <c r="N12" s="618">
        <v>28091.730000000003</v>
      </c>
    </row>
    <row r="13" spans="1:14" ht="14.4" customHeight="1" x14ac:dyDescent="0.3">
      <c r="A13" s="613" t="s">
        <v>509</v>
      </c>
      <c r="B13" s="614" t="s">
        <v>1956</v>
      </c>
      <c r="C13" s="615" t="s">
        <v>514</v>
      </c>
      <c r="D13" s="616" t="s">
        <v>1957</v>
      </c>
      <c r="E13" s="615" t="s">
        <v>519</v>
      </c>
      <c r="F13" s="616" t="s">
        <v>1958</v>
      </c>
      <c r="G13" s="615" t="s">
        <v>548</v>
      </c>
      <c r="H13" s="615" t="s">
        <v>549</v>
      </c>
      <c r="I13" s="615" t="s">
        <v>549</v>
      </c>
      <c r="J13" s="615" t="s">
        <v>550</v>
      </c>
      <c r="K13" s="615" t="s">
        <v>551</v>
      </c>
      <c r="L13" s="617">
        <v>186.34509803921569</v>
      </c>
      <c r="M13" s="617">
        <v>153</v>
      </c>
      <c r="N13" s="618">
        <v>28510.799999999999</v>
      </c>
    </row>
    <row r="14" spans="1:14" ht="14.4" customHeight="1" x14ac:dyDescent="0.3">
      <c r="A14" s="613" t="s">
        <v>509</v>
      </c>
      <c r="B14" s="614" t="s">
        <v>1956</v>
      </c>
      <c r="C14" s="615" t="s">
        <v>514</v>
      </c>
      <c r="D14" s="616" t="s">
        <v>1957</v>
      </c>
      <c r="E14" s="615" t="s">
        <v>519</v>
      </c>
      <c r="F14" s="616" t="s">
        <v>1958</v>
      </c>
      <c r="G14" s="615" t="s">
        <v>548</v>
      </c>
      <c r="H14" s="615" t="s">
        <v>552</v>
      </c>
      <c r="I14" s="615" t="s">
        <v>552</v>
      </c>
      <c r="J14" s="615" t="s">
        <v>553</v>
      </c>
      <c r="K14" s="615" t="s">
        <v>554</v>
      </c>
      <c r="L14" s="617">
        <v>181.58982572142034</v>
      </c>
      <c r="M14" s="617">
        <v>160</v>
      </c>
      <c r="N14" s="618">
        <v>29054.372115427253</v>
      </c>
    </row>
    <row r="15" spans="1:14" ht="14.4" customHeight="1" x14ac:dyDescent="0.3">
      <c r="A15" s="613" t="s">
        <v>509</v>
      </c>
      <c r="B15" s="614" t="s">
        <v>1956</v>
      </c>
      <c r="C15" s="615" t="s">
        <v>514</v>
      </c>
      <c r="D15" s="616" t="s">
        <v>1957</v>
      </c>
      <c r="E15" s="615" t="s">
        <v>519</v>
      </c>
      <c r="F15" s="616" t="s">
        <v>1958</v>
      </c>
      <c r="G15" s="615" t="s">
        <v>548</v>
      </c>
      <c r="H15" s="615" t="s">
        <v>555</v>
      </c>
      <c r="I15" s="615" t="s">
        <v>555</v>
      </c>
      <c r="J15" s="615" t="s">
        <v>556</v>
      </c>
      <c r="K15" s="615" t="s">
        <v>554</v>
      </c>
      <c r="L15" s="617">
        <v>149.49987254283195</v>
      </c>
      <c r="M15" s="617">
        <v>55</v>
      </c>
      <c r="N15" s="618">
        <v>8222.4929898557566</v>
      </c>
    </row>
    <row r="16" spans="1:14" ht="14.4" customHeight="1" x14ac:dyDescent="0.3">
      <c r="A16" s="613" t="s">
        <v>509</v>
      </c>
      <c r="B16" s="614" t="s">
        <v>1956</v>
      </c>
      <c r="C16" s="615" t="s">
        <v>514</v>
      </c>
      <c r="D16" s="616" t="s">
        <v>1957</v>
      </c>
      <c r="E16" s="615" t="s">
        <v>519</v>
      </c>
      <c r="F16" s="616" t="s">
        <v>1958</v>
      </c>
      <c r="G16" s="615" t="s">
        <v>548</v>
      </c>
      <c r="H16" s="615" t="s">
        <v>557</v>
      </c>
      <c r="I16" s="615" t="s">
        <v>557</v>
      </c>
      <c r="J16" s="615" t="s">
        <v>556</v>
      </c>
      <c r="K16" s="615" t="s">
        <v>558</v>
      </c>
      <c r="L16" s="617">
        <v>132.25</v>
      </c>
      <c r="M16" s="617">
        <v>47</v>
      </c>
      <c r="N16" s="618">
        <v>6215.75</v>
      </c>
    </row>
    <row r="17" spans="1:14" ht="14.4" customHeight="1" x14ac:dyDescent="0.3">
      <c r="A17" s="613" t="s">
        <v>509</v>
      </c>
      <c r="B17" s="614" t="s">
        <v>1956</v>
      </c>
      <c r="C17" s="615" t="s">
        <v>514</v>
      </c>
      <c r="D17" s="616" t="s">
        <v>1957</v>
      </c>
      <c r="E17" s="615" t="s">
        <v>519</v>
      </c>
      <c r="F17" s="616" t="s">
        <v>1958</v>
      </c>
      <c r="G17" s="615" t="s">
        <v>548</v>
      </c>
      <c r="H17" s="615" t="s">
        <v>559</v>
      </c>
      <c r="I17" s="615" t="s">
        <v>559</v>
      </c>
      <c r="J17" s="615" t="s">
        <v>550</v>
      </c>
      <c r="K17" s="615" t="s">
        <v>560</v>
      </c>
      <c r="L17" s="617">
        <v>97.179999999999978</v>
      </c>
      <c r="M17" s="617">
        <v>145</v>
      </c>
      <c r="N17" s="618">
        <v>14091.099999999997</v>
      </c>
    </row>
    <row r="18" spans="1:14" ht="14.4" customHeight="1" x14ac:dyDescent="0.3">
      <c r="A18" s="613" t="s">
        <v>509</v>
      </c>
      <c r="B18" s="614" t="s">
        <v>1956</v>
      </c>
      <c r="C18" s="615" t="s">
        <v>514</v>
      </c>
      <c r="D18" s="616" t="s">
        <v>1957</v>
      </c>
      <c r="E18" s="615" t="s">
        <v>519</v>
      </c>
      <c r="F18" s="616" t="s">
        <v>1958</v>
      </c>
      <c r="G18" s="615" t="s">
        <v>548</v>
      </c>
      <c r="H18" s="615" t="s">
        <v>561</v>
      </c>
      <c r="I18" s="615" t="s">
        <v>561</v>
      </c>
      <c r="J18" s="615" t="s">
        <v>550</v>
      </c>
      <c r="K18" s="615" t="s">
        <v>562</v>
      </c>
      <c r="L18" s="617">
        <v>97.750188361703024</v>
      </c>
      <c r="M18" s="617">
        <v>139</v>
      </c>
      <c r="N18" s="618">
        <v>13587.276182276721</v>
      </c>
    </row>
    <row r="19" spans="1:14" ht="14.4" customHeight="1" x14ac:dyDescent="0.3">
      <c r="A19" s="613" t="s">
        <v>509</v>
      </c>
      <c r="B19" s="614" t="s">
        <v>1956</v>
      </c>
      <c r="C19" s="615" t="s">
        <v>514</v>
      </c>
      <c r="D19" s="616" t="s">
        <v>1957</v>
      </c>
      <c r="E19" s="615" t="s">
        <v>519</v>
      </c>
      <c r="F19" s="616" t="s">
        <v>1958</v>
      </c>
      <c r="G19" s="615" t="s">
        <v>548</v>
      </c>
      <c r="H19" s="615" t="s">
        <v>563</v>
      </c>
      <c r="I19" s="615" t="s">
        <v>564</v>
      </c>
      <c r="J19" s="615" t="s">
        <v>565</v>
      </c>
      <c r="K19" s="615" t="s">
        <v>566</v>
      </c>
      <c r="L19" s="617">
        <v>86.709913260340244</v>
      </c>
      <c r="M19" s="617">
        <v>18</v>
      </c>
      <c r="N19" s="618">
        <v>1560.7784386861244</v>
      </c>
    </row>
    <row r="20" spans="1:14" ht="14.4" customHeight="1" x14ac:dyDescent="0.3">
      <c r="A20" s="613" t="s">
        <v>509</v>
      </c>
      <c r="B20" s="614" t="s">
        <v>1956</v>
      </c>
      <c r="C20" s="615" t="s">
        <v>514</v>
      </c>
      <c r="D20" s="616" t="s">
        <v>1957</v>
      </c>
      <c r="E20" s="615" t="s">
        <v>519</v>
      </c>
      <c r="F20" s="616" t="s">
        <v>1958</v>
      </c>
      <c r="G20" s="615" t="s">
        <v>548</v>
      </c>
      <c r="H20" s="615" t="s">
        <v>567</v>
      </c>
      <c r="I20" s="615" t="s">
        <v>568</v>
      </c>
      <c r="J20" s="615" t="s">
        <v>569</v>
      </c>
      <c r="K20" s="615" t="s">
        <v>570</v>
      </c>
      <c r="L20" s="617">
        <v>100.30224127115858</v>
      </c>
      <c r="M20" s="617">
        <v>283</v>
      </c>
      <c r="N20" s="618">
        <v>28385.534279737876</v>
      </c>
    </row>
    <row r="21" spans="1:14" ht="14.4" customHeight="1" x14ac:dyDescent="0.3">
      <c r="A21" s="613" t="s">
        <v>509</v>
      </c>
      <c r="B21" s="614" t="s">
        <v>1956</v>
      </c>
      <c r="C21" s="615" t="s">
        <v>514</v>
      </c>
      <c r="D21" s="616" t="s">
        <v>1957</v>
      </c>
      <c r="E21" s="615" t="s">
        <v>519</v>
      </c>
      <c r="F21" s="616" t="s">
        <v>1958</v>
      </c>
      <c r="G21" s="615" t="s">
        <v>548</v>
      </c>
      <c r="H21" s="615" t="s">
        <v>571</v>
      </c>
      <c r="I21" s="615" t="s">
        <v>572</v>
      </c>
      <c r="J21" s="615" t="s">
        <v>569</v>
      </c>
      <c r="K21" s="615" t="s">
        <v>573</v>
      </c>
      <c r="L21" s="617">
        <v>104.63000228679853</v>
      </c>
      <c r="M21" s="617">
        <v>22</v>
      </c>
      <c r="N21" s="618">
        <v>2301.8600503095677</v>
      </c>
    </row>
    <row r="22" spans="1:14" ht="14.4" customHeight="1" x14ac:dyDescent="0.3">
      <c r="A22" s="613" t="s">
        <v>509</v>
      </c>
      <c r="B22" s="614" t="s">
        <v>1956</v>
      </c>
      <c r="C22" s="615" t="s">
        <v>514</v>
      </c>
      <c r="D22" s="616" t="s">
        <v>1957</v>
      </c>
      <c r="E22" s="615" t="s">
        <v>519</v>
      </c>
      <c r="F22" s="616" t="s">
        <v>1958</v>
      </c>
      <c r="G22" s="615" t="s">
        <v>548</v>
      </c>
      <c r="H22" s="615" t="s">
        <v>574</v>
      </c>
      <c r="I22" s="615" t="s">
        <v>575</v>
      </c>
      <c r="J22" s="615" t="s">
        <v>576</v>
      </c>
      <c r="K22" s="615" t="s">
        <v>577</v>
      </c>
      <c r="L22" s="617">
        <v>170.20252362114681</v>
      </c>
      <c r="M22" s="617">
        <v>12</v>
      </c>
      <c r="N22" s="618">
        <v>2042.4302834537616</v>
      </c>
    </row>
    <row r="23" spans="1:14" ht="14.4" customHeight="1" x14ac:dyDescent="0.3">
      <c r="A23" s="613" t="s">
        <v>509</v>
      </c>
      <c r="B23" s="614" t="s">
        <v>1956</v>
      </c>
      <c r="C23" s="615" t="s">
        <v>514</v>
      </c>
      <c r="D23" s="616" t="s">
        <v>1957</v>
      </c>
      <c r="E23" s="615" t="s">
        <v>519</v>
      </c>
      <c r="F23" s="616" t="s">
        <v>1958</v>
      </c>
      <c r="G23" s="615" t="s">
        <v>548</v>
      </c>
      <c r="H23" s="615" t="s">
        <v>578</v>
      </c>
      <c r="I23" s="615" t="s">
        <v>579</v>
      </c>
      <c r="J23" s="615" t="s">
        <v>580</v>
      </c>
      <c r="K23" s="615" t="s">
        <v>581</v>
      </c>
      <c r="L23" s="617">
        <v>67.151094991394629</v>
      </c>
      <c r="M23" s="617">
        <v>221</v>
      </c>
      <c r="N23" s="618">
        <v>14840.391993098214</v>
      </c>
    </row>
    <row r="24" spans="1:14" ht="14.4" customHeight="1" x14ac:dyDescent="0.3">
      <c r="A24" s="613" t="s">
        <v>509</v>
      </c>
      <c r="B24" s="614" t="s">
        <v>1956</v>
      </c>
      <c r="C24" s="615" t="s">
        <v>514</v>
      </c>
      <c r="D24" s="616" t="s">
        <v>1957</v>
      </c>
      <c r="E24" s="615" t="s">
        <v>519</v>
      </c>
      <c r="F24" s="616" t="s">
        <v>1958</v>
      </c>
      <c r="G24" s="615" t="s">
        <v>548</v>
      </c>
      <c r="H24" s="615" t="s">
        <v>582</v>
      </c>
      <c r="I24" s="615" t="s">
        <v>583</v>
      </c>
      <c r="J24" s="615" t="s">
        <v>584</v>
      </c>
      <c r="K24" s="615" t="s">
        <v>585</v>
      </c>
      <c r="L24" s="617">
        <v>56.208290509210855</v>
      </c>
      <c r="M24" s="617">
        <v>18</v>
      </c>
      <c r="N24" s="618">
        <v>1011.7492291657953</v>
      </c>
    </row>
    <row r="25" spans="1:14" ht="14.4" customHeight="1" x14ac:dyDescent="0.3">
      <c r="A25" s="613" t="s">
        <v>509</v>
      </c>
      <c r="B25" s="614" t="s">
        <v>1956</v>
      </c>
      <c r="C25" s="615" t="s">
        <v>514</v>
      </c>
      <c r="D25" s="616" t="s">
        <v>1957</v>
      </c>
      <c r="E25" s="615" t="s">
        <v>519</v>
      </c>
      <c r="F25" s="616" t="s">
        <v>1958</v>
      </c>
      <c r="G25" s="615" t="s">
        <v>548</v>
      </c>
      <c r="H25" s="615" t="s">
        <v>586</v>
      </c>
      <c r="I25" s="615" t="s">
        <v>587</v>
      </c>
      <c r="J25" s="615" t="s">
        <v>588</v>
      </c>
      <c r="K25" s="615" t="s">
        <v>589</v>
      </c>
      <c r="L25" s="617">
        <v>65.064151024963948</v>
      </c>
      <c r="M25" s="617">
        <v>21</v>
      </c>
      <c r="N25" s="618">
        <v>1366.3471715242429</v>
      </c>
    </row>
    <row r="26" spans="1:14" ht="14.4" customHeight="1" x14ac:dyDescent="0.3">
      <c r="A26" s="613" t="s">
        <v>509</v>
      </c>
      <c r="B26" s="614" t="s">
        <v>1956</v>
      </c>
      <c r="C26" s="615" t="s">
        <v>514</v>
      </c>
      <c r="D26" s="616" t="s">
        <v>1957</v>
      </c>
      <c r="E26" s="615" t="s">
        <v>519</v>
      </c>
      <c r="F26" s="616" t="s">
        <v>1958</v>
      </c>
      <c r="G26" s="615" t="s">
        <v>548</v>
      </c>
      <c r="H26" s="615" t="s">
        <v>590</v>
      </c>
      <c r="I26" s="615" t="s">
        <v>591</v>
      </c>
      <c r="J26" s="615" t="s">
        <v>592</v>
      </c>
      <c r="K26" s="615" t="s">
        <v>585</v>
      </c>
      <c r="L26" s="617">
        <v>30.710232489062033</v>
      </c>
      <c r="M26" s="617">
        <v>2</v>
      </c>
      <c r="N26" s="618">
        <v>61.420464978124066</v>
      </c>
    </row>
    <row r="27" spans="1:14" ht="14.4" customHeight="1" x14ac:dyDescent="0.3">
      <c r="A27" s="613" t="s">
        <v>509</v>
      </c>
      <c r="B27" s="614" t="s">
        <v>1956</v>
      </c>
      <c r="C27" s="615" t="s">
        <v>514</v>
      </c>
      <c r="D27" s="616" t="s">
        <v>1957</v>
      </c>
      <c r="E27" s="615" t="s">
        <v>519</v>
      </c>
      <c r="F27" s="616" t="s">
        <v>1958</v>
      </c>
      <c r="G27" s="615" t="s">
        <v>548</v>
      </c>
      <c r="H27" s="615" t="s">
        <v>593</v>
      </c>
      <c r="I27" s="615" t="s">
        <v>594</v>
      </c>
      <c r="J27" s="615" t="s">
        <v>595</v>
      </c>
      <c r="K27" s="615" t="s">
        <v>596</v>
      </c>
      <c r="L27" s="617">
        <v>84.440821244903944</v>
      </c>
      <c r="M27" s="617">
        <v>50</v>
      </c>
      <c r="N27" s="618">
        <v>4222.0410622451973</v>
      </c>
    </row>
    <row r="28" spans="1:14" ht="14.4" customHeight="1" x14ac:dyDescent="0.3">
      <c r="A28" s="613" t="s">
        <v>509</v>
      </c>
      <c r="B28" s="614" t="s">
        <v>1956</v>
      </c>
      <c r="C28" s="615" t="s">
        <v>514</v>
      </c>
      <c r="D28" s="616" t="s">
        <v>1957</v>
      </c>
      <c r="E28" s="615" t="s">
        <v>519</v>
      </c>
      <c r="F28" s="616" t="s">
        <v>1958</v>
      </c>
      <c r="G28" s="615" t="s">
        <v>548</v>
      </c>
      <c r="H28" s="615" t="s">
        <v>597</v>
      </c>
      <c r="I28" s="615" t="s">
        <v>598</v>
      </c>
      <c r="J28" s="615" t="s">
        <v>599</v>
      </c>
      <c r="K28" s="615" t="s">
        <v>600</v>
      </c>
      <c r="L28" s="617">
        <v>28.811419599068905</v>
      </c>
      <c r="M28" s="617">
        <v>706</v>
      </c>
      <c r="N28" s="618">
        <v>20340.862236942648</v>
      </c>
    </row>
    <row r="29" spans="1:14" ht="14.4" customHeight="1" x14ac:dyDescent="0.3">
      <c r="A29" s="613" t="s">
        <v>509</v>
      </c>
      <c r="B29" s="614" t="s">
        <v>1956</v>
      </c>
      <c r="C29" s="615" t="s">
        <v>514</v>
      </c>
      <c r="D29" s="616" t="s">
        <v>1957</v>
      </c>
      <c r="E29" s="615" t="s">
        <v>519</v>
      </c>
      <c r="F29" s="616" t="s">
        <v>1958</v>
      </c>
      <c r="G29" s="615" t="s">
        <v>548</v>
      </c>
      <c r="H29" s="615" t="s">
        <v>601</v>
      </c>
      <c r="I29" s="615" t="s">
        <v>602</v>
      </c>
      <c r="J29" s="615" t="s">
        <v>603</v>
      </c>
      <c r="K29" s="615" t="s">
        <v>604</v>
      </c>
      <c r="L29" s="617">
        <v>81.015000000000001</v>
      </c>
      <c r="M29" s="617">
        <v>4</v>
      </c>
      <c r="N29" s="618">
        <v>324.06</v>
      </c>
    </row>
    <row r="30" spans="1:14" ht="14.4" customHeight="1" x14ac:dyDescent="0.3">
      <c r="A30" s="613" t="s">
        <v>509</v>
      </c>
      <c r="B30" s="614" t="s">
        <v>1956</v>
      </c>
      <c r="C30" s="615" t="s">
        <v>514</v>
      </c>
      <c r="D30" s="616" t="s">
        <v>1957</v>
      </c>
      <c r="E30" s="615" t="s">
        <v>519</v>
      </c>
      <c r="F30" s="616" t="s">
        <v>1958</v>
      </c>
      <c r="G30" s="615" t="s">
        <v>548</v>
      </c>
      <c r="H30" s="615" t="s">
        <v>605</v>
      </c>
      <c r="I30" s="615" t="s">
        <v>606</v>
      </c>
      <c r="J30" s="615" t="s">
        <v>607</v>
      </c>
      <c r="K30" s="615" t="s">
        <v>608</v>
      </c>
      <c r="L30" s="617">
        <v>55.379976551394442</v>
      </c>
      <c r="M30" s="617">
        <v>46</v>
      </c>
      <c r="N30" s="618">
        <v>2547.4789213641443</v>
      </c>
    </row>
    <row r="31" spans="1:14" ht="14.4" customHeight="1" x14ac:dyDescent="0.3">
      <c r="A31" s="613" t="s">
        <v>509</v>
      </c>
      <c r="B31" s="614" t="s">
        <v>1956</v>
      </c>
      <c r="C31" s="615" t="s">
        <v>514</v>
      </c>
      <c r="D31" s="616" t="s">
        <v>1957</v>
      </c>
      <c r="E31" s="615" t="s">
        <v>519</v>
      </c>
      <c r="F31" s="616" t="s">
        <v>1958</v>
      </c>
      <c r="G31" s="615" t="s">
        <v>548</v>
      </c>
      <c r="H31" s="615" t="s">
        <v>609</v>
      </c>
      <c r="I31" s="615" t="s">
        <v>610</v>
      </c>
      <c r="J31" s="615" t="s">
        <v>611</v>
      </c>
      <c r="K31" s="615" t="s">
        <v>612</v>
      </c>
      <c r="L31" s="617">
        <v>52.950000000000017</v>
      </c>
      <c r="M31" s="617">
        <v>1</v>
      </c>
      <c r="N31" s="618">
        <v>52.950000000000017</v>
      </c>
    </row>
    <row r="32" spans="1:14" ht="14.4" customHeight="1" x14ac:dyDescent="0.3">
      <c r="A32" s="613" t="s">
        <v>509</v>
      </c>
      <c r="B32" s="614" t="s">
        <v>1956</v>
      </c>
      <c r="C32" s="615" t="s">
        <v>514</v>
      </c>
      <c r="D32" s="616" t="s">
        <v>1957</v>
      </c>
      <c r="E32" s="615" t="s">
        <v>519</v>
      </c>
      <c r="F32" s="616" t="s">
        <v>1958</v>
      </c>
      <c r="G32" s="615" t="s">
        <v>548</v>
      </c>
      <c r="H32" s="615" t="s">
        <v>613</v>
      </c>
      <c r="I32" s="615" t="s">
        <v>614</v>
      </c>
      <c r="J32" s="615" t="s">
        <v>615</v>
      </c>
      <c r="K32" s="615" t="s">
        <v>616</v>
      </c>
      <c r="L32" s="617">
        <v>37.22488085603284</v>
      </c>
      <c r="M32" s="617">
        <v>2</v>
      </c>
      <c r="N32" s="618">
        <v>74.44976171206568</v>
      </c>
    </row>
    <row r="33" spans="1:14" ht="14.4" customHeight="1" x14ac:dyDescent="0.3">
      <c r="A33" s="613" t="s">
        <v>509</v>
      </c>
      <c r="B33" s="614" t="s">
        <v>1956</v>
      </c>
      <c r="C33" s="615" t="s">
        <v>514</v>
      </c>
      <c r="D33" s="616" t="s">
        <v>1957</v>
      </c>
      <c r="E33" s="615" t="s">
        <v>519</v>
      </c>
      <c r="F33" s="616" t="s">
        <v>1958</v>
      </c>
      <c r="G33" s="615" t="s">
        <v>548</v>
      </c>
      <c r="H33" s="615" t="s">
        <v>617</v>
      </c>
      <c r="I33" s="615" t="s">
        <v>618</v>
      </c>
      <c r="J33" s="615" t="s">
        <v>619</v>
      </c>
      <c r="K33" s="615" t="s">
        <v>585</v>
      </c>
      <c r="L33" s="617">
        <v>67.306941872679829</v>
      </c>
      <c r="M33" s="617">
        <v>32</v>
      </c>
      <c r="N33" s="618">
        <v>2153.8221399257545</v>
      </c>
    </row>
    <row r="34" spans="1:14" ht="14.4" customHeight="1" x14ac:dyDescent="0.3">
      <c r="A34" s="613" t="s">
        <v>509</v>
      </c>
      <c r="B34" s="614" t="s">
        <v>1956</v>
      </c>
      <c r="C34" s="615" t="s">
        <v>514</v>
      </c>
      <c r="D34" s="616" t="s">
        <v>1957</v>
      </c>
      <c r="E34" s="615" t="s">
        <v>519</v>
      </c>
      <c r="F34" s="616" t="s">
        <v>1958</v>
      </c>
      <c r="G34" s="615" t="s">
        <v>548</v>
      </c>
      <c r="H34" s="615" t="s">
        <v>620</v>
      </c>
      <c r="I34" s="615" t="s">
        <v>621</v>
      </c>
      <c r="J34" s="615" t="s">
        <v>622</v>
      </c>
      <c r="K34" s="615" t="s">
        <v>623</v>
      </c>
      <c r="L34" s="617">
        <v>51.525217391304352</v>
      </c>
      <c r="M34" s="617">
        <v>23</v>
      </c>
      <c r="N34" s="618">
        <v>1185.0800000000002</v>
      </c>
    </row>
    <row r="35" spans="1:14" ht="14.4" customHeight="1" x14ac:dyDescent="0.3">
      <c r="A35" s="613" t="s">
        <v>509</v>
      </c>
      <c r="B35" s="614" t="s">
        <v>1956</v>
      </c>
      <c r="C35" s="615" t="s">
        <v>514</v>
      </c>
      <c r="D35" s="616" t="s">
        <v>1957</v>
      </c>
      <c r="E35" s="615" t="s">
        <v>519</v>
      </c>
      <c r="F35" s="616" t="s">
        <v>1958</v>
      </c>
      <c r="G35" s="615" t="s">
        <v>548</v>
      </c>
      <c r="H35" s="615" t="s">
        <v>624</v>
      </c>
      <c r="I35" s="615" t="s">
        <v>625</v>
      </c>
      <c r="J35" s="615" t="s">
        <v>626</v>
      </c>
      <c r="K35" s="615" t="s">
        <v>627</v>
      </c>
      <c r="L35" s="617">
        <v>29.841787228480523</v>
      </c>
      <c r="M35" s="617">
        <v>5</v>
      </c>
      <c r="N35" s="618">
        <v>149.20893614240262</v>
      </c>
    </row>
    <row r="36" spans="1:14" ht="14.4" customHeight="1" x14ac:dyDescent="0.3">
      <c r="A36" s="613" t="s">
        <v>509</v>
      </c>
      <c r="B36" s="614" t="s">
        <v>1956</v>
      </c>
      <c r="C36" s="615" t="s">
        <v>514</v>
      </c>
      <c r="D36" s="616" t="s">
        <v>1957</v>
      </c>
      <c r="E36" s="615" t="s">
        <v>519</v>
      </c>
      <c r="F36" s="616" t="s">
        <v>1958</v>
      </c>
      <c r="G36" s="615" t="s">
        <v>548</v>
      </c>
      <c r="H36" s="615" t="s">
        <v>628</v>
      </c>
      <c r="I36" s="615" t="s">
        <v>629</v>
      </c>
      <c r="J36" s="615" t="s">
        <v>630</v>
      </c>
      <c r="K36" s="615" t="s">
        <v>631</v>
      </c>
      <c r="L36" s="617">
        <v>60.35013217906571</v>
      </c>
      <c r="M36" s="617">
        <v>213</v>
      </c>
      <c r="N36" s="618">
        <v>12854.578154140996</v>
      </c>
    </row>
    <row r="37" spans="1:14" ht="14.4" customHeight="1" x14ac:dyDescent="0.3">
      <c r="A37" s="613" t="s">
        <v>509</v>
      </c>
      <c r="B37" s="614" t="s">
        <v>1956</v>
      </c>
      <c r="C37" s="615" t="s">
        <v>514</v>
      </c>
      <c r="D37" s="616" t="s">
        <v>1957</v>
      </c>
      <c r="E37" s="615" t="s">
        <v>519</v>
      </c>
      <c r="F37" s="616" t="s">
        <v>1958</v>
      </c>
      <c r="G37" s="615" t="s">
        <v>548</v>
      </c>
      <c r="H37" s="615" t="s">
        <v>632</v>
      </c>
      <c r="I37" s="615" t="s">
        <v>633</v>
      </c>
      <c r="J37" s="615" t="s">
        <v>634</v>
      </c>
      <c r="K37" s="615" t="s">
        <v>635</v>
      </c>
      <c r="L37" s="617">
        <v>111.12</v>
      </c>
      <c r="M37" s="617">
        <v>1</v>
      </c>
      <c r="N37" s="618">
        <v>111.12</v>
      </c>
    </row>
    <row r="38" spans="1:14" ht="14.4" customHeight="1" x14ac:dyDescent="0.3">
      <c r="A38" s="613" t="s">
        <v>509</v>
      </c>
      <c r="B38" s="614" t="s">
        <v>1956</v>
      </c>
      <c r="C38" s="615" t="s">
        <v>514</v>
      </c>
      <c r="D38" s="616" t="s">
        <v>1957</v>
      </c>
      <c r="E38" s="615" t="s">
        <v>519</v>
      </c>
      <c r="F38" s="616" t="s">
        <v>1958</v>
      </c>
      <c r="G38" s="615" t="s">
        <v>548</v>
      </c>
      <c r="H38" s="615" t="s">
        <v>636</v>
      </c>
      <c r="I38" s="615" t="s">
        <v>637</v>
      </c>
      <c r="J38" s="615" t="s">
        <v>638</v>
      </c>
      <c r="K38" s="615" t="s">
        <v>639</v>
      </c>
      <c r="L38" s="617">
        <v>42.090079703386337</v>
      </c>
      <c r="M38" s="617">
        <v>3</v>
      </c>
      <c r="N38" s="618">
        <v>126.27023911015901</v>
      </c>
    </row>
    <row r="39" spans="1:14" ht="14.4" customHeight="1" x14ac:dyDescent="0.3">
      <c r="A39" s="613" t="s">
        <v>509</v>
      </c>
      <c r="B39" s="614" t="s">
        <v>1956</v>
      </c>
      <c r="C39" s="615" t="s">
        <v>514</v>
      </c>
      <c r="D39" s="616" t="s">
        <v>1957</v>
      </c>
      <c r="E39" s="615" t="s">
        <v>519</v>
      </c>
      <c r="F39" s="616" t="s">
        <v>1958</v>
      </c>
      <c r="G39" s="615" t="s">
        <v>548</v>
      </c>
      <c r="H39" s="615" t="s">
        <v>640</v>
      </c>
      <c r="I39" s="615" t="s">
        <v>641</v>
      </c>
      <c r="J39" s="615" t="s">
        <v>642</v>
      </c>
      <c r="K39" s="615" t="s">
        <v>643</v>
      </c>
      <c r="L39" s="617">
        <v>64.366144337758072</v>
      </c>
      <c r="M39" s="617">
        <v>23</v>
      </c>
      <c r="N39" s="618">
        <v>1480.4213197684355</v>
      </c>
    </row>
    <row r="40" spans="1:14" ht="14.4" customHeight="1" x14ac:dyDescent="0.3">
      <c r="A40" s="613" t="s">
        <v>509</v>
      </c>
      <c r="B40" s="614" t="s">
        <v>1956</v>
      </c>
      <c r="C40" s="615" t="s">
        <v>514</v>
      </c>
      <c r="D40" s="616" t="s">
        <v>1957</v>
      </c>
      <c r="E40" s="615" t="s">
        <v>519</v>
      </c>
      <c r="F40" s="616" t="s">
        <v>1958</v>
      </c>
      <c r="G40" s="615" t="s">
        <v>548</v>
      </c>
      <c r="H40" s="615" t="s">
        <v>644</v>
      </c>
      <c r="I40" s="615" t="s">
        <v>645</v>
      </c>
      <c r="J40" s="615" t="s">
        <v>646</v>
      </c>
      <c r="K40" s="615" t="s">
        <v>647</v>
      </c>
      <c r="L40" s="617">
        <v>260.00008299302891</v>
      </c>
      <c r="M40" s="617">
        <v>169</v>
      </c>
      <c r="N40" s="618">
        <v>43940.014025821889</v>
      </c>
    </row>
    <row r="41" spans="1:14" ht="14.4" customHeight="1" x14ac:dyDescent="0.3">
      <c r="A41" s="613" t="s">
        <v>509</v>
      </c>
      <c r="B41" s="614" t="s">
        <v>1956</v>
      </c>
      <c r="C41" s="615" t="s">
        <v>514</v>
      </c>
      <c r="D41" s="616" t="s">
        <v>1957</v>
      </c>
      <c r="E41" s="615" t="s">
        <v>519</v>
      </c>
      <c r="F41" s="616" t="s">
        <v>1958</v>
      </c>
      <c r="G41" s="615" t="s">
        <v>548</v>
      </c>
      <c r="H41" s="615" t="s">
        <v>648</v>
      </c>
      <c r="I41" s="615" t="s">
        <v>649</v>
      </c>
      <c r="J41" s="615" t="s">
        <v>650</v>
      </c>
      <c r="K41" s="615" t="s">
        <v>647</v>
      </c>
      <c r="L41" s="617">
        <v>344.38999999999987</v>
      </c>
      <c r="M41" s="617">
        <v>122</v>
      </c>
      <c r="N41" s="618">
        <v>42015.579999999987</v>
      </c>
    </row>
    <row r="42" spans="1:14" ht="14.4" customHeight="1" x14ac:dyDescent="0.3">
      <c r="A42" s="613" t="s">
        <v>509</v>
      </c>
      <c r="B42" s="614" t="s">
        <v>1956</v>
      </c>
      <c r="C42" s="615" t="s">
        <v>514</v>
      </c>
      <c r="D42" s="616" t="s">
        <v>1957</v>
      </c>
      <c r="E42" s="615" t="s">
        <v>519</v>
      </c>
      <c r="F42" s="616" t="s">
        <v>1958</v>
      </c>
      <c r="G42" s="615" t="s">
        <v>548</v>
      </c>
      <c r="H42" s="615" t="s">
        <v>651</v>
      </c>
      <c r="I42" s="615" t="s">
        <v>652</v>
      </c>
      <c r="J42" s="615" t="s">
        <v>653</v>
      </c>
      <c r="K42" s="615" t="s">
        <v>654</v>
      </c>
      <c r="L42" s="617">
        <v>151.23667979834451</v>
      </c>
      <c r="M42" s="617">
        <v>3</v>
      </c>
      <c r="N42" s="618">
        <v>453.7100393950335</v>
      </c>
    </row>
    <row r="43" spans="1:14" ht="14.4" customHeight="1" x14ac:dyDescent="0.3">
      <c r="A43" s="613" t="s">
        <v>509</v>
      </c>
      <c r="B43" s="614" t="s">
        <v>1956</v>
      </c>
      <c r="C43" s="615" t="s">
        <v>514</v>
      </c>
      <c r="D43" s="616" t="s">
        <v>1957</v>
      </c>
      <c r="E43" s="615" t="s">
        <v>519</v>
      </c>
      <c r="F43" s="616" t="s">
        <v>1958</v>
      </c>
      <c r="G43" s="615" t="s">
        <v>548</v>
      </c>
      <c r="H43" s="615" t="s">
        <v>655</v>
      </c>
      <c r="I43" s="615" t="s">
        <v>656</v>
      </c>
      <c r="J43" s="615" t="s">
        <v>657</v>
      </c>
      <c r="K43" s="615" t="s">
        <v>658</v>
      </c>
      <c r="L43" s="617">
        <v>437.00080000000003</v>
      </c>
      <c r="M43" s="617">
        <v>1</v>
      </c>
      <c r="N43" s="618">
        <v>437.00080000000003</v>
      </c>
    </row>
    <row r="44" spans="1:14" ht="14.4" customHeight="1" x14ac:dyDescent="0.3">
      <c r="A44" s="613" t="s">
        <v>509</v>
      </c>
      <c r="B44" s="614" t="s">
        <v>1956</v>
      </c>
      <c r="C44" s="615" t="s">
        <v>514</v>
      </c>
      <c r="D44" s="616" t="s">
        <v>1957</v>
      </c>
      <c r="E44" s="615" t="s">
        <v>519</v>
      </c>
      <c r="F44" s="616" t="s">
        <v>1958</v>
      </c>
      <c r="G44" s="615" t="s">
        <v>548</v>
      </c>
      <c r="H44" s="615" t="s">
        <v>659</v>
      </c>
      <c r="I44" s="615" t="s">
        <v>660</v>
      </c>
      <c r="J44" s="615" t="s">
        <v>661</v>
      </c>
      <c r="K44" s="615" t="s">
        <v>662</v>
      </c>
      <c r="L44" s="617">
        <v>29.470000000000006</v>
      </c>
      <c r="M44" s="617">
        <v>20</v>
      </c>
      <c r="N44" s="618">
        <v>589.40000000000009</v>
      </c>
    </row>
    <row r="45" spans="1:14" ht="14.4" customHeight="1" x14ac:dyDescent="0.3">
      <c r="A45" s="613" t="s">
        <v>509</v>
      </c>
      <c r="B45" s="614" t="s">
        <v>1956</v>
      </c>
      <c r="C45" s="615" t="s">
        <v>514</v>
      </c>
      <c r="D45" s="616" t="s">
        <v>1957</v>
      </c>
      <c r="E45" s="615" t="s">
        <v>519</v>
      </c>
      <c r="F45" s="616" t="s">
        <v>1958</v>
      </c>
      <c r="G45" s="615" t="s">
        <v>548</v>
      </c>
      <c r="H45" s="615" t="s">
        <v>663</v>
      </c>
      <c r="I45" s="615" t="s">
        <v>664</v>
      </c>
      <c r="J45" s="615" t="s">
        <v>665</v>
      </c>
      <c r="K45" s="615" t="s">
        <v>666</v>
      </c>
      <c r="L45" s="617">
        <v>142.14958397523941</v>
      </c>
      <c r="M45" s="617">
        <v>1</v>
      </c>
      <c r="N45" s="618">
        <v>142.14958397523941</v>
      </c>
    </row>
    <row r="46" spans="1:14" ht="14.4" customHeight="1" x14ac:dyDescent="0.3">
      <c r="A46" s="613" t="s">
        <v>509</v>
      </c>
      <c r="B46" s="614" t="s">
        <v>1956</v>
      </c>
      <c r="C46" s="615" t="s">
        <v>514</v>
      </c>
      <c r="D46" s="616" t="s">
        <v>1957</v>
      </c>
      <c r="E46" s="615" t="s">
        <v>519</v>
      </c>
      <c r="F46" s="616" t="s">
        <v>1958</v>
      </c>
      <c r="G46" s="615" t="s">
        <v>548</v>
      </c>
      <c r="H46" s="615" t="s">
        <v>667</v>
      </c>
      <c r="I46" s="615" t="s">
        <v>668</v>
      </c>
      <c r="J46" s="615" t="s">
        <v>669</v>
      </c>
      <c r="K46" s="615" t="s">
        <v>670</v>
      </c>
      <c r="L46" s="617">
        <v>83.88</v>
      </c>
      <c r="M46" s="617">
        <v>1</v>
      </c>
      <c r="N46" s="618">
        <v>83.88</v>
      </c>
    </row>
    <row r="47" spans="1:14" ht="14.4" customHeight="1" x14ac:dyDescent="0.3">
      <c r="A47" s="613" t="s">
        <v>509</v>
      </c>
      <c r="B47" s="614" t="s">
        <v>1956</v>
      </c>
      <c r="C47" s="615" t="s">
        <v>514</v>
      </c>
      <c r="D47" s="616" t="s">
        <v>1957</v>
      </c>
      <c r="E47" s="615" t="s">
        <v>519</v>
      </c>
      <c r="F47" s="616" t="s">
        <v>1958</v>
      </c>
      <c r="G47" s="615" t="s">
        <v>548</v>
      </c>
      <c r="H47" s="615" t="s">
        <v>671</v>
      </c>
      <c r="I47" s="615" t="s">
        <v>672</v>
      </c>
      <c r="J47" s="615" t="s">
        <v>673</v>
      </c>
      <c r="K47" s="615" t="s">
        <v>674</v>
      </c>
      <c r="L47" s="617">
        <v>298.98</v>
      </c>
      <c r="M47" s="617">
        <v>1</v>
      </c>
      <c r="N47" s="618">
        <v>298.98</v>
      </c>
    </row>
    <row r="48" spans="1:14" ht="14.4" customHeight="1" x14ac:dyDescent="0.3">
      <c r="A48" s="613" t="s">
        <v>509</v>
      </c>
      <c r="B48" s="614" t="s">
        <v>1956</v>
      </c>
      <c r="C48" s="615" t="s">
        <v>514</v>
      </c>
      <c r="D48" s="616" t="s">
        <v>1957</v>
      </c>
      <c r="E48" s="615" t="s">
        <v>519</v>
      </c>
      <c r="F48" s="616" t="s">
        <v>1958</v>
      </c>
      <c r="G48" s="615" t="s">
        <v>548</v>
      </c>
      <c r="H48" s="615" t="s">
        <v>675</v>
      </c>
      <c r="I48" s="615" t="s">
        <v>676</v>
      </c>
      <c r="J48" s="615" t="s">
        <v>677</v>
      </c>
      <c r="K48" s="615" t="s">
        <v>678</v>
      </c>
      <c r="L48" s="617">
        <v>194.04999999999998</v>
      </c>
      <c r="M48" s="617">
        <v>91</v>
      </c>
      <c r="N48" s="618">
        <v>17658.55</v>
      </c>
    </row>
    <row r="49" spans="1:14" ht="14.4" customHeight="1" x14ac:dyDescent="0.3">
      <c r="A49" s="613" t="s">
        <v>509</v>
      </c>
      <c r="B49" s="614" t="s">
        <v>1956</v>
      </c>
      <c r="C49" s="615" t="s">
        <v>514</v>
      </c>
      <c r="D49" s="616" t="s">
        <v>1957</v>
      </c>
      <c r="E49" s="615" t="s">
        <v>519</v>
      </c>
      <c r="F49" s="616" t="s">
        <v>1958</v>
      </c>
      <c r="G49" s="615" t="s">
        <v>548</v>
      </c>
      <c r="H49" s="615" t="s">
        <v>679</v>
      </c>
      <c r="I49" s="615" t="s">
        <v>679</v>
      </c>
      <c r="J49" s="615" t="s">
        <v>680</v>
      </c>
      <c r="K49" s="615" t="s">
        <v>681</v>
      </c>
      <c r="L49" s="617">
        <v>38.191709681885982</v>
      </c>
      <c r="M49" s="617">
        <v>470</v>
      </c>
      <c r="N49" s="618">
        <v>17950.103550486412</v>
      </c>
    </row>
    <row r="50" spans="1:14" ht="14.4" customHeight="1" x14ac:dyDescent="0.3">
      <c r="A50" s="613" t="s">
        <v>509</v>
      </c>
      <c r="B50" s="614" t="s">
        <v>1956</v>
      </c>
      <c r="C50" s="615" t="s">
        <v>514</v>
      </c>
      <c r="D50" s="616" t="s">
        <v>1957</v>
      </c>
      <c r="E50" s="615" t="s">
        <v>519</v>
      </c>
      <c r="F50" s="616" t="s">
        <v>1958</v>
      </c>
      <c r="G50" s="615" t="s">
        <v>548</v>
      </c>
      <c r="H50" s="615" t="s">
        <v>682</v>
      </c>
      <c r="I50" s="615" t="s">
        <v>683</v>
      </c>
      <c r="J50" s="615" t="s">
        <v>684</v>
      </c>
      <c r="K50" s="615" t="s">
        <v>685</v>
      </c>
      <c r="L50" s="617">
        <v>73.486666666666665</v>
      </c>
      <c r="M50" s="617">
        <v>3</v>
      </c>
      <c r="N50" s="618">
        <v>220.45999999999998</v>
      </c>
    </row>
    <row r="51" spans="1:14" ht="14.4" customHeight="1" x14ac:dyDescent="0.3">
      <c r="A51" s="613" t="s">
        <v>509</v>
      </c>
      <c r="B51" s="614" t="s">
        <v>1956</v>
      </c>
      <c r="C51" s="615" t="s">
        <v>514</v>
      </c>
      <c r="D51" s="616" t="s">
        <v>1957</v>
      </c>
      <c r="E51" s="615" t="s">
        <v>519</v>
      </c>
      <c r="F51" s="616" t="s">
        <v>1958</v>
      </c>
      <c r="G51" s="615" t="s">
        <v>548</v>
      </c>
      <c r="H51" s="615" t="s">
        <v>686</v>
      </c>
      <c r="I51" s="615" t="s">
        <v>687</v>
      </c>
      <c r="J51" s="615" t="s">
        <v>684</v>
      </c>
      <c r="K51" s="615" t="s">
        <v>688</v>
      </c>
      <c r="L51" s="617">
        <v>238.28992352020799</v>
      </c>
      <c r="M51" s="617">
        <v>2</v>
      </c>
      <c r="N51" s="618">
        <v>476.57984704041598</v>
      </c>
    </row>
    <row r="52" spans="1:14" ht="14.4" customHeight="1" x14ac:dyDescent="0.3">
      <c r="A52" s="613" t="s">
        <v>509</v>
      </c>
      <c r="B52" s="614" t="s">
        <v>1956</v>
      </c>
      <c r="C52" s="615" t="s">
        <v>514</v>
      </c>
      <c r="D52" s="616" t="s">
        <v>1957</v>
      </c>
      <c r="E52" s="615" t="s">
        <v>519</v>
      </c>
      <c r="F52" s="616" t="s">
        <v>1958</v>
      </c>
      <c r="G52" s="615" t="s">
        <v>548</v>
      </c>
      <c r="H52" s="615" t="s">
        <v>689</v>
      </c>
      <c r="I52" s="615" t="s">
        <v>690</v>
      </c>
      <c r="J52" s="615" t="s">
        <v>691</v>
      </c>
      <c r="K52" s="615" t="s">
        <v>692</v>
      </c>
      <c r="L52" s="617">
        <v>184.74</v>
      </c>
      <c r="M52" s="617">
        <v>1</v>
      </c>
      <c r="N52" s="618">
        <v>184.74</v>
      </c>
    </row>
    <row r="53" spans="1:14" ht="14.4" customHeight="1" x14ac:dyDescent="0.3">
      <c r="A53" s="613" t="s">
        <v>509</v>
      </c>
      <c r="B53" s="614" t="s">
        <v>1956</v>
      </c>
      <c r="C53" s="615" t="s">
        <v>514</v>
      </c>
      <c r="D53" s="616" t="s">
        <v>1957</v>
      </c>
      <c r="E53" s="615" t="s">
        <v>519</v>
      </c>
      <c r="F53" s="616" t="s">
        <v>1958</v>
      </c>
      <c r="G53" s="615" t="s">
        <v>548</v>
      </c>
      <c r="H53" s="615" t="s">
        <v>693</v>
      </c>
      <c r="I53" s="615" t="s">
        <v>694</v>
      </c>
      <c r="J53" s="615" t="s">
        <v>695</v>
      </c>
      <c r="K53" s="615" t="s">
        <v>696</v>
      </c>
      <c r="L53" s="617">
        <v>126.03</v>
      </c>
      <c r="M53" s="617">
        <v>1</v>
      </c>
      <c r="N53" s="618">
        <v>126.03</v>
      </c>
    </row>
    <row r="54" spans="1:14" ht="14.4" customHeight="1" x14ac:dyDescent="0.3">
      <c r="A54" s="613" t="s">
        <v>509</v>
      </c>
      <c r="B54" s="614" t="s">
        <v>1956</v>
      </c>
      <c r="C54" s="615" t="s">
        <v>514</v>
      </c>
      <c r="D54" s="616" t="s">
        <v>1957</v>
      </c>
      <c r="E54" s="615" t="s">
        <v>519</v>
      </c>
      <c r="F54" s="616" t="s">
        <v>1958</v>
      </c>
      <c r="G54" s="615" t="s">
        <v>548</v>
      </c>
      <c r="H54" s="615" t="s">
        <v>697</v>
      </c>
      <c r="I54" s="615" t="s">
        <v>698</v>
      </c>
      <c r="J54" s="615" t="s">
        <v>699</v>
      </c>
      <c r="K54" s="615" t="s">
        <v>700</v>
      </c>
      <c r="L54" s="617">
        <v>117.69965553208355</v>
      </c>
      <c r="M54" s="617">
        <v>1</v>
      </c>
      <c r="N54" s="618">
        <v>117.69965553208355</v>
      </c>
    </row>
    <row r="55" spans="1:14" ht="14.4" customHeight="1" x14ac:dyDescent="0.3">
      <c r="A55" s="613" t="s">
        <v>509</v>
      </c>
      <c r="B55" s="614" t="s">
        <v>1956</v>
      </c>
      <c r="C55" s="615" t="s">
        <v>514</v>
      </c>
      <c r="D55" s="616" t="s">
        <v>1957</v>
      </c>
      <c r="E55" s="615" t="s">
        <v>519</v>
      </c>
      <c r="F55" s="616" t="s">
        <v>1958</v>
      </c>
      <c r="G55" s="615" t="s">
        <v>548</v>
      </c>
      <c r="H55" s="615" t="s">
        <v>701</v>
      </c>
      <c r="I55" s="615" t="s">
        <v>702</v>
      </c>
      <c r="J55" s="615" t="s">
        <v>703</v>
      </c>
      <c r="K55" s="615" t="s">
        <v>704</v>
      </c>
      <c r="L55" s="617">
        <v>85.85</v>
      </c>
      <c r="M55" s="617">
        <v>1</v>
      </c>
      <c r="N55" s="618">
        <v>85.85</v>
      </c>
    </row>
    <row r="56" spans="1:14" ht="14.4" customHeight="1" x14ac:dyDescent="0.3">
      <c r="A56" s="613" t="s">
        <v>509</v>
      </c>
      <c r="B56" s="614" t="s">
        <v>1956</v>
      </c>
      <c r="C56" s="615" t="s">
        <v>514</v>
      </c>
      <c r="D56" s="616" t="s">
        <v>1957</v>
      </c>
      <c r="E56" s="615" t="s">
        <v>519</v>
      </c>
      <c r="F56" s="616" t="s">
        <v>1958</v>
      </c>
      <c r="G56" s="615" t="s">
        <v>548</v>
      </c>
      <c r="H56" s="615" t="s">
        <v>705</v>
      </c>
      <c r="I56" s="615" t="s">
        <v>706</v>
      </c>
      <c r="J56" s="615" t="s">
        <v>707</v>
      </c>
      <c r="K56" s="615" t="s">
        <v>708</v>
      </c>
      <c r="L56" s="617">
        <v>104.18000000000002</v>
      </c>
      <c r="M56" s="617">
        <v>1</v>
      </c>
      <c r="N56" s="618">
        <v>104.18000000000002</v>
      </c>
    </row>
    <row r="57" spans="1:14" ht="14.4" customHeight="1" x14ac:dyDescent="0.3">
      <c r="A57" s="613" t="s">
        <v>509</v>
      </c>
      <c r="B57" s="614" t="s">
        <v>1956</v>
      </c>
      <c r="C57" s="615" t="s">
        <v>514</v>
      </c>
      <c r="D57" s="616" t="s">
        <v>1957</v>
      </c>
      <c r="E57" s="615" t="s">
        <v>519</v>
      </c>
      <c r="F57" s="616" t="s">
        <v>1958</v>
      </c>
      <c r="G57" s="615" t="s">
        <v>548</v>
      </c>
      <c r="H57" s="615" t="s">
        <v>709</v>
      </c>
      <c r="I57" s="615" t="s">
        <v>710</v>
      </c>
      <c r="J57" s="615" t="s">
        <v>711</v>
      </c>
      <c r="K57" s="615" t="s">
        <v>712</v>
      </c>
      <c r="L57" s="617">
        <v>76.92</v>
      </c>
      <c r="M57" s="617">
        <v>1</v>
      </c>
      <c r="N57" s="618">
        <v>76.92</v>
      </c>
    </row>
    <row r="58" spans="1:14" ht="14.4" customHeight="1" x14ac:dyDescent="0.3">
      <c r="A58" s="613" t="s">
        <v>509</v>
      </c>
      <c r="B58" s="614" t="s">
        <v>1956</v>
      </c>
      <c r="C58" s="615" t="s">
        <v>514</v>
      </c>
      <c r="D58" s="616" t="s">
        <v>1957</v>
      </c>
      <c r="E58" s="615" t="s">
        <v>519</v>
      </c>
      <c r="F58" s="616" t="s">
        <v>1958</v>
      </c>
      <c r="G58" s="615" t="s">
        <v>548</v>
      </c>
      <c r="H58" s="615" t="s">
        <v>713</v>
      </c>
      <c r="I58" s="615" t="s">
        <v>714</v>
      </c>
      <c r="J58" s="615" t="s">
        <v>715</v>
      </c>
      <c r="K58" s="615" t="s">
        <v>716</v>
      </c>
      <c r="L58" s="617">
        <v>46</v>
      </c>
      <c r="M58" s="617">
        <v>2</v>
      </c>
      <c r="N58" s="618">
        <v>92</v>
      </c>
    </row>
    <row r="59" spans="1:14" ht="14.4" customHeight="1" x14ac:dyDescent="0.3">
      <c r="A59" s="613" t="s">
        <v>509</v>
      </c>
      <c r="B59" s="614" t="s">
        <v>1956</v>
      </c>
      <c r="C59" s="615" t="s">
        <v>514</v>
      </c>
      <c r="D59" s="616" t="s">
        <v>1957</v>
      </c>
      <c r="E59" s="615" t="s">
        <v>519</v>
      </c>
      <c r="F59" s="616" t="s">
        <v>1958</v>
      </c>
      <c r="G59" s="615" t="s">
        <v>548</v>
      </c>
      <c r="H59" s="615" t="s">
        <v>717</v>
      </c>
      <c r="I59" s="615" t="s">
        <v>718</v>
      </c>
      <c r="J59" s="615" t="s">
        <v>630</v>
      </c>
      <c r="K59" s="615" t="s">
        <v>719</v>
      </c>
      <c r="L59" s="617">
        <v>22.480040870297348</v>
      </c>
      <c r="M59" s="617">
        <v>7</v>
      </c>
      <c r="N59" s="618">
        <v>157.36028609208142</v>
      </c>
    </row>
    <row r="60" spans="1:14" ht="14.4" customHeight="1" x14ac:dyDescent="0.3">
      <c r="A60" s="613" t="s">
        <v>509</v>
      </c>
      <c r="B60" s="614" t="s">
        <v>1956</v>
      </c>
      <c r="C60" s="615" t="s">
        <v>514</v>
      </c>
      <c r="D60" s="616" t="s">
        <v>1957</v>
      </c>
      <c r="E60" s="615" t="s">
        <v>519</v>
      </c>
      <c r="F60" s="616" t="s">
        <v>1958</v>
      </c>
      <c r="G60" s="615" t="s">
        <v>548</v>
      </c>
      <c r="H60" s="615" t="s">
        <v>720</v>
      </c>
      <c r="I60" s="615" t="s">
        <v>721</v>
      </c>
      <c r="J60" s="615" t="s">
        <v>722</v>
      </c>
      <c r="K60" s="615" t="s">
        <v>723</v>
      </c>
      <c r="L60" s="617">
        <v>63.090646461107383</v>
      </c>
      <c r="M60" s="617">
        <v>1</v>
      </c>
      <c r="N60" s="618">
        <v>63.090646461107383</v>
      </c>
    </row>
    <row r="61" spans="1:14" ht="14.4" customHeight="1" x14ac:dyDescent="0.3">
      <c r="A61" s="613" t="s">
        <v>509</v>
      </c>
      <c r="B61" s="614" t="s">
        <v>1956</v>
      </c>
      <c r="C61" s="615" t="s">
        <v>514</v>
      </c>
      <c r="D61" s="616" t="s">
        <v>1957</v>
      </c>
      <c r="E61" s="615" t="s">
        <v>519</v>
      </c>
      <c r="F61" s="616" t="s">
        <v>1958</v>
      </c>
      <c r="G61" s="615" t="s">
        <v>548</v>
      </c>
      <c r="H61" s="615" t="s">
        <v>724</v>
      </c>
      <c r="I61" s="615" t="s">
        <v>725</v>
      </c>
      <c r="J61" s="615" t="s">
        <v>726</v>
      </c>
      <c r="K61" s="615" t="s">
        <v>727</v>
      </c>
      <c r="L61" s="617">
        <v>76.364855626432245</v>
      </c>
      <c r="M61" s="617">
        <v>2</v>
      </c>
      <c r="N61" s="618">
        <v>152.72971125286449</v>
      </c>
    </row>
    <row r="62" spans="1:14" ht="14.4" customHeight="1" x14ac:dyDescent="0.3">
      <c r="A62" s="613" t="s">
        <v>509</v>
      </c>
      <c r="B62" s="614" t="s">
        <v>1956</v>
      </c>
      <c r="C62" s="615" t="s">
        <v>514</v>
      </c>
      <c r="D62" s="616" t="s">
        <v>1957</v>
      </c>
      <c r="E62" s="615" t="s">
        <v>519</v>
      </c>
      <c r="F62" s="616" t="s">
        <v>1958</v>
      </c>
      <c r="G62" s="615" t="s">
        <v>548</v>
      </c>
      <c r="H62" s="615" t="s">
        <v>728</v>
      </c>
      <c r="I62" s="615" t="s">
        <v>729</v>
      </c>
      <c r="J62" s="615" t="s">
        <v>730</v>
      </c>
      <c r="K62" s="615" t="s">
        <v>731</v>
      </c>
      <c r="L62" s="617">
        <v>1119.6899999999998</v>
      </c>
      <c r="M62" s="617">
        <v>2</v>
      </c>
      <c r="N62" s="618">
        <v>2239.3799999999997</v>
      </c>
    </row>
    <row r="63" spans="1:14" ht="14.4" customHeight="1" x14ac:dyDescent="0.3">
      <c r="A63" s="613" t="s">
        <v>509</v>
      </c>
      <c r="B63" s="614" t="s">
        <v>1956</v>
      </c>
      <c r="C63" s="615" t="s">
        <v>514</v>
      </c>
      <c r="D63" s="616" t="s">
        <v>1957</v>
      </c>
      <c r="E63" s="615" t="s">
        <v>519</v>
      </c>
      <c r="F63" s="616" t="s">
        <v>1958</v>
      </c>
      <c r="G63" s="615" t="s">
        <v>548</v>
      </c>
      <c r="H63" s="615" t="s">
        <v>732</v>
      </c>
      <c r="I63" s="615" t="s">
        <v>733</v>
      </c>
      <c r="J63" s="615" t="s">
        <v>734</v>
      </c>
      <c r="K63" s="615" t="s">
        <v>735</v>
      </c>
      <c r="L63" s="617">
        <v>163.32999999999998</v>
      </c>
      <c r="M63" s="617">
        <v>1</v>
      </c>
      <c r="N63" s="618">
        <v>163.32999999999998</v>
      </c>
    </row>
    <row r="64" spans="1:14" ht="14.4" customHeight="1" x14ac:dyDescent="0.3">
      <c r="A64" s="613" t="s">
        <v>509</v>
      </c>
      <c r="B64" s="614" t="s">
        <v>1956</v>
      </c>
      <c r="C64" s="615" t="s">
        <v>514</v>
      </c>
      <c r="D64" s="616" t="s">
        <v>1957</v>
      </c>
      <c r="E64" s="615" t="s">
        <v>519</v>
      </c>
      <c r="F64" s="616" t="s">
        <v>1958</v>
      </c>
      <c r="G64" s="615" t="s">
        <v>548</v>
      </c>
      <c r="H64" s="615" t="s">
        <v>736</v>
      </c>
      <c r="I64" s="615" t="s">
        <v>737</v>
      </c>
      <c r="J64" s="615" t="s">
        <v>738</v>
      </c>
      <c r="K64" s="615" t="s">
        <v>739</v>
      </c>
      <c r="L64" s="617">
        <v>161.82</v>
      </c>
      <c r="M64" s="617">
        <v>4</v>
      </c>
      <c r="N64" s="618">
        <v>647.28</v>
      </c>
    </row>
    <row r="65" spans="1:14" ht="14.4" customHeight="1" x14ac:dyDescent="0.3">
      <c r="A65" s="613" t="s">
        <v>509</v>
      </c>
      <c r="B65" s="614" t="s">
        <v>1956</v>
      </c>
      <c r="C65" s="615" t="s">
        <v>514</v>
      </c>
      <c r="D65" s="616" t="s">
        <v>1957</v>
      </c>
      <c r="E65" s="615" t="s">
        <v>519</v>
      </c>
      <c r="F65" s="616" t="s">
        <v>1958</v>
      </c>
      <c r="G65" s="615" t="s">
        <v>548</v>
      </c>
      <c r="H65" s="615" t="s">
        <v>740</v>
      </c>
      <c r="I65" s="615" t="s">
        <v>741</v>
      </c>
      <c r="J65" s="615" t="s">
        <v>742</v>
      </c>
      <c r="K65" s="615" t="s">
        <v>743</v>
      </c>
      <c r="L65" s="617">
        <v>223.47</v>
      </c>
      <c r="M65" s="617">
        <v>1</v>
      </c>
      <c r="N65" s="618">
        <v>223.47</v>
      </c>
    </row>
    <row r="66" spans="1:14" ht="14.4" customHeight="1" x14ac:dyDescent="0.3">
      <c r="A66" s="613" t="s">
        <v>509</v>
      </c>
      <c r="B66" s="614" t="s">
        <v>1956</v>
      </c>
      <c r="C66" s="615" t="s">
        <v>514</v>
      </c>
      <c r="D66" s="616" t="s">
        <v>1957</v>
      </c>
      <c r="E66" s="615" t="s">
        <v>519</v>
      </c>
      <c r="F66" s="616" t="s">
        <v>1958</v>
      </c>
      <c r="G66" s="615" t="s">
        <v>548</v>
      </c>
      <c r="H66" s="615" t="s">
        <v>744</v>
      </c>
      <c r="I66" s="615" t="s">
        <v>745</v>
      </c>
      <c r="J66" s="615" t="s">
        <v>746</v>
      </c>
      <c r="K66" s="615" t="s">
        <v>747</v>
      </c>
      <c r="L66" s="617">
        <v>75.239999999999995</v>
      </c>
      <c r="M66" s="617">
        <v>2</v>
      </c>
      <c r="N66" s="618">
        <v>150.47999999999999</v>
      </c>
    </row>
    <row r="67" spans="1:14" ht="14.4" customHeight="1" x14ac:dyDescent="0.3">
      <c r="A67" s="613" t="s">
        <v>509</v>
      </c>
      <c r="B67" s="614" t="s">
        <v>1956</v>
      </c>
      <c r="C67" s="615" t="s">
        <v>514</v>
      </c>
      <c r="D67" s="616" t="s">
        <v>1957</v>
      </c>
      <c r="E67" s="615" t="s">
        <v>519</v>
      </c>
      <c r="F67" s="616" t="s">
        <v>1958</v>
      </c>
      <c r="G67" s="615" t="s">
        <v>548</v>
      </c>
      <c r="H67" s="615" t="s">
        <v>748</v>
      </c>
      <c r="I67" s="615" t="s">
        <v>749</v>
      </c>
      <c r="J67" s="615" t="s">
        <v>750</v>
      </c>
      <c r="K67" s="615" t="s">
        <v>751</v>
      </c>
      <c r="L67" s="617">
        <v>112.59500000000001</v>
      </c>
      <c r="M67" s="617">
        <v>2</v>
      </c>
      <c r="N67" s="618">
        <v>225.19000000000003</v>
      </c>
    </row>
    <row r="68" spans="1:14" ht="14.4" customHeight="1" x14ac:dyDescent="0.3">
      <c r="A68" s="613" t="s">
        <v>509</v>
      </c>
      <c r="B68" s="614" t="s">
        <v>1956</v>
      </c>
      <c r="C68" s="615" t="s">
        <v>514</v>
      </c>
      <c r="D68" s="616" t="s">
        <v>1957</v>
      </c>
      <c r="E68" s="615" t="s">
        <v>519</v>
      </c>
      <c r="F68" s="616" t="s">
        <v>1958</v>
      </c>
      <c r="G68" s="615" t="s">
        <v>548</v>
      </c>
      <c r="H68" s="615" t="s">
        <v>752</v>
      </c>
      <c r="I68" s="615" t="s">
        <v>753</v>
      </c>
      <c r="J68" s="615" t="s">
        <v>754</v>
      </c>
      <c r="K68" s="615" t="s">
        <v>755</v>
      </c>
      <c r="L68" s="617">
        <v>120.71999999999997</v>
      </c>
      <c r="M68" s="617">
        <v>1</v>
      </c>
      <c r="N68" s="618">
        <v>120.71999999999997</v>
      </c>
    </row>
    <row r="69" spans="1:14" ht="14.4" customHeight="1" x14ac:dyDescent="0.3">
      <c r="A69" s="613" t="s">
        <v>509</v>
      </c>
      <c r="B69" s="614" t="s">
        <v>1956</v>
      </c>
      <c r="C69" s="615" t="s">
        <v>514</v>
      </c>
      <c r="D69" s="616" t="s">
        <v>1957</v>
      </c>
      <c r="E69" s="615" t="s">
        <v>519</v>
      </c>
      <c r="F69" s="616" t="s">
        <v>1958</v>
      </c>
      <c r="G69" s="615" t="s">
        <v>548</v>
      </c>
      <c r="H69" s="615" t="s">
        <v>756</v>
      </c>
      <c r="I69" s="615" t="s">
        <v>757</v>
      </c>
      <c r="J69" s="615" t="s">
        <v>758</v>
      </c>
      <c r="K69" s="615" t="s">
        <v>759</v>
      </c>
      <c r="L69" s="617">
        <v>93.04000000000002</v>
      </c>
      <c r="M69" s="617">
        <v>1</v>
      </c>
      <c r="N69" s="618">
        <v>93.04000000000002</v>
      </c>
    </row>
    <row r="70" spans="1:14" ht="14.4" customHeight="1" x14ac:dyDescent="0.3">
      <c r="A70" s="613" t="s">
        <v>509</v>
      </c>
      <c r="B70" s="614" t="s">
        <v>1956</v>
      </c>
      <c r="C70" s="615" t="s">
        <v>514</v>
      </c>
      <c r="D70" s="616" t="s">
        <v>1957</v>
      </c>
      <c r="E70" s="615" t="s">
        <v>519</v>
      </c>
      <c r="F70" s="616" t="s">
        <v>1958</v>
      </c>
      <c r="G70" s="615" t="s">
        <v>548</v>
      </c>
      <c r="H70" s="615" t="s">
        <v>760</v>
      </c>
      <c r="I70" s="615" t="s">
        <v>761</v>
      </c>
      <c r="J70" s="615" t="s">
        <v>750</v>
      </c>
      <c r="K70" s="615" t="s">
        <v>762</v>
      </c>
      <c r="L70" s="617">
        <v>189.34000000000003</v>
      </c>
      <c r="M70" s="617">
        <v>1</v>
      </c>
      <c r="N70" s="618">
        <v>189.34000000000003</v>
      </c>
    </row>
    <row r="71" spans="1:14" ht="14.4" customHeight="1" x14ac:dyDescent="0.3">
      <c r="A71" s="613" t="s">
        <v>509</v>
      </c>
      <c r="B71" s="614" t="s">
        <v>1956</v>
      </c>
      <c r="C71" s="615" t="s">
        <v>514</v>
      </c>
      <c r="D71" s="616" t="s">
        <v>1957</v>
      </c>
      <c r="E71" s="615" t="s">
        <v>519</v>
      </c>
      <c r="F71" s="616" t="s">
        <v>1958</v>
      </c>
      <c r="G71" s="615" t="s">
        <v>548</v>
      </c>
      <c r="H71" s="615" t="s">
        <v>763</v>
      </c>
      <c r="I71" s="615" t="s">
        <v>764</v>
      </c>
      <c r="J71" s="615" t="s">
        <v>765</v>
      </c>
      <c r="K71" s="615" t="s">
        <v>766</v>
      </c>
      <c r="L71" s="617">
        <v>22.3</v>
      </c>
      <c r="M71" s="617">
        <v>1</v>
      </c>
      <c r="N71" s="618">
        <v>22.3</v>
      </c>
    </row>
    <row r="72" spans="1:14" ht="14.4" customHeight="1" x14ac:dyDescent="0.3">
      <c r="A72" s="613" t="s">
        <v>509</v>
      </c>
      <c r="B72" s="614" t="s">
        <v>1956</v>
      </c>
      <c r="C72" s="615" t="s">
        <v>514</v>
      </c>
      <c r="D72" s="616" t="s">
        <v>1957</v>
      </c>
      <c r="E72" s="615" t="s">
        <v>519</v>
      </c>
      <c r="F72" s="616" t="s">
        <v>1958</v>
      </c>
      <c r="G72" s="615" t="s">
        <v>548</v>
      </c>
      <c r="H72" s="615" t="s">
        <v>767</v>
      </c>
      <c r="I72" s="615" t="s">
        <v>768</v>
      </c>
      <c r="J72" s="615" t="s">
        <v>769</v>
      </c>
      <c r="K72" s="615" t="s">
        <v>770</v>
      </c>
      <c r="L72" s="617">
        <v>376.02971079547268</v>
      </c>
      <c r="M72" s="617">
        <v>31</v>
      </c>
      <c r="N72" s="618">
        <v>11656.921034659654</v>
      </c>
    </row>
    <row r="73" spans="1:14" ht="14.4" customHeight="1" x14ac:dyDescent="0.3">
      <c r="A73" s="613" t="s">
        <v>509</v>
      </c>
      <c r="B73" s="614" t="s">
        <v>1956</v>
      </c>
      <c r="C73" s="615" t="s">
        <v>514</v>
      </c>
      <c r="D73" s="616" t="s">
        <v>1957</v>
      </c>
      <c r="E73" s="615" t="s">
        <v>519</v>
      </c>
      <c r="F73" s="616" t="s">
        <v>1958</v>
      </c>
      <c r="G73" s="615" t="s">
        <v>548</v>
      </c>
      <c r="H73" s="615" t="s">
        <v>771</v>
      </c>
      <c r="I73" s="615" t="s">
        <v>772</v>
      </c>
      <c r="J73" s="615" t="s">
        <v>773</v>
      </c>
      <c r="K73" s="615" t="s">
        <v>774</v>
      </c>
      <c r="L73" s="617">
        <v>67.225470038617374</v>
      </c>
      <c r="M73" s="617">
        <v>45</v>
      </c>
      <c r="N73" s="618">
        <v>3025.1461517377816</v>
      </c>
    </row>
    <row r="74" spans="1:14" ht="14.4" customHeight="1" x14ac:dyDescent="0.3">
      <c r="A74" s="613" t="s">
        <v>509</v>
      </c>
      <c r="B74" s="614" t="s">
        <v>1956</v>
      </c>
      <c r="C74" s="615" t="s">
        <v>514</v>
      </c>
      <c r="D74" s="616" t="s">
        <v>1957</v>
      </c>
      <c r="E74" s="615" t="s">
        <v>519</v>
      </c>
      <c r="F74" s="616" t="s">
        <v>1958</v>
      </c>
      <c r="G74" s="615" t="s">
        <v>548</v>
      </c>
      <c r="H74" s="615" t="s">
        <v>775</v>
      </c>
      <c r="I74" s="615" t="s">
        <v>776</v>
      </c>
      <c r="J74" s="615" t="s">
        <v>777</v>
      </c>
      <c r="K74" s="615" t="s">
        <v>778</v>
      </c>
      <c r="L74" s="617">
        <v>73.589999999999989</v>
      </c>
      <c r="M74" s="617">
        <v>1</v>
      </c>
      <c r="N74" s="618">
        <v>73.589999999999989</v>
      </c>
    </row>
    <row r="75" spans="1:14" ht="14.4" customHeight="1" x14ac:dyDescent="0.3">
      <c r="A75" s="613" t="s">
        <v>509</v>
      </c>
      <c r="B75" s="614" t="s">
        <v>1956</v>
      </c>
      <c r="C75" s="615" t="s">
        <v>514</v>
      </c>
      <c r="D75" s="616" t="s">
        <v>1957</v>
      </c>
      <c r="E75" s="615" t="s">
        <v>519</v>
      </c>
      <c r="F75" s="616" t="s">
        <v>1958</v>
      </c>
      <c r="G75" s="615" t="s">
        <v>548</v>
      </c>
      <c r="H75" s="615" t="s">
        <v>779</v>
      </c>
      <c r="I75" s="615" t="s">
        <v>780</v>
      </c>
      <c r="J75" s="615" t="s">
        <v>781</v>
      </c>
      <c r="K75" s="615" t="s">
        <v>782</v>
      </c>
      <c r="L75" s="617">
        <v>127.27319753441347</v>
      </c>
      <c r="M75" s="617">
        <v>20</v>
      </c>
      <c r="N75" s="618">
        <v>2545.4639506882695</v>
      </c>
    </row>
    <row r="76" spans="1:14" ht="14.4" customHeight="1" x14ac:dyDescent="0.3">
      <c r="A76" s="613" t="s">
        <v>509</v>
      </c>
      <c r="B76" s="614" t="s">
        <v>1956</v>
      </c>
      <c r="C76" s="615" t="s">
        <v>514</v>
      </c>
      <c r="D76" s="616" t="s">
        <v>1957</v>
      </c>
      <c r="E76" s="615" t="s">
        <v>519</v>
      </c>
      <c r="F76" s="616" t="s">
        <v>1958</v>
      </c>
      <c r="G76" s="615" t="s">
        <v>548</v>
      </c>
      <c r="H76" s="615" t="s">
        <v>783</v>
      </c>
      <c r="I76" s="615" t="s">
        <v>784</v>
      </c>
      <c r="J76" s="615" t="s">
        <v>785</v>
      </c>
      <c r="K76" s="615" t="s">
        <v>786</v>
      </c>
      <c r="L76" s="617">
        <v>76.680928259055577</v>
      </c>
      <c r="M76" s="617">
        <v>1</v>
      </c>
      <c r="N76" s="618">
        <v>76.680928259055577</v>
      </c>
    </row>
    <row r="77" spans="1:14" ht="14.4" customHeight="1" x14ac:dyDescent="0.3">
      <c r="A77" s="613" t="s">
        <v>509</v>
      </c>
      <c r="B77" s="614" t="s">
        <v>1956</v>
      </c>
      <c r="C77" s="615" t="s">
        <v>514</v>
      </c>
      <c r="D77" s="616" t="s">
        <v>1957</v>
      </c>
      <c r="E77" s="615" t="s">
        <v>519</v>
      </c>
      <c r="F77" s="616" t="s">
        <v>1958</v>
      </c>
      <c r="G77" s="615" t="s">
        <v>548</v>
      </c>
      <c r="H77" s="615" t="s">
        <v>787</v>
      </c>
      <c r="I77" s="615" t="s">
        <v>788</v>
      </c>
      <c r="J77" s="615" t="s">
        <v>638</v>
      </c>
      <c r="K77" s="615" t="s">
        <v>789</v>
      </c>
      <c r="L77" s="617">
        <v>46.086497216757678</v>
      </c>
      <c r="M77" s="617">
        <v>37</v>
      </c>
      <c r="N77" s="618">
        <v>1705.2003970200342</v>
      </c>
    </row>
    <row r="78" spans="1:14" ht="14.4" customHeight="1" x14ac:dyDescent="0.3">
      <c r="A78" s="613" t="s">
        <v>509</v>
      </c>
      <c r="B78" s="614" t="s">
        <v>1956</v>
      </c>
      <c r="C78" s="615" t="s">
        <v>514</v>
      </c>
      <c r="D78" s="616" t="s">
        <v>1957</v>
      </c>
      <c r="E78" s="615" t="s">
        <v>519</v>
      </c>
      <c r="F78" s="616" t="s">
        <v>1958</v>
      </c>
      <c r="G78" s="615" t="s">
        <v>548</v>
      </c>
      <c r="H78" s="615" t="s">
        <v>790</v>
      </c>
      <c r="I78" s="615" t="s">
        <v>791</v>
      </c>
      <c r="J78" s="615" t="s">
        <v>792</v>
      </c>
      <c r="K78" s="615" t="s">
        <v>793</v>
      </c>
      <c r="L78" s="617">
        <v>92.492240010431814</v>
      </c>
      <c r="M78" s="617">
        <v>31</v>
      </c>
      <c r="N78" s="618">
        <v>2867.2594403233861</v>
      </c>
    </row>
    <row r="79" spans="1:14" ht="14.4" customHeight="1" x14ac:dyDescent="0.3">
      <c r="A79" s="613" t="s">
        <v>509</v>
      </c>
      <c r="B79" s="614" t="s">
        <v>1956</v>
      </c>
      <c r="C79" s="615" t="s">
        <v>514</v>
      </c>
      <c r="D79" s="616" t="s">
        <v>1957</v>
      </c>
      <c r="E79" s="615" t="s">
        <v>519</v>
      </c>
      <c r="F79" s="616" t="s">
        <v>1958</v>
      </c>
      <c r="G79" s="615" t="s">
        <v>548</v>
      </c>
      <c r="H79" s="615" t="s">
        <v>794</v>
      </c>
      <c r="I79" s="615" t="s">
        <v>795</v>
      </c>
      <c r="J79" s="615" t="s">
        <v>796</v>
      </c>
      <c r="K79" s="615" t="s">
        <v>797</v>
      </c>
      <c r="L79" s="617">
        <v>50.469170477500846</v>
      </c>
      <c r="M79" s="617">
        <v>95</v>
      </c>
      <c r="N79" s="618">
        <v>4794.5711953625805</v>
      </c>
    </row>
    <row r="80" spans="1:14" ht="14.4" customHeight="1" x14ac:dyDescent="0.3">
      <c r="A80" s="613" t="s">
        <v>509</v>
      </c>
      <c r="B80" s="614" t="s">
        <v>1956</v>
      </c>
      <c r="C80" s="615" t="s">
        <v>514</v>
      </c>
      <c r="D80" s="616" t="s">
        <v>1957</v>
      </c>
      <c r="E80" s="615" t="s">
        <v>519</v>
      </c>
      <c r="F80" s="616" t="s">
        <v>1958</v>
      </c>
      <c r="G80" s="615" t="s">
        <v>548</v>
      </c>
      <c r="H80" s="615" t="s">
        <v>798</v>
      </c>
      <c r="I80" s="615" t="s">
        <v>798</v>
      </c>
      <c r="J80" s="615" t="s">
        <v>642</v>
      </c>
      <c r="K80" s="615" t="s">
        <v>799</v>
      </c>
      <c r="L80" s="617">
        <v>106.815</v>
      </c>
      <c r="M80" s="617">
        <v>2</v>
      </c>
      <c r="N80" s="618">
        <v>213.63</v>
      </c>
    </row>
    <row r="81" spans="1:14" ht="14.4" customHeight="1" x14ac:dyDescent="0.3">
      <c r="A81" s="613" t="s">
        <v>509</v>
      </c>
      <c r="B81" s="614" t="s">
        <v>1956</v>
      </c>
      <c r="C81" s="615" t="s">
        <v>514</v>
      </c>
      <c r="D81" s="616" t="s">
        <v>1957</v>
      </c>
      <c r="E81" s="615" t="s">
        <v>519</v>
      </c>
      <c r="F81" s="616" t="s">
        <v>1958</v>
      </c>
      <c r="G81" s="615" t="s">
        <v>548</v>
      </c>
      <c r="H81" s="615" t="s">
        <v>800</v>
      </c>
      <c r="I81" s="615" t="s">
        <v>801</v>
      </c>
      <c r="J81" s="615" t="s">
        <v>802</v>
      </c>
      <c r="K81" s="615" t="s">
        <v>803</v>
      </c>
      <c r="L81" s="617">
        <v>292.51453613472512</v>
      </c>
      <c r="M81" s="617">
        <v>113</v>
      </c>
      <c r="N81" s="618">
        <v>33054.14258322394</v>
      </c>
    </row>
    <row r="82" spans="1:14" ht="14.4" customHeight="1" x14ac:dyDescent="0.3">
      <c r="A82" s="613" t="s">
        <v>509</v>
      </c>
      <c r="B82" s="614" t="s">
        <v>1956</v>
      </c>
      <c r="C82" s="615" t="s">
        <v>514</v>
      </c>
      <c r="D82" s="616" t="s">
        <v>1957</v>
      </c>
      <c r="E82" s="615" t="s">
        <v>519</v>
      </c>
      <c r="F82" s="616" t="s">
        <v>1958</v>
      </c>
      <c r="G82" s="615" t="s">
        <v>548</v>
      </c>
      <c r="H82" s="615" t="s">
        <v>804</v>
      </c>
      <c r="I82" s="615" t="s">
        <v>805</v>
      </c>
      <c r="J82" s="615" t="s">
        <v>806</v>
      </c>
      <c r="K82" s="615" t="s">
        <v>807</v>
      </c>
      <c r="L82" s="617">
        <v>73.63</v>
      </c>
      <c r="M82" s="617">
        <v>2</v>
      </c>
      <c r="N82" s="618">
        <v>147.26</v>
      </c>
    </row>
    <row r="83" spans="1:14" ht="14.4" customHeight="1" x14ac:dyDescent="0.3">
      <c r="A83" s="613" t="s">
        <v>509</v>
      </c>
      <c r="B83" s="614" t="s">
        <v>1956</v>
      </c>
      <c r="C83" s="615" t="s">
        <v>514</v>
      </c>
      <c r="D83" s="616" t="s">
        <v>1957</v>
      </c>
      <c r="E83" s="615" t="s">
        <v>519</v>
      </c>
      <c r="F83" s="616" t="s">
        <v>1958</v>
      </c>
      <c r="G83" s="615" t="s">
        <v>548</v>
      </c>
      <c r="H83" s="615" t="s">
        <v>808</v>
      </c>
      <c r="I83" s="615" t="s">
        <v>809</v>
      </c>
      <c r="J83" s="615" t="s">
        <v>810</v>
      </c>
      <c r="K83" s="615" t="s">
        <v>811</v>
      </c>
      <c r="L83" s="617">
        <v>392.88960575673212</v>
      </c>
      <c r="M83" s="617">
        <v>20</v>
      </c>
      <c r="N83" s="618">
        <v>7857.7921151346427</v>
      </c>
    </row>
    <row r="84" spans="1:14" ht="14.4" customHeight="1" x14ac:dyDescent="0.3">
      <c r="A84" s="613" t="s">
        <v>509</v>
      </c>
      <c r="B84" s="614" t="s">
        <v>1956</v>
      </c>
      <c r="C84" s="615" t="s">
        <v>514</v>
      </c>
      <c r="D84" s="616" t="s">
        <v>1957</v>
      </c>
      <c r="E84" s="615" t="s">
        <v>519</v>
      </c>
      <c r="F84" s="616" t="s">
        <v>1958</v>
      </c>
      <c r="G84" s="615" t="s">
        <v>548</v>
      </c>
      <c r="H84" s="615" t="s">
        <v>812</v>
      </c>
      <c r="I84" s="615" t="s">
        <v>813</v>
      </c>
      <c r="J84" s="615" t="s">
        <v>814</v>
      </c>
      <c r="K84" s="615" t="s">
        <v>815</v>
      </c>
      <c r="L84" s="617">
        <v>49.561932203006954</v>
      </c>
      <c r="M84" s="617">
        <v>11</v>
      </c>
      <c r="N84" s="618">
        <v>545.18125423307652</v>
      </c>
    </row>
    <row r="85" spans="1:14" ht="14.4" customHeight="1" x14ac:dyDescent="0.3">
      <c r="A85" s="613" t="s">
        <v>509</v>
      </c>
      <c r="B85" s="614" t="s">
        <v>1956</v>
      </c>
      <c r="C85" s="615" t="s">
        <v>514</v>
      </c>
      <c r="D85" s="616" t="s">
        <v>1957</v>
      </c>
      <c r="E85" s="615" t="s">
        <v>519</v>
      </c>
      <c r="F85" s="616" t="s">
        <v>1958</v>
      </c>
      <c r="G85" s="615" t="s">
        <v>548</v>
      </c>
      <c r="H85" s="615" t="s">
        <v>816</v>
      </c>
      <c r="I85" s="615" t="s">
        <v>817</v>
      </c>
      <c r="J85" s="615" t="s">
        <v>818</v>
      </c>
      <c r="K85" s="615" t="s">
        <v>819</v>
      </c>
      <c r="L85" s="617">
        <v>55.45</v>
      </c>
      <c r="M85" s="617">
        <v>1</v>
      </c>
      <c r="N85" s="618">
        <v>55.45</v>
      </c>
    </row>
    <row r="86" spans="1:14" ht="14.4" customHeight="1" x14ac:dyDescent="0.3">
      <c r="A86" s="613" t="s">
        <v>509</v>
      </c>
      <c r="B86" s="614" t="s">
        <v>1956</v>
      </c>
      <c r="C86" s="615" t="s">
        <v>514</v>
      </c>
      <c r="D86" s="616" t="s">
        <v>1957</v>
      </c>
      <c r="E86" s="615" t="s">
        <v>519</v>
      </c>
      <c r="F86" s="616" t="s">
        <v>1958</v>
      </c>
      <c r="G86" s="615" t="s">
        <v>548</v>
      </c>
      <c r="H86" s="615" t="s">
        <v>820</v>
      </c>
      <c r="I86" s="615" t="s">
        <v>821</v>
      </c>
      <c r="J86" s="615" t="s">
        <v>822</v>
      </c>
      <c r="K86" s="615" t="s">
        <v>823</v>
      </c>
      <c r="L86" s="617">
        <v>37.920000000000016</v>
      </c>
      <c r="M86" s="617">
        <v>2</v>
      </c>
      <c r="N86" s="618">
        <v>75.840000000000032</v>
      </c>
    </row>
    <row r="87" spans="1:14" ht="14.4" customHeight="1" x14ac:dyDescent="0.3">
      <c r="A87" s="613" t="s">
        <v>509</v>
      </c>
      <c r="B87" s="614" t="s">
        <v>1956</v>
      </c>
      <c r="C87" s="615" t="s">
        <v>514</v>
      </c>
      <c r="D87" s="616" t="s">
        <v>1957</v>
      </c>
      <c r="E87" s="615" t="s">
        <v>519</v>
      </c>
      <c r="F87" s="616" t="s">
        <v>1958</v>
      </c>
      <c r="G87" s="615" t="s">
        <v>548</v>
      </c>
      <c r="H87" s="615" t="s">
        <v>824</v>
      </c>
      <c r="I87" s="615" t="s">
        <v>825</v>
      </c>
      <c r="J87" s="615" t="s">
        <v>826</v>
      </c>
      <c r="K87" s="615" t="s">
        <v>827</v>
      </c>
      <c r="L87" s="617">
        <v>47.279999999999994</v>
      </c>
      <c r="M87" s="617">
        <v>1</v>
      </c>
      <c r="N87" s="618">
        <v>47.279999999999994</v>
      </c>
    </row>
    <row r="88" spans="1:14" ht="14.4" customHeight="1" x14ac:dyDescent="0.3">
      <c r="A88" s="613" t="s">
        <v>509</v>
      </c>
      <c r="B88" s="614" t="s">
        <v>1956</v>
      </c>
      <c r="C88" s="615" t="s">
        <v>514</v>
      </c>
      <c r="D88" s="616" t="s">
        <v>1957</v>
      </c>
      <c r="E88" s="615" t="s">
        <v>519</v>
      </c>
      <c r="F88" s="616" t="s">
        <v>1958</v>
      </c>
      <c r="G88" s="615" t="s">
        <v>548</v>
      </c>
      <c r="H88" s="615" t="s">
        <v>828</v>
      </c>
      <c r="I88" s="615" t="s">
        <v>829</v>
      </c>
      <c r="J88" s="615" t="s">
        <v>830</v>
      </c>
      <c r="K88" s="615" t="s">
        <v>831</v>
      </c>
      <c r="L88" s="617">
        <v>228.45244083968319</v>
      </c>
      <c r="M88" s="617">
        <v>122</v>
      </c>
      <c r="N88" s="618">
        <v>27871.197782441348</v>
      </c>
    </row>
    <row r="89" spans="1:14" ht="14.4" customHeight="1" x14ac:dyDescent="0.3">
      <c r="A89" s="613" t="s">
        <v>509</v>
      </c>
      <c r="B89" s="614" t="s">
        <v>1956</v>
      </c>
      <c r="C89" s="615" t="s">
        <v>514</v>
      </c>
      <c r="D89" s="616" t="s">
        <v>1957</v>
      </c>
      <c r="E89" s="615" t="s">
        <v>519</v>
      </c>
      <c r="F89" s="616" t="s">
        <v>1958</v>
      </c>
      <c r="G89" s="615" t="s">
        <v>548</v>
      </c>
      <c r="H89" s="615" t="s">
        <v>832</v>
      </c>
      <c r="I89" s="615" t="s">
        <v>210</v>
      </c>
      <c r="J89" s="615" t="s">
        <v>833</v>
      </c>
      <c r="K89" s="615"/>
      <c r="L89" s="617">
        <v>97.320300259596294</v>
      </c>
      <c r="M89" s="617">
        <v>87</v>
      </c>
      <c r="N89" s="618">
        <v>8466.8661225848773</v>
      </c>
    </row>
    <row r="90" spans="1:14" ht="14.4" customHeight="1" x14ac:dyDescent="0.3">
      <c r="A90" s="613" t="s">
        <v>509</v>
      </c>
      <c r="B90" s="614" t="s">
        <v>1956</v>
      </c>
      <c r="C90" s="615" t="s">
        <v>514</v>
      </c>
      <c r="D90" s="616" t="s">
        <v>1957</v>
      </c>
      <c r="E90" s="615" t="s">
        <v>519</v>
      </c>
      <c r="F90" s="616" t="s">
        <v>1958</v>
      </c>
      <c r="G90" s="615" t="s">
        <v>548</v>
      </c>
      <c r="H90" s="615" t="s">
        <v>834</v>
      </c>
      <c r="I90" s="615" t="s">
        <v>210</v>
      </c>
      <c r="J90" s="615" t="s">
        <v>835</v>
      </c>
      <c r="K90" s="615"/>
      <c r="L90" s="617">
        <v>197.02687261985574</v>
      </c>
      <c r="M90" s="617">
        <v>7</v>
      </c>
      <c r="N90" s="618">
        <v>1379.1881083389901</v>
      </c>
    </row>
    <row r="91" spans="1:14" ht="14.4" customHeight="1" x14ac:dyDescent="0.3">
      <c r="A91" s="613" t="s">
        <v>509</v>
      </c>
      <c r="B91" s="614" t="s">
        <v>1956</v>
      </c>
      <c r="C91" s="615" t="s">
        <v>514</v>
      </c>
      <c r="D91" s="616" t="s">
        <v>1957</v>
      </c>
      <c r="E91" s="615" t="s">
        <v>519</v>
      </c>
      <c r="F91" s="616" t="s">
        <v>1958</v>
      </c>
      <c r="G91" s="615" t="s">
        <v>548</v>
      </c>
      <c r="H91" s="615" t="s">
        <v>836</v>
      </c>
      <c r="I91" s="615" t="s">
        <v>210</v>
      </c>
      <c r="J91" s="615" t="s">
        <v>837</v>
      </c>
      <c r="K91" s="615"/>
      <c r="L91" s="617">
        <v>145.63949403859394</v>
      </c>
      <c r="M91" s="617">
        <v>13</v>
      </c>
      <c r="N91" s="618">
        <v>1893.3134225017213</v>
      </c>
    </row>
    <row r="92" spans="1:14" ht="14.4" customHeight="1" x14ac:dyDescent="0.3">
      <c r="A92" s="613" t="s">
        <v>509</v>
      </c>
      <c r="B92" s="614" t="s">
        <v>1956</v>
      </c>
      <c r="C92" s="615" t="s">
        <v>514</v>
      </c>
      <c r="D92" s="616" t="s">
        <v>1957</v>
      </c>
      <c r="E92" s="615" t="s">
        <v>519</v>
      </c>
      <c r="F92" s="616" t="s">
        <v>1958</v>
      </c>
      <c r="G92" s="615" t="s">
        <v>548</v>
      </c>
      <c r="H92" s="615" t="s">
        <v>838</v>
      </c>
      <c r="I92" s="615" t="s">
        <v>210</v>
      </c>
      <c r="J92" s="615" t="s">
        <v>839</v>
      </c>
      <c r="K92" s="615"/>
      <c r="L92" s="617">
        <v>99.637777022995735</v>
      </c>
      <c r="M92" s="617">
        <v>65</v>
      </c>
      <c r="N92" s="618">
        <v>6476.4555064947226</v>
      </c>
    </row>
    <row r="93" spans="1:14" ht="14.4" customHeight="1" x14ac:dyDescent="0.3">
      <c r="A93" s="613" t="s">
        <v>509</v>
      </c>
      <c r="B93" s="614" t="s">
        <v>1956</v>
      </c>
      <c r="C93" s="615" t="s">
        <v>514</v>
      </c>
      <c r="D93" s="616" t="s">
        <v>1957</v>
      </c>
      <c r="E93" s="615" t="s">
        <v>519</v>
      </c>
      <c r="F93" s="616" t="s">
        <v>1958</v>
      </c>
      <c r="G93" s="615" t="s">
        <v>548</v>
      </c>
      <c r="H93" s="615" t="s">
        <v>840</v>
      </c>
      <c r="I93" s="615" t="s">
        <v>210</v>
      </c>
      <c r="J93" s="615" t="s">
        <v>841</v>
      </c>
      <c r="K93" s="615"/>
      <c r="L93" s="617">
        <v>39.76</v>
      </c>
      <c r="M93" s="617">
        <v>2</v>
      </c>
      <c r="N93" s="618">
        <v>79.52</v>
      </c>
    </row>
    <row r="94" spans="1:14" ht="14.4" customHeight="1" x14ac:dyDescent="0.3">
      <c r="A94" s="613" t="s">
        <v>509</v>
      </c>
      <c r="B94" s="614" t="s">
        <v>1956</v>
      </c>
      <c r="C94" s="615" t="s">
        <v>514</v>
      </c>
      <c r="D94" s="616" t="s">
        <v>1957</v>
      </c>
      <c r="E94" s="615" t="s">
        <v>519</v>
      </c>
      <c r="F94" s="616" t="s">
        <v>1958</v>
      </c>
      <c r="G94" s="615" t="s">
        <v>548</v>
      </c>
      <c r="H94" s="615" t="s">
        <v>842</v>
      </c>
      <c r="I94" s="615" t="s">
        <v>843</v>
      </c>
      <c r="J94" s="615" t="s">
        <v>844</v>
      </c>
      <c r="K94" s="615" t="s">
        <v>845</v>
      </c>
      <c r="L94" s="617">
        <v>70.381228524973949</v>
      </c>
      <c r="M94" s="617">
        <v>37</v>
      </c>
      <c r="N94" s="618">
        <v>2604.1054554240359</v>
      </c>
    </row>
    <row r="95" spans="1:14" ht="14.4" customHeight="1" x14ac:dyDescent="0.3">
      <c r="A95" s="613" t="s">
        <v>509</v>
      </c>
      <c r="B95" s="614" t="s">
        <v>1956</v>
      </c>
      <c r="C95" s="615" t="s">
        <v>514</v>
      </c>
      <c r="D95" s="616" t="s">
        <v>1957</v>
      </c>
      <c r="E95" s="615" t="s">
        <v>519</v>
      </c>
      <c r="F95" s="616" t="s">
        <v>1958</v>
      </c>
      <c r="G95" s="615" t="s">
        <v>548</v>
      </c>
      <c r="H95" s="615" t="s">
        <v>846</v>
      </c>
      <c r="I95" s="615" t="s">
        <v>210</v>
      </c>
      <c r="J95" s="615" t="s">
        <v>847</v>
      </c>
      <c r="K95" s="615" t="s">
        <v>848</v>
      </c>
      <c r="L95" s="617">
        <v>1440.12</v>
      </c>
      <c r="M95" s="617">
        <v>3</v>
      </c>
      <c r="N95" s="618">
        <v>4320.3599999999997</v>
      </c>
    </row>
    <row r="96" spans="1:14" ht="14.4" customHeight="1" x14ac:dyDescent="0.3">
      <c r="A96" s="613" t="s">
        <v>509</v>
      </c>
      <c r="B96" s="614" t="s">
        <v>1956</v>
      </c>
      <c r="C96" s="615" t="s">
        <v>514</v>
      </c>
      <c r="D96" s="616" t="s">
        <v>1957</v>
      </c>
      <c r="E96" s="615" t="s">
        <v>519</v>
      </c>
      <c r="F96" s="616" t="s">
        <v>1958</v>
      </c>
      <c r="G96" s="615" t="s">
        <v>548</v>
      </c>
      <c r="H96" s="615" t="s">
        <v>849</v>
      </c>
      <c r="I96" s="615" t="s">
        <v>850</v>
      </c>
      <c r="J96" s="615" t="s">
        <v>851</v>
      </c>
      <c r="K96" s="615" t="s">
        <v>852</v>
      </c>
      <c r="L96" s="617">
        <v>59.46</v>
      </c>
      <c r="M96" s="617">
        <v>1</v>
      </c>
      <c r="N96" s="618">
        <v>59.46</v>
      </c>
    </row>
    <row r="97" spans="1:14" ht="14.4" customHeight="1" x14ac:dyDescent="0.3">
      <c r="A97" s="613" t="s">
        <v>509</v>
      </c>
      <c r="B97" s="614" t="s">
        <v>1956</v>
      </c>
      <c r="C97" s="615" t="s">
        <v>514</v>
      </c>
      <c r="D97" s="616" t="s">
        <v>1957</v>
      </c>
      <c r="E97" s="615" t="s">
        <v>519</v>
      </c>
      <c r="F97" s="616" t="s">
        <v>1958</v>
      </c>
      <c r="G97" s="615" t="s">
        <v>548</v>
      </c>
      <c r="H97" s="615" t="s">
        <v>853</v>
      </c>
      <c r="I97" s="615" t="s">
        <v>854</v>
      </c>
      <c r="J97" s="615" t="s">
        <v>855</v>
      </c>
      <c r="K97" s="615" t="s">
        <v>856</v>
      </c>
      <c r="L97" s="617">
        <v>64.654254920890679</v>
      </c>
      <c r="M97" s="617">
        <v>8</v>
      </c>
      <c r="N97" s="618">
        <v>517.23403936712543</v>
      </c>
    </row>
    <row r="98" spans="1:14" ht="14.4" customHeight="1" x14ac:dyDescent="0.3">
      <c r="A98" s="613" t="s">
        <v>509</v>
      </c>
      <c r="B98" s="614" t="s">
        <v>1956</v>
      </c>
      <c r="C98" s="615" t="s">
        <v>514</v>
      </c>
      <c r="D98" s="616" t="s">
        <v>1957</v>
      </c>
      <c r="E98" s="615" t="s">
        <v>519</v>
      </c>
      <c r="F98" s="616" t="s">
        <v>1958</v>
      </c>
      <c r="G98" s="615" t="s">
        <v>548</v>
      </c>
      <c r="H98" s="615" t="s">
        <v>857</v>
      </c>
      <c r="I98" s="615" t="s">
        <v>858</v>
      </c>
      <c r="J98" s="615" t="s">
        <v>859</v>
      </c>
      <c r="K98" s="615" t="s">
        <v>860</v>
      </c>
      <c r="L98" s="617">
        <v>118.09005473595204</v>
      </c>
      <c r="M98" s="617">
        <v>9</v>
      </c>
      <c r="N98" s="618">
        <v>1062.8104926235683</v>
      </c>
    </row>
    <row r="99" spans="1:14" ht="14.4" customHeight="1" x14ac:dyDescent="0.3">
      <c r="A99" s="613" t="s">
        <v>509</v>
      </c>
      <c r="B99" s="614" t="s">
        <v>1956</v>
      </c>
      <c r="C99" s="615" t="s">
        <v>514</v>
      </c>
      <c r="D99" s="616" t="s">
        <v>1957</v>
      </c>
      <c r="E99" s="615" t="s">
        <v>519</v>
      </c>
      <c r="F99" s="616" t="s">
        <v>1958</v>
      </c>
      <c r="G99" s="615" t="s">
        <v>548</v>
      </c>
      <c r="H99" s="615" t="s">
        <v>861</v>
      </c>
      <c r="I99" s="615" t="s">
        <v>862</v>
      </c>
      <c r="J99" s="615" t="s">
        <v>863</v>
      </c>
      <c r="K99" s="615"/>
      <c r="L99" s="617">
        <v>140.1996393708904</v>
      </c>
      <c r="M99" s="617">
        <v>30</v>
      </c>
      <c r="N99" s="618">
        <v>4205.9891811267116</v>
      </c>
    </row>
    <row r="100" spans="1:14" ht="14.4" customHeight="1" x14ac:dyDescent="0.3">
      <c r="A100" s="613" t="s">
        <v>509</v>
      </c>
      <c r="B100" s="614" t="s">
        <v>1956</v>
      </c>
      <c r="C100" s="615" t="s">
        <v>514</v>
      </c>
      <c r="D100" s="616" t="s">
        <v>1957</v>
      </c>
      <c r="E100" s="615" t="s">
        <v>519</v>
      </c>
      <c r="F100" s="616" t="s">
        <v>1958</v>
      </c>
      <c r="G100" s="615" t="s">
        <v>548</v>
      </c>
      <c r="H100" s="615" t="s">
        <v>864</v>
      </c>
      <c r="I100" s="615" t="s">
        <v>865</v>
      </c>
      <c r="J100" s="615" t="s">
        <v>866</v>
      </c>
      <c r="K100" s="615" t="s">
        <v>867</v>
      </c>
      <c r="L100" s="617">
        <v>37.56</v>
      </c>
      <c r="M100" s="617">
        <v>2</v>
      </c>
      <c r="N100" s="618">
        <v>75.12</v>
      </c>
    </row>
    <row r="101" spans="1:14" ht="14.4" customHeight="1" x14ac:dyDescent="0.3">
      <c r="A101" s="613" t="s">
        <v>509</v>
      </c>
      <c r="B101" s="614" t="s">
        <v>1956</v>
      </c>
      <c r="C101" s="615" t="s">
        <v>514</v>
      </c>
      <c r="D101" s="616" t="s">
        <v>1957</v>
      </c>
      <c r="E101" s="615" t="s">
        <v>519</v>
      </c>
      <c r="F101" s="616" t="s">
        <v>1958</v>
      </c>
      <c r="G101" s="615" t="s">
        <v>548</v>
      </c>
      <c r="H101" s="615" t="s">
        <v>868</v>
      </c>
      <c r="I101" s="615" t="s">
        <v>869</v>
      </c>
      <c r="J101" s="615" t="s">
        <v>870</v>
      </c>
      <c r="K101" s="615" t="s">
        <v>871</v>
      </c>
      <c r="L101" s="617">
        <v>42.436765514587478</v>
      </c>
      <c r="M101" s="617">
        <v>315</v>
      </c>
      <c r="N101" s="618">
        <v>13367.581137095056</v>
      </c>
    </row>
    <row r="102" spans="1:14" ht="14.4" customHeight="1" x14ac:dyDescent="0.3">
      <c r="A102" s="613" t="s">
        <v>509</v>
      </c>
      <c r="B102" s="614" t="s">
        <v>1956</v>
      </c>
      <c r="C102" s="615" t="s">
        <v>514</v>
      </c>
      <c r="D102" s="616" t="s">
        <v>1957</v>
      </c>
      <c r="E102" s="615" t="s">
        <v>519</v>
      </c>
      <c r="F102" s="616" t="s">
        <v>1958</v>
      </c>
      <c r="G102" s="615" t="s">
        <v>548</v>
      </c>
      <c r="H102" s="615" t="s">
        <v>872</v>
      </c>
      <c r="I102" s="615" t="s">
        <v>873</v>
      </c>
      <c r="J102" s="615" t="s">
        <v>874</v>
      </c>
      <c r="K102" s="615" t="s">
        <v>875</v>
      </c>
      <c r="L102" s="617">
        <v>78.048749999999998</v>
      </c>
      <c r="M102" s="617">
        <v>8</v>
      </c>
      <c r="N102" s="618">
        <v>624.39</v>
      </c>
    </row>
    <row r="103" spans="1:14" ht="14.4" customHeight="1" x14ac:dyDescent="0.3">
      <c r="A103" s="613" t="s">
        <v>509</v>
      </c>
      <c r="B103" s="614" t="s">
        <v>1956</v>
      </c>
      <c r="C103" s="615" t="s">
        <v>514</v>
      </c>
      <c r="D103" s="616" t="s">
        <v>1957</v>
      </c>
      <c r="E103" s="615" t="s">
        <v>519</v>
      </c>
      <c r="F103" s="616" t="s">
        <v>1958</v>
      </c>
      <c r="G103" s="615" t="s">
        <v>548</v>
      </c>
      <c r="H103" s="615" t="s">
        <v>876</v>
      </c>
      <c r="I103" s="615" t="s">
        <v>877</v>
      </c>
      <c r="J103" s="615" t="s">
        <v>874</v>
      </c>
      <c r="K103" s="615" t="s">
        <v>878</v>
      </c>
      <c r="L103" s="617">
        <v>29.52</v>
      </c>
      <c r="M103" s="617">
        <v>2</v>
      </c>
      <c r="N103" s="618">
        <v>59.04</v>
      </c>
    </row>
    <row r="104" spans="1:14" ht="14.4" customHeight="1" x14ac:dyDescent="0.3">
      <c r="A104" s="613" t="s">
        <v>509</v>
      </c>
      <c r="B104" s="614" t="s">
        <v>1956</v>
      </c>
      <c r="C104" s="615" t="s">
        <v>514</v>
      </c>
      <c r="D104" s="616" t="s">
        <v>1957</v>
      </c>
      <c r="E104" s="615" t="s">
        <v>519</v>
      </c>
      <c r="F104" s="616" t="s">
        <v>1958</v>
      </c>
      <c r="G104" s="615" t="s">
        <v>548</v>
      </c>
      <c r="H104" s="615" t="s">
        <v>879</v>
      </c>
      <c r="I104" s="615" t="s">
        <v>880</v>
      </c>
      <c r="J104" s="615" t="s">
        <v>881</v>
      </c>
      <c r="K104" s="615" t="s">
        <v>882</v>
      </c>
      <c r="L104" s="617">
        <v>890.83523495802933</v>
      </c>
      <c r="M104" s="617">
        <v>2</v>
      </c>
      <c r="N104" s="618">
        <v>1781.6704699160587</v>
      </c>
    </row>
    <row r="105" spans="1:14" ht="14.4" customHeight="1" x14ac:dyDescent="0.3">
      <c r="A105" s="613" t="s">
        <v>509</v>
      </c>
      <c r="B105" s="614" t="s">
        <v>1956</v>
      </c>
      <c r="C105" s="615" t="s">
        <v>514</v>
      </c>
      <c r="D105" s="616" t="s">
        <v>1957</v>
      </c>
      <c r="E105" s="615" t="s">
        <v>519</v>
      </c>
      <c r="F105" s="616" t="s">
        <v>1958</v>
      </c>
      <c r="G105" s="615" t="s">
        <v>548</v>
      </c>
      <c r="H105" s="615" t="s">
        <v>883</v>
      </c>
      <c r="I105" s="615" t="s">
        <v>884</v>
      </c>
      <c r="J105" s="615" t="s">
        <v>885</v>
      </c>
      <c r="K105" s="615" t="s">
        <v>886</v>
      </c>
      <c r="L105" s="617">
        <v>180.14999999999998</v>
      </c>
      <c r="M105" s="617">
        <v>1</v>
      </c>
      <c r="N105" s="618">
        <v>180.14999999999998</v>
      </c>
    </row>
    <row r="106" spans="1:14" ht="14.4" customHeight="1" x14ac:dyDescent="0.3">
      <c r="A106" s="613" t="s">
        <v>509</v>
      </c>
      <c r="B106" s="614" t="s">
        <v>1956</v>
      </c>
      <c r="C106" s="615" t="s">
        <v>514</v>
      </c>
      <c r="D106" s="616" t="s">
        <v>1957</v>
      </c>
      <c r="E106" s="615" t="s">
        <v>519</v>
      </c>
      <c r="F106" s="616" t="s">
        <v>1958</v>
      </c>
      <c r="G106" s="615" t="s">
        <v>548</v>
      </c>
      <c r="H106" s="615" t="s">
        <v>887</v>
      </c>
      <c r="I106" s="615" t="s">
        <v>888</v>
      </c>
      <c r="J106" s="615" t="s">
        <v>889</v>
      </c>
      <c r="K106" s="615" t="s">
        <v>890</v>
      </c>
      <c r="L106" s="617">
        <v>26.77</v>
      </c>
      <c r="M106" s="617">
        <v>1</v>
      </c>
      <c r="N106" s="618">
        <v>26.77</v>
      </c>
    </row>
    <row r="107" spans="1:14" ht="14.4" customHeight="1" x14ac:dyDescent="0.3">
      <c r="A107" s="613" t="s">
        <v>509</v>
      </c>
      <c r="B107" s="614" t="s">
        <v>1956</v>
      </c>
      <c r="C107" s="615" t="s">
        <v>514</v>
      </c>
      <c r="D107" s="616" t="s">
        <v>1957</v>
      </c>
      <c r="E107" s="615" t="s">
        <v>519</v>
      </c>
      <c r="F107" s="616" t="s">
        <v>1958</v>
      </c>
      <c r="G107" s="615" t="s">
        <v>548</v>
      </c>
      <c r="H107" s="615" t="s">
        <v>891</v>
      </c>
      <c r="I107" s="615" t="s">
        <v>892</v>
      </c>
      <c r="J107" s="615" t="s">
        <v>893</v>
      </c>
      <c r="K107" s="615" t="s">
        <v>894</v>
      </c>
      <c r="L107" s="617">
        <v>150.97500000000002</v>
      </c>
      <c r="M107" s="617">
        <v>2</v>
      </c>
      <c r="N107" s="618">
        <v>301.95000000000005</v>
      </c>
    </row>
    <row r="108" spans="1:14" ht="14.4" customHeight="1" x14ac:dyDescent="0.3">
      <c r="A108" s="613" t="s">
        <v>509</v>
      </c>
      <c r="B108" s="614" t="s">
        <v>1956</v>
      </c>
      <c r="C108" s="615" t="s">
        <v>514</v>
      </c>
      <c r="D108" s="616" t="s">
        <v>1957</v>
      </c>
      <c r="E108" s="615" t="s">
        <v>519</v>
      </c>
      <c r="F108" s="616" t="s">
        <v>1958</v>
      </c>
      <c r="G108" s="615" t="s">
        <v>548</v>
      </c>
      <c r="H108" s="615" t="s">
        <v>895</v>
      </c>
      <c r="I108" s="615" t="s">
        <v>896</v>
      </c>
      <c r="J108" s="615" t="s">
        <v>897</v>
      </c>
      <c r="K108" s="615" t="s">
        <v>898</v>
      </c>
      <c r="L108" s="617">
        <v>64.540000000000006</v>
      </c>
      <c r="M108" s="617">
        <v>1</v>
      </c>
      <c r="N108" s="618">
        <v>64.540000000000006</v>
      </c>
    </row>
    <row r="109" spans="1:14" ht="14.4" customHeight="1" x14ac:dyDescent="0.3">
      <c r="A109" s="613" t="s">
        <v>509</v>
      </c>
      <c r="B109" s="614" t="s">
        <v>1956</v>
      </c>
      <c r="C109" s="615" t="s">
        <v>514</v>
      </c>
      <c r="D109" s="616" t="s">
        <v>1957</v>
      </c>
      <c r="E109" s="615" t="s">
        <v>519</v>
      </c>
      <c r="F109" s="616" t="s">
        <v>1958</v>
      </c>
      <c r="G109" s="615" t="s">
        <v>548</v>
      </c>
      <c r="H109" s="615" t="s">
        <v>899</v>
      </c>
      <c r="I109" s="615" t="s">
        <v>900</v>
      </c>
      <c r="J109" s="615" t="s">
        <v>901</v>
      </c>
      <c r="K109" s="615" t="s">
        <v>902</v>
      </c>
      <c r="L109" s="617">
        <v>28.219999999999988</v>
      </c>
      <c r="M109" s="617">
        <v>2</v>
      </c>
      <c r="N109" s="618">
        <v>56.439999999999976</v>
      </c>
    </row>
    <row r="110" spans="1:14" ht="14.4" customHeight="1" x14ac:dyDescent="0.3">
      <c r="A110" s="613" t="s">
        <v>509</v>
      </c>
      <c r="B110" s="614" t="s">
        <v>1956</v>
      </c>
      <c r="C110" s="615" t="s">
        <v>514</v>
      </c>
      <c r="D110" s="616" t="s">
        <v>1957</v>
      </c>
      <c r="E110" s="615" t="s">
        <v>519</v>
      </c>
      <c r="F110" s="616" t="s">
        <v>1958</v>
      </c>
      <c r="G110" s="615" t="s">
        <v>548</v>
      </c>
      <c r="H110" s="615" t="s">
        <v>903</v>
      </c>
      <c r="I110" s="615" t="s">
        <v>904</v>
      </c>
      <c r="J110" s="615" t="s">
        <v>905</v>
      </c>
      <c r="K110" s="615" t="s">
        <v>906</v>
      </c>
      <c r="L110" s="617">
        <v>235.12999999999997</v>
      </c>
      <c r="M110" s="617">
        <v>1</v>
      </c>
      <c r="N110" s="618">
        <v>235.12999999999997</v>
      </c>
    </row>
    <row r="111" spans="1:14" ht="14.4" customHeight="1" x14ac:dyDescent="0.3">
      <c r="A111" s="613" t="s">
        <v>509</v>
      </c>
      <c r="B111" s="614" t="s">
        <v>1956</v>
      </c>
      <c r="C111" s="615" t="s">
        <v>514</v>
      </c>
      <c r="D111" s="616" t="s">
        <v>1957</v>
      </c>
      <c r="E111" s="615" t="s">
        <v>519</v>
      </c>
      <c r="F111" s="616" t="s">
        <v>1958</v>
      </c>
      <c r="G111" s="615" t="s">
        <v>548</v>
      </c>
      <c r="H111" s="615" t="s">
        <v>907</v>
      </c>
      <c r="I111" s="615" t="s">
        <v>908</v>
      </c>
      <c r="J111" s="615" t="s">
        <v>909</v>
      </c>
      <c r="K111" s="615" t="s">
        <v>692</v>
      </c>
      <c r="L111" s="617">
        <v>274.08999999999997</v>
      </c>
      <c r="M111" s="617">
        <v>1</v>
      </c>
      <c r="N111" s="618">
        <v>274.08999999999997</v>
      </c>
    </row>
    <row r="112" spans="1:14" ht="14.4" customHeight="1" x14ac:dyDescent="0.3">
      <c r="A112" s="613" t="s">
        <v>509</v>
      </c>
      <c r="B112" s="614" t="s">
        <v>1956</v>
      </c>
      <c r="C112" s="615" t="s">
        <v>514</v>
      </c>
      <c r="D112" s="616" t="s">
        <v>1957</v>
      </c>
      <c r="E112" s="615" t="s">
        <v>519</v>
      </c>
      <c r="F112" s="616" t="s">
        <v>1958</v>
      </c>
      <c r="G112" s="615" t="s">
        <v>548</v>
      </c>
      <c r="H112" s="615" t="s">
        <v>910</v>
      </c>
      <c r="I112" s="615" t="s">
        <v>911</v>
      </c>
      <c r="J112" s="615" t="s">
        <v>912</v>
      </c>
      <c r="K112" s="615"/>
      <c r="L112" s="617">
        <v>527.85008231205416</v>
      </c>
      <c r="M112" s="617">
        <v>7</v>
      </c>
      <c r="N112" s="618">
        <v>3694.9505761843793</v>
      </c>
    </row>
    <row r="113" spans="1:14" ht="14.4" customHeight="1" x14ac:dyDescent="0.3">
      <c r="A113" s="613" t="s">
        <v>509</v>
      </c>
      <c r="B113" s="614" t="s">
        <v>1956</v>
      </c>
      <c r="C113" s="615" t="s">
        <v>514</v>
      </c>
      <c r="D113" s="616" t="s">
        <v>1957</v>
      </c>
      <c r="E113" s="615" t="s">
        <v>519</v>
      </c>
      <c r="F113" s="616" t="s">
        <v>1958</v>
      </c>
      <c r="G113" s="615" t="s">
        <v>548</v>
      </c>
      <c r="H113" s="615" t="s">
        <v>913</v>
      </c>
      <c r="I113" s="615" t="s">
        <v>210</v>
      </c>
      <c r="J113" s="615" t="s">
        <v>914</v>
      </c>
      <c r="K113" s="615"/>
      <c r="L113" s="617">
        <v>191.58176892853308</v>
      </c>
      <c r="M113" s="617">
        <v>74</v>
      </c>
      <c r="N113" s="618">
        <v>14177.050900711447</v>
      </c>
    </row>
    <row r="114" spans="1:14" ht="14.4" customHeight="1" x14ac:dyDescent="0.3">
      <c r="A114" s="613" t="s">
        <v>509</v>
      </c>
      <c r="B114" s="614" t="s">
        <v>1956</v>
      </c>
      <c r="C114" s="615" t="s">
        <v>514</v>
      </c>
      <c r="D114" s="616" t="s">
        <v>1957</v>
      </c>
      <c r="E114" s="615" t="s">
        <v>519</v>
      </c>
      <c r="F114" s="616" t="s">
        <v>1958</v>
      </c>
      <c r="G114" s="615" t="s">
        <v>548</v>
      </c>
      <c r="H114" s="615" t="s">
        <v>915</v>
      </c>
      <c r="I114" s="615" t="s">
        <v>210</v>
      </c>
      <c r="J114" s="615" t="s">
        <v>916</v>
      </c>
      <c r="K114" s="615"/>
      <c r="L114" s="617">
        <v>161.16961886733151</v>
      </c>
      <c r="M114" s="617">
        <v>17</v>
      </c>
      <c r="N114" s="618">
        <v>2739.8835207446355</v>
      </c>
    </row>
    <row r="115" spans="1:14" ht="14.4" customHeight="1" x14ac:dyDescent="0.3">
      <c r="A115" s="613" t="s">
        <v>509</v>
      </c>
      <c r="B115" s="614" t="s">
        <v>1956</v>
      </c>
      <c r="C115" s="615" t="s">
        <v>514</v>
      </c>
      <c r="D115" s="616" t="s">
        <v>1957</v>
      </c>
      <c r="E115" s="615" t="s">
        <v>519</v>
      </c>
      <c r="F115" s="616" t="s">
        <v>1958</v>
      </c>
      <c r="G115" s="615" t="s">
        <v>548</v>
      </c>
      <c r="H115" s="615" t="s">
        <v>917</v>
      </c>
      <c r="I115" s="615" t="s">
        <v>210</v>
      </c>
      <c r="J115" s="615" t="s">
        <v>918</v>
      </c>
      <c r="K115" s="615"/>
      <c r="L115" s="617">
        <v>99.052479443776789</v>
      </c>
      <c r="M115" s="617">
        <v>32</v>
      </c>
      <c r="N115" s="618">
        <v>3169.6793422008573</v>
      </c>
    </row>
    <row r="116" spans="1:14" ht="14.4" customHeight="1" x14ac:dyDescent="0.3">
      <c r="A116" s="613" t="s">
        <v>509</v>
      </c>
      <c r="B116" s="614" t="s">
        <v>1956</v>
      </c>
      <c r="C116" s="615" t="s">
        <v>514</v>
      </c>
      <c r="D116" s="616" t="s">
        <v>1957</v>
      </c>
      <c r="E116" s="615" t="s">
        <v>519</v>
      </c>
      <c r="F116" s="616" t="s">
        <v>1958</v>
      </c>
      <c r="G116" s="615" t="s">
        <v>548</v>
      </c>
      <c r="H116" s="615" t="s">
        <v>919</v>
      </c>
      <c r="I116" s="615" t="s">
        <v>794</v>
      </c>
      <c r="J116" s="615" t="s">
        <v>920</v>
      </c>
      <c r="K116" s="615" t="s">
        <v>921</v>
      </c>
      <c r="L116" s="617">
        <v>59.949999999999982</v>
      </c>
      <c r="M116" s="617">
        <v>1</v>
      </c>
      <c r="N116" s="618">
        <v>59.949999999999982</v>
      </c>
    </row>
    <row r="117" spans="1:14" ht="14.4" customHeight="1" x14ac:dyDescent="0.3">
      <c r="A117" s="613" t="s">
        <v>509</v>
      </c>
      <c r="B117" s="614" t="s">
        <v>1956</v>
      </c>
      <c r="C117" s="615" t="s">
        <v>514</v>
      </c>
      <c r="D117" s="616" t="s">
        <v>1957</v>
      </c>
      <c r="E117" s="615" t="s">
        <v>519</v>
      </c>
      <c r="F117" s="616" t="s">
        <v>1958</v>
      </c>
      <c r="G117" s="615" t="s">
        <v>548</v>
      </c>
      <c r="H117" s="615" t="s">
        <v>922</v>
      </c>
      <c r="I117" s="615" t="s">
        <v>922</v>
      </c>
      <c r="J117" s="615" t="s">
        <v>550</v>
      </c>
      <c r="K117" s="615" t="s">
        <v>923</v>
      </c>
      <c r="L117" s="617">
        <v>201.24995348530629</v>
      </c>
      <c r="M117" s="617">
        <v>35</v>
      </c>
      <c r="N117" s="618">
        <v>7043.74837198572</v>
      </c>
    </row>
    <row r="118" spans="1:14" ht="14.4" customHeight="1" x14ac:dyDescent="0.3">
      <c r="A118" s="613" t="s">
        <v>509</v>
      </c>
      <c r="B118" s="614" t="s">
        <v>1956</v>
      </c>
      <c r="C118" s="615" t="s">
        <v>514</v>
      </c>
      <c r="D118" s="616" t="s">
        <v>1957</v>
      </c>
      <c r="E118" s="615" t="s">
        <v>519</v>
      </c>
      <c r="F118" s="616" t="s">
        <v>1958</v>
      </c>
      <c r="G118" s="615" t="s">
        <v>548</v>
      </c>
      <c r="H118" s="615" t="s">
        <v>924</v>
      </c>
      <c r="I118" s="615" t="s">
        <v>924</v>
      </c>
      <c r="J118" s="615" t="s">
        <v>925</v>
      </c>
      <c r="K118" s="615" t="s">
        <v>926</v>
      </c>
      <c r="L118" s="617">
        <v>103.90004235010906</v>
      </c>
      <c r="M118" s="617">
        <v>1</v>
      </c>
      <c r="N118" s="618">
        <v>103.90004235010906</v>
      </c>
    </row>
    <row r="119" spans="1:14" ht="14.4" customHeight="1" x14ac:dyDescent="0.3">
      <c r="A119" s="613" t="s">
        <v>509</v>
      </c>
      <c r="B119" s="614" t="s">
        <v>1956</v>
      </c>
      <c r="C119" s="615" t="s">
        <v>514</v>
      </c>
      <c r="D119" s="616" t="s">
        <v>1957</v>
      </c>
      <c r="E119" s="615" t="s">
        <v>519</v>
      </c>
      <c r="F119" s="616" t="s">
        <v>1958</v>
      </c>
      <c r="G119" s="615" t="s">
        <v>548</v>
      </c>
      <c r="H119" s="615" t="s">
        <v>927</v>
      </c>
      <c r="I119" s="615" t="s">
        <v>928</v>
      </c>
      <c r="J119" s="615" t="s">
        <v>929</v>
      </c>
      <c r="K119" s="615" t="s">
        <v>930</v>
      </c>
      <c r="L119" s="617">
        <v>44.281920584721924</v>
      </c>
      <c r="M119" s="617">
        <v>72</v>
      </c>
      <c r="N119" s="618">
        <v>3188.2982820999787</v>
      </c>
    </row>
    <row r="120" spans="1:14" ht="14.4" customHeight="1" x14ac:dyDescent="0.3">
      <c r="A120" s="613" t="s">
        <v>509</v>
      </c>
      <c r="B120" s="614" t="s">
        <v>1956</v>
      </c>
      <c r="C120" s="615" t="s">
        <v>514</v>
      </c>
      <c r="D120" s="616" t="s">
        <v>1957</v>
      </c>
      <c r="E120" s="615" t="s">
        <v>519</v>
      </c>
      <c r="F120" s="616" t="s">
        <v>1958</v>
      </c>
      <c r="G120" s="615" t="s">
        <v>548</v>
      </c>
      <c r="H120" s="615" t="s">
        <v>931</v>
      </c>
      <c r="I120" s="615" t="s">
        <v>932</v>
      </c>
      <c r="J120" s="615" t="s">
        <v>933</v>
      </c>
      <c r="K120" s="615" t="s">
        <v>570</v>
      </c>
      <c r="L120" s="617">
        <v>60.88</v>
      </c>
      <c r="M120" s="617">
        <v>3</v>
      </c>
      <c r="N120" s="618">
        <v>182.64000000000001</v>
      </c>
    </row>
    <row r="121" spans="1:14" ht="14.4" customHeight="1" x14ac:dyDescent="0.3">
      <c r="A121" s="613" t="s">
        <v>509</v>
      </c>
      <c r="B121" s="614" t="s">
        <v>1956</v>
      </c>
      <c r="C121" s="615" t="s">
        <v>514</v>
      </c>
      <c r="D121" s="616" t="s">
        <v>1957</v>
      </c>
      <c r="E121" s="615" t="s">
        <v>519</v>
      </c>
      <c r="F121" s="616" t="s">
        <v>1958</v>
      </c>
      <c r="G121" s="615" t="s">
        <v>548</v>
      </c>
      <c r="H121" s="615" t="s">
        <v>934</v>
      </c>
      <c r="I121" s="615" t="s">
        <v>935</v>
      </c>
      <c r="J121" s="615" t="s">
        <v>936</v>
      </c>
      <c r="K121" s="615" t="s">
        <v>566</v>
      </c>
      <c r="L121" s="617">
        <v>123.40202970328289</v>
      </c>
      <c r="M121" s="617">
        <v>1880</v>
      </c>
      <c r="N121" s="618">
        <v>231995.81584217184</v>
      </c>
    </row>
    <row r="122" spans="1:14" ht="14.4" customHeight="1" x14ac:dyDescent="0.3">
      <c r="A122" s="613" t="s">
        <v>509</v>
      </c>
      <c r="B122" s="614" t="s">
        <v>1956</v>
      </c>
      <c r="C122" s="615" t="s">
        <v>514</v>
      </c>
      <c r="D122" s="616" t="s">
        <v>1957</v>
      </c>
      <c r="E122" s="615" t="s">
        <v>519</v>
      </c>
      <c r="F122" s="616" t="s">
        <v>1958</v>
      </c>
      <c r="G122" s="615" t="s">
        <v>548</v>
      </c>
      <c r="H122" s="615" t="s">
        <v>937</v>
      </c>
      <c r="I122" s="615" t="s">
        <v>938</v>
      </c>
      <c r="J122" s="615" t="s">
        <v>939</v>
      </c>
      <c r="K122" s="615" t="s">
        <v>940</v>
      </c>
      <c r="L122" s="617">
        <v>62.374395547244241</v>
      </c>
      <c r="M122" s="617">
        <v>133</v>
      </c>
      <c r="N122" s="618">
        <v>8295.794607783484</v>
      </c>
    </row>
    <row r="123" spans="1:14" ht="14.4" customHeight="1" x14ac:dyDescent="0.3">
      <c r="A123" s="613" t="s">
        <v>509</v>
      </c>
      <c r="B123" s="614" t="s">
        <v>1956</v>
      </c>
      <c r="C123" s="615" t="s">
        <v>514</v>
      </c>
      <c r="D123" s="616" t="s">
        <v>1957</v>
      </c>
      <c r="E123" s="615" t="s">
        <v>519</v>
      </c>
      <c r="F123" s="616" t="s">
        <v>1958</v>
      </c>
      <c r="G123" s="615" t="s">
        <v>548</v>
      </c>
      <c r="H123" s="615" t="s">
        <v>941</v>
      </c>
      <c r="I123" s="615" t="s">
        <v>942</v>
      </c>
      <c r="J123" s="615" t="s">
        <v>943</v>
      </c>
      <c r="K123" s="615" t="s">
        <v>944</v>
      </c>
      <c r="L123" s="617">
        <v>54.330520356615814</v>
      </c>
      <c r="M123" s="617">
        <v>1</v>
      </c>
      <c r="N123" s="618">
        <v>54.330520356615814</v>
      </c>
    </row>
    <row r="124" spans="1:14" ht="14.4" customHeight="1" x14ac:dyDescent="0.3">
      <c r="A124" s="613" t="s">
        <v>509</v>
      </c>
      <c r="B124" s="614" t="s">
        <v>1956</v>
      </c>
      <c r="C124" s="615" t="s">
        <v>514</v>
      </c>
      <c r="D124" s="616" t="s">
        <v>1957</v>
      </c>
      <c r="E124" s="615" t="s">
        <v>519</v>
      </c>
      <c r="F124" s="616" t="s">
        <v>1958</v>
      </c>
      <c r="G124" s="615" t="s">
        <v>548</v>
      </c>
      <c r="H124" s="615" t="s">
        <v>945</v>
      </c>
      <c r="I124" s="615" t="s">
        <v>946</v>
      </c>
      <c r="J124" s="615" t="s">
        <v>947</v>
      </c>
      <c r="K124" s="615" t="s">
        <v>948</v>
      </c>
      <c r="L124" s="617">
        <v>112.38000000000002</v>
      </c>
      <c r="M124" s="617">
        <v>1</v>
      </c>
      <c r="N124" s="618">
        <v>112.38000000000002</v>
      </c>
    </row>
    <row r="125" spans="1:14" ht="14.4" customHeight="1" x14ac:dyDescent="0.3">
      <c r="A125" s="613" t="s">
        <v>509</v>
      </c>
      <c r="B125" s="614" t="s">
        <v>1956</v>
      </c>
      <c r="C125" s="615" t="s">
        <v>514</v>
      </c>
      <c r="D125" s="616" t="s">
        <v>1957</v>
      </c>
      <c r="E125" s="615" t="s">
        <v>519</v>
      </c>
      <c r="F125" s="616" t="s">
        <v>1958</v>
      </c>
      <c r="G125" s="615" t="s">
        <v>548</v>
      </c>
      <c r="H125" s="615" t="s">
        <v>949</v>
      </c>
      <c r="I125" s="615" t="s">
        <v>950</v>
      </c>
      <c r="J125" s="615" t="s">
        <v>951</v>
      </c>
      <c r="K125" s="615" t="s">
        <v>952</v>
      </c>
      <c r="L125" s="617">
        <v>1665.197726011319</v>
      </c>
      <c r="M125" s="617">
        <v>45.8</v>
      </c>
      <c r="N125" s="618">
        <v>76266.055851318408</v>
      </c>
    </row>
    <row r="126" spans="1:14" ht="14.4" customHeight="1" x14ac:dyDescent="0.3">
      <c r="A126" s="613" t="s">
        <v>509</v>
      </c>
      <c r="B126" s="614" t="s">
        <v>1956</v>
      </c>
      <c r="C126" s="615" t="s">
        <v>514</v>
      </c>
      <c r="D126" s="616" t="s">
        <v>1957</v>
      </c>
      <c r="E126" s="615" t="s">
        <v>519</v>
      </c>
      <c r="F126" s="616" t="s">
        <v>1958</v>
      </c>
      <c r="G126" s="615" t="s">
        <v>548</v>
      </c>
      <c r="H126" s="615" t="s">
        <v>953</v>
      </c>
      <c r="I126" s="615" t="s">
        <v>954</v>
      </c>
      <c r="J126" s="615" t="s">
        <v>955</v>
      </c>
      <c r="K126" s="615" t="s">
        <v>956</v>
      </c>
      <c r="L126" s="617">
        <v>119.39</v>
      </c>
      <c r="M126" s="617">
        <v>1</v>
      </c>
      <c r="N126" s="618">
        <v>119.39</v>
      </c>
    </row>
    <row r="127" spans="1:14" ht="14.4" customHeight="1" x14ac:dyDescent="0.3">
      <c r="A127" s="613" t="s">
        <v>509</v>
      </c>
      <c r="B127" s="614" t="s">
        <v>1956</v>
      </c>
      <c r="C127" s="615" t="s">
        <v>514</v>
      </c>
      <c r="D127" s="616" t="s">
        <v>1957</v>
      </c>
      <c r="E127" s="615" t="s">
        <v>519</v>
      </c>
      <c r="F127" s="616" t="s">
        <v>1958</v>
      </c>
      <c r="G127" s="615" t="s">
        <v>548</v>
      </c>
      <c r="H127" s="615" t="s">
        <v>957</v>
      </c>
      <c r="I127" s="615" t="s">
        <v>958</v>
      </c>
      <c r="J127" s="615" t="s">
        <v>959</v>
      </c>
      <c r="K127" s="615" t="s">
        <v>960</v>
      </c>
      <c r="L127" s="617">
        <v>78.549370158366472</v>
      </c>
      <c r="M127" s="617">
        <v>78</v>
      </c>
      <c r="N127" s="618">
        <v>6126.8508723525847</v>
      </c>
    </row>
    <row r="128" spans="1:14" ht="14.4" customHeight="1" x14ac:dyDescent="0.3">
      <c r="A128" s="613" t="s">
        <v>509</v>
      </c>
      <c r="B128" s="614" t="s">
        <v>1956</v>
      </c>
      <c r="C128" s="615" t="s">
        <v>514</v>
      </c>
      <c r="D128" s="616" t="s">
        <v>1957</v>
      </c>
      <c r="E128" s="615" t="s">
        <v>519</v>
      </c>
      <c r="F128" s="616" t="s">
        <v>1958</v>
      </c>
      <c r="G128" s="615" t="s">
        <v>548</v>
      </c>
      <c r="H128" s="615" t="s">
        <v>961</v>
      </c>
      <c r="I128" s="615" t="s">
        <v>962</v>
      </c>
      <c r="J128" s="615" t="s">
        <v>677</v>
      </c>
      <c r="K128" s="615" t="s">
        <v>963</v>
      </c>
      <c r="L128" s="617">
        <v>260.00088526489407</v>
      </c>
      <c r="M128" s="617">
        <v>118</v>
      </c>
      <c r="N128" s="618">
        <v>30680.104461257499</v>
      </c>
    </row>
    <row r="129" spans="1:14" ht="14.4" customHeight="1" x14ac:dyDescent="0.3">
      <c r="A129" s="613" t="s">
        <v>509</v>
      </c>
      <c r="B129" s="614" t="s">
        <v>1956</v>
      </c>
      <c r="C129" s="615" t="s">
        <v>514</v>
      </c>
      <c r="D129" s="616" t="s">
        <v>1957</v>
      </c>
      <c r="E129" s="615" t="s">
        <v>519</v>
      </c>
      <c r="F129" s="616" t="s">
        <v>1958</v>
      </c>
      <c r="G129" s="615" t="s">
        <v>548</v>
      </c>
      <c r="H129" s="615" t="s">
        <v>964</v>
      </c>
      <c r="I129" s="615" t="s">
        <v>965</v>
      </c>
      <c r="J129" s="615" t="s">
        <v>966</v>
      </c>
      <c r="K129" s="615" t="s">
        <v>967</v>
      </c>
      <c r="L129" s="617">
        <v>104.18429389225055</v>
      </c>
      <c r="M129" s="617">
        <v>9</v>
      </c>
      <c r="N129" s="618">
        <v>937.658645030255</v>
      </c>
    </row>
    <row r="130" spans="1:14" ht="14.4" customHeight="1" x14ac:dyDescent="0.3">
      <c r="A130" s="613" t="s">
        <v>509</v>
      </c>
      <c r="B130" s="614" t="s">
        <v>1956</v>
      </c>
      <c r="C130" s="615" t="s">
        <v>514</v>
      </c>
      <c r="D130" s="616" t="s">
        <v>1957</v>
      </c>
      <c r="E130" s="615" t="s">
        <v>519</v>
      </c>
      <c r="F130" s="616" t="s">
        <v>1958</v>
      </c>
      <c r="G130" s="615" t="s">
        <v>548</v>
      </c>
      <c r="H130" s="615" t="s">
        <v>968</v>
      </c>
      <c r="I130" s="615" t="s">
        <v>969</v>
      </c>
      <c r="J130" s="615" t="s">
        <v>970</v>
      </c>
      <c r="K130" s="615" t="s">
        <v>971</v>
      </c>
      <c r="L130" s="617">
        <v>1713.5</v>
      </c>
      <c r="M130" s="617">
        <v>38</v>
      </c>
      <c r="N130" s="618">
        <v>65113</v>
      </c>
    </row>
    <row r="131" spans="1:14" ht="14.4" customHeight="1" x14ac:dyDescent="0.3">
      <c r="A131" s="613" t="s">
        <v>509</v>
      </c>
      <c r="B131" s="614" t="s">
        <v>1956</v>
      </c>
      <c r="C131" s="615" t="s">
        <v>514</v>
      </c>
      <c r="D131" s="616" t="s">
        <v>1957</v>
      </c>
      <c r="E131" s="615" t="s">
        <v>519</v>
      </c>
      <c r="F131" s="616" t="s">
        <v>1958</v>
      </c>
      <c r="G131" s="615" t="s">
        <v>548</v>
      </c>
      <c r="H131" s="615" t="s">
        <v>972</v>
      </c>
      <c r="I131" s="615" t="s">
        <v>973</v>
      </c>
      <c r="J131" s="615" t="s">
        <v>974</v>
      </c>
      <c r="K131" s="615" t="s">
        <v>975</v>
      </c>
      <c r="L131" s="617">
        <v>1121.3100000000004</v>
      </c>
      <c r="M131" s="617">
        <v>9</v>
      </c>
      <c r="N131" s="618">
        <v>10091.790000000003</v>
      </c>
    </row>
    <row r="132" spans="1:14" ht="14.4" customHeight="1" x14ac:dyDescent="0.3">
      <c r="A132" s="613" t="s">
        <v>509</v>
      </c>
      <c r="B132" s="614" t="s">
        <v>1956</v>
      </c>
      <c r="C132" s="615" t="s">
        <v>514</v>
      </c>
      <c r="D132" s="616" t="s">
        <v>1957</v>
      </c>
      <c r="E132" s="615" t="s">
        <v>519</v>
      </c>
      <c r="F132" s="616" t="s">
        <v>1958</v>
      </c>
      <c r="G132" s="615" t="s">
        <v>548</v>
      </c>
      <c r="H132" s="615" t="s">
        <v>976</v>
      </c>
      <c r="I132" s="615" t="s">
        <v>977</v>
      </c>
      <c r="J132" s="615" t="s">
        <v>978</v>
      </c>
      <c r="K132" s="615" t="s">
        <v>979</v>
      </c>
      <c r="L132" s="617">
        <v>197.47161047317192</v>
      </c>
      <c r="M132" s="617">
        <v>26</v>
      </c>
      <c r="N132" s="618">
        <v>5134.2618723024698</v>
      </c>
    </row>
    <row r="133" spans="1:14" ht="14.4" customHeight="1" x14ac:dyDescent="0.3">
      <c r="A133" s="613" t="s">
        <v>509</v>
      </c>
      <c r="B133" s="614" t="s">
        <v>1956</v>
      </c>
      <c r="C133" s="615" t="s">
        <v>514</v>
      </c>
      <c r="D133" s="616" t="s">
        <v>1957</v>
      </c>
      <c r="E133" s="615" t="s">
        <v>519</v>
      </c>
      <c r="F133" s="616" t="s">
        <v>1958</v>
      </c>
      <c r="G133" s="615" t="s">
        <v>548</v>
      </c>
      <c r="H133" s="615" t="s">
        <v>980</v>
      </c>
      <c r="I133" s="615" t="s">
        <v>981</v>
      </c>
      <c r="J133" s="615" t="s">
        <v>982</v>
      </c>
      <c r="K133" s="615" t="s">
        <v>983</v>
      </c>
      <c r="L133" s="617">
        <v>342.95278760359997</v>
      </c>
      <c r="M133" s="617">
        <v>17</v>
      </c>
      <c r="N133" s="618">
        <v>5830.1973892611995</v>
      </c>
    </row>
    <row r="134" spans="1:14" ht="14.4" customHeight="1" x14ac:dyDescent="0.3">
      <c r="A134" s="613" t="s">
        <v>509</v>
      </c>
      <c r="B134" s="614" t="s">
        <v>1956</v>
      </c>
      <c r="C134" s="615" t="s">
        <v>514</v>
      </c>
      <c r="D134" s="616" t="s">
        <v>1957</v>
      </c>
      <c r="E134" s="615" t="s">
        <v>519</v>
      </c>
      <c r="F134" s="616" t="s">
        <v>1958</v>
      </c>
      <c r="G134" s="615" t="s">
        <v>548</v>
      </c>
      <c r="H134" s="615" t="s">
        <v>984</v>
      </c>
      <c r="I134" s="615" t="s">
        <v>985</v>
      </c>
      <c r="J134" s="615" t="s">
        <v>986</v>
      </c>
      <c r="K134" s="615" t="s">
        <v>987</v>
      </c>
      <c r="L134" s="617">
        <v>592.20000000000005</v>
      </c>
      <c r="M134" s="617">
        <v>4</v>
      </c>
      <c r="N134" s="618">
        <v>2368.8000000000002</v>
      </c>
    </row>
    <row r="135" spans="1:14" ht="14.4" customHeight="1" x14ac:dyDescent="0.3">
      <c r="A135" s="613" t="s">
        <v>509</v>
      </c>
      <c r="B135" s="614" t="s">
        <v>1956</v>
      </c>
      <c r="C135" s="615" t="s">
        <v>514</v>
      </c>
      <c r="D135" s="616" t="s">
        <v>1957</v>
      </c>
      <c r="E135" s="615" t="s">
        <v>519</v>
      </c>
      <c r="F135" s="616" t="s">
        <v>1958</v>
      </c>
      <c r="G135" s="615" t="s">
        <v>548</v>
      </c>
      <c r="H135" s="615" t="s">
        <v>988</v>
      </c>
      <c r="I135" s="615" t="s">
        <v>989</v>
      </c>
      <c r="J135" s="615" t="s">
        <v>990</v>
      </c>
      <c r="K135" s="615" t="s">
        <v>991</v>
      </c>
      <c r="L135" s="617">
        <v>21.898141418703013</v>
      </c>
      <c r="M135" s="617">
        <v>200</v>
      </c>
      <c r="N135" s="618">
        <v>4379.6282837406025</v>
      </c>
    </row>
    <row r="136" spans="1:14" ht="14.4" customHeight="1" x14ac:dyDescent="0.3">
      <c r="A136" s="613" t="s">
        <v>509</v>
      </c>
      <c r="B136" s="614" t="s">
        <v>1956</v>
      </c>
      <c r="C136" s="615" t="s">
        <v>514</v>
      </c>
      <c r="D136" s="616" t="s">
        <v>1957</v>
      </c>
      <c r="E136" s="615" t="s">
        <v>519</v>
      </c>
      <c r="F136" s="616" t="s">
        <v>1958</v>
      </c>
      <c r="G136" s="615" t="s">
        <v>548</v>
      </c>
      <c r="H136" s="615" t="s">
        <v>992</v>
      </c>
      <c r="I136" s="615" t="s">
        <v>993</v>
      </c>
      <c r="J136" s="615" t="s">
        <v>994</v>
      </c>
      <c r="K136" s="615" t="s">
        <v>995</v>
      </c>
      <c r="L136" s="617">
        <v>72.070163913174</v>
      </c>
      <c r="M136" s="617">
        <v>6</v>
      </c>
      <c r="N136" s="618">
        <v>432.42098347904403</v>
      </c>
    </row>
    <row r="137" spans="1:14" ht="14.4" customHeight="1" x14ac:dyDescent="0.3">
      <c r="A137" s="613" t="s">
        <v>509</v>
      </c>
      <c r="B137" s="614" t="s">
        <v>1956</v>
      </c>
      <c r="C137" s="615" t="s">
        <v>514</v>
      </c>
      <c r="D137" s="616" t="s">
        <v>1957</v>
      </c>
      <c r="E137" s="615" t="s">
        <v>519</v>
      </c>
      <c r="F137" s="616" t="s">
        <v>1958</v>
      </c>
      <c r="G137" s="615" t="s">
        <v>548</v>
      </c>
      <c r="H137" s="615" t="s">
        <v>996</v>
      </c>
      <c r="I137" s="615" t="s">
        <v>997</v>
      </c>
      <c r="J137" s="615" t="s">
        <v>998</v>
      </c>
      <c r="K137" s="615" t="s">
        <v>999</v>
      </c>
      <c r="L137" s="617">
        <v>37.466738937166575</v>
      </c>
      <c r="M137" s="617">
        <v>113</v>
      </c>
      <c r="N137" s="618">
        <v>4233.7414998998229</v>
      </c>
    </row>
    <row r="138" spans="1:14" ht="14.4" customHeight="1" x14ac:dyDescent="0.3">
      <c r="A138" s="613" t="s">
        <v>509</v>
      </c>
      <c r="B138" s="614" t="s">
        <v>1956</v>
      </c>
      <c r="C138" s="615" t="s">
        <v>514</v>
      </c>
      <c r="D138" s="616" t="s">
        <v>1957</v>
      </c>
      <c r="E138" s="615" t="s">
        <v>519</v>
      </c>
      <c r="F138" s="616" t="s">
        <v>1958</v>
      </c>
      <c r="G138" s="615" t="s">
        <v>548</v>
      </c>
      <c r="H138" s="615" t="s">
        <v>1000</v>
      </c>
      <c r="I138" s="615" t="s">
        <v>1001</v>
      </c>
      <c r="J138" s="615" t="s">
        <v>998</v>
      </c>
      <c r="K138" s="615" t="s">
        <v>1002</v>
      </c>
      <c r="L138" s="617">
        <v>65.482943270170537</v>
      </c>
      <c r="M138" s="617">
        <v>3</v>
      </c>
      <c r="N138" s="618">
        <v>196.4488298105116</v>
      </c>
    </row>
    <row r="139" spans="1:14" ht="14.4" customHeight="1" x14ac:dyDescent="0.3">
      <c r="A139" s="613" t="s">
        <v>509</v>
      </c>
      <c r="B139" s="614" t="s">
        <v>1956</v>
      </c>
      <c r="C139" s="615" t="s">
        <v>514</v>
      </c>
      <c r="D139" s="616" t="s">
        <v>1957</v>
      </c>
      <c r="E139" s="615" t="s">
        <v>519</v>
      </c>
      <c r="F139" s="616" t="s">
        <v>1958</v>
      </c>
      <c r="G139" s="615" t="s">
        <v>548</v>
      </c>
      <c r="H139" s="615" t="s">
        <v>1003</v>
      </c>
      <c r="I139" s="615" t="s">
        <v>1004</v>
      </c>
      <c r="J139" s="615" t="s">
        <v>1005</v>
      </c>
      <c r="K139" s="615" t="s">
        <v>1006</v>
      </c>
      <c r="L139" s="617">
        <v>54.290312537374234</v>
      </c>
      <c r="M139" s="617">
        <v>37</v>
      </c>
      <c r="N139" s="618">
        <v>2008.7415638828465</v>
      </c>
    </row>
    <row r="140" spans="1:14" ht="14.4" customHeight="1" x14ac:dyDescent="0.3">
      <c r="A140" s="613" t="s">
        <v>509</v>
      </c>
      <c r="B140" s="614" t="s">
        <v>1956</v>
      </c>
      <c r="C140" s="615" t="s">
        <v>514</v>
      </c>
      <c r="D140" s="616" t="s">
        <v>1957</v>
      </c>
      <c r="E140" s="615" t="s">
        <v>519</v>
      </c>
      <c r="F140" s="616" t="s">
        <v>1958</v>
      </c>
      <c r="G140" s="615" t="s">
        <v>548</v>
      </c>
      <c r="H140" s="615" t="s">
        <v>1007</v>
      </c>
      <c r="I140" s="615" t="s">
        <v>210</v>
      </c>
      <c r="J140" s="615" t="s">
        <v>1008</v>
      </c>
      <c r="K140" s="615"/>
      <c r="L140" s="617">
        <v>102.61102775446545</v>
      </c>
      <c r="M140" s="617">
        <v>40</v>
      </c>
      <c r="N140" s="618">
        <v>4104.4411101786181</v>
      </c>
    </row>
    <row r="141" spans="1:14" ht="14.4" customHeight="1" x14ac:dyDescent="0.3">
      <c r="A141" s="613" t="s">
        <v>509</v>
      </c>
      <c r="B141" s="614" t="s">
        <v>1956</v>
      </c>
      <c r="C141" s="615" t="s">
        <v>514</v>
      </c>
      <c r="D141" s="616" t="s">
        <v>1957</v>
      </c>
      <c r="E141" s="615" t="s">
        <v>519</v>
      </c>
      <c r="F141" s="616" t="s">
        <v>1958</v>
      </c>
      <c r="G141" s="615" t="s">
        <v>548</v>
      </c>
      <c r="H141" s="615" t="s">
        <v>1009</v>
      </c>
      <c r="I141" s="615" t="s">
        <v>1010</v>
      </c>
      <c r="J141" s="615" t="s">
        <v>1011</v>
      </c>
      <c r="K141" s="615" t="s">
        <v>1012</v>
      </c>
      <c r="L141" s="617">
        <v>178.04</v>
      </c>
      <c r="M141" s="617">
        <v>1</v>
      </c>
      <c r="N141" s="618">
        <v>178.04</v>
      </c>
    </row>
    <row r="142" spans="1:14" ht="14.4" customHeight="1" x14ac:dyDescent="0.3">
      <c r="A142" s="613" t="s">
        <v>509</v>
      </c>
      <c r="B142" s="614" t="s">
        <v>1956</v>
      </c>
      <c r="C142" s="615" t="s">
        <v>514</v>
      </c>
      <c r="D142" s="616" t="s">
        <v>1957</v>
      </c>
      <c r="E142" s="615" t="s">
        <v>519</v>
      </c>
      <c r="F142" s="616" t="s">
        <v>1958</v>
      </c>
      <c r="G142" s="615" t="s">
        <v>548</v>
      </c>
      <c r="H142" s="615" t="s">
        <v>1013</v>
      </c>
      <c r="I142" s="615" t="s">
        <v>1014</v>
      </c>
      <c r="J142" s="615" t="s">
        <v>1015</v>
      </c>
      <c r="K142" s="615" t="s">
        <v>1016</v>
      </c>
      <c r="L142" s="617">
        <v>85.030814392104602</v>
      </c>
      <c r="M142" s="617">
        <v>1</v>
      </c>
      <c r="N142" s="618">
        <v>85.030814392104602</v>
      </c>
    </row>
    <row r="143" spans="1:14" ht="14.4" customHeight="1" x14ac:dyDescent="0.3">
      <c r="A143" s="613" t="s">
        <v>509</v>
      </c>
      <c r="B143" s="614" t="s">
        <v>1956</v>
      </c>
      <c r="C143" s="615" t="s">
        <v>514</v>
      </c>
      <c r="D143" s="616" t="s">
        <v>1957</v>
      </c>
      <c r="E143" s="615" t="s">
        <v>519</v>
      </c>
      <c r="F143" s="616" t="s">
        <v>1958</v>
      </c>
      <c r="G143" s="615" t="s">
        <v>548</v>
      </c>
      <c r="H143" s="615" t="s">
        <v>1017</v>
      </c>
      <c r="I143" s="615" t="s">
        <v>210</v>
      </c>
      <c r="J143" s="615" t="s">
        <v>1018</v>
      </c>
      <c r="K143" s="615"/>
      <c r="L143" s="617">
        <v>64.650130134660742</v>
      </c>
      <c r="M143" s="617">
        <v>5</v>
      </c>
      <c r="N143" s="618">
        <v>323.25065067330371</v>
      </c>
    </row>
    <row r="144" spans="1:14" ht="14.4" customHeight="1" x14ac:dyDescent="0.3">
      <c r="A144" s="613" t="s">
        <v>509</v>
      </c>
      <c r="B144" s="614" t="s">
        <v>1956</v>
      </c>
      <c r="C144" s="615" t="s">
        <v>514</v>
      </c>
      <c r="D144" s="616" t="s">
        <v>1957</v>
      </c>
      <c r="E144" s="615" t="s">
        <v>519</v>
      </c>
      <c r="F144" s="616" t="s">
        <v>1958</v>
      </c>
      <c r="G144" s="615" t="s">
        <v>548</v>
      </c>
      <c r="H144" s="615" t="s">
        <v>1019</v>
      </c>
      <c r="I144" s="615" t="s">
        <v>1020</v>
      </c>
      <c r="J144" s="615" t="s">
        <v>1021</v>
      </c>
      <c r="K144" s="615" t="s">
        <v>1022</v>
      </c>
      <c r="L144" s="617">
        <v>49.862015973410173</v>
      </c>
      <c r="M144" s="617">
        <v>74</v>
      </c>
      <c r="N144" s="618">
        <v>3689.789182032353</v>
      </c>
    </row>
    <row r="145" spans="1:14" ht="14.4" customHeight="1" x14ac:dyDescent="0.3">
      <c r="A145" s="613" t="s">
        <v>509</v>
      </c>
      <c r="B145" s="614" t="s">
        <v>1956</v>
      </c>
      <c r="C145" s="615" t="s">
        <v>514</v>
      </c>
      <c r="D145" s="616" t="s">
        <v>1957</v>
      </c>
      <c r="E145" s="615" t="s">
        <v>519</v>
      </c>
      <c r="F145" s="616" t="s">
        <v>1958</v>
      </c>
      <c r="G145" s="615" t="s">
        <v>548</v>
      </c>
      <c r="H145" s="615" t="s">
        <v>1023</v>
      </c>
      <c r="I145" s="615" t="s">
        <v>1024</v>
      </c>
      <c r="J145" s="615" t="s">
        <v>576</v>
      </c>
      <c r="K145" s="615" t="s">
        <v>1025</v>
      </c>
      <c r="L145" s="617">
        <v>50.0359013258348</v>
      </c>
      <c r="M145" s="617">
        <v>53</v>
      </c>
      <c r="N145" s="618">
        <v>2651.9027702692442</v>
      </c>
    </row>
    <row r="146" spans="1:14" ht="14.4" customHeight="1" x14ac:dyDescent="0.3">
      <c r="A146" s="613" t="s">
        <v>509</v>
      </c>
      <c r="B146" s="614" t="s">
        <v>1956</v>
      </c>
      <c r="C146" s="615" t="s">
        <v>514</v>
      </c>
      <c r="D146" s="616" t="s">
        <v>1957</v>
      </c>
      <c r="E146" s="615" t="s">
        <v>519</v>
      </c>
      <c r="F146" s="616" t="s">
        <v>1958</v>
      </c>
      <c r="G146" s="615" t="s">
        <v>548</v>
      </c>
      <c r="H146" s="615" t="s">
        <v>1026</v>
      </c>
      <c r="I146" s="615" t="s">
        <v>1027</v>
      </c>
      <c r="J146" s="615" t="s">
        <v>1028</v>
      </c>
      <c r="K146" s="615" t="s">
        <v>1029</v>
      </c>
      <c r="L146" s="617">
        <v>147.99235218601225</v>
      </c>
      <c r="M146" s="617">
        <v>4</v>
      </c>
      <c r="N146" s="618">
        <v>591.96940874404902</v>
      </c>
    </row>
    <row r="147" spans="1:14" ht="14.4" customHeight="1" x14ac:dyDescent="0.3">
      <c r="A147" s="613" t="s">
        <v>509</v>
      </c>
      <c r="B147" s="614" t="s">
        <v>1956</v>
      </c>
      <c r="C147" s="615" t="s">
        <v>514</v>
      </c>
      <c r="D147" s="616" t="s">
        <v>1957</v>
      </c>
      <c r="E147" s="615" t="s">
        <v>519</v>
      </c>
      <c r="F147" s="616" t="s">
        <v>1958</v>
      </c>
      <c r="G147" s="615" t="s">
        <v>548</v>
      </c>
      <c r="H147" s="615" t="s">
        <v>1030</v>
      </c>
      <c r="I147" s="615" t="s">
        <v>1031</v>
      </c>
      <c r="J147" s="615" t="s">
        <v>1032</v>
      </c>
      <c r="K147" s="615" t="s">
        <v>1033</v>
      </c>
      <c r="L147" s="617">
        <v>177.80000000000004</v>
      </c>
      <c r="M147" s="617">
        <v>1</v>
      </c>
      <c r="N147" s="618">
        <v>177.80000000000004</v>
      </c>
    </row>
    <row r="148" spans="1:14" ht="14.4" customHeight="1" x14ac:dyDescent="0.3">
      <c r="A148" s="613" t="s">
        <v>509</v>
      </c>
      <c r="B148" s="614" t="s">
        <v>1956</v>
      </c>
      <c r="C148" s="615" t="s">
        <v>514</v>
      </c>
      <c r="D148" s="616" t="s">
        <v>1957</v>
      </c>
      <c r="E148" s="615" t="s">
        <v>519</v>
      </c>
      <c r="F148" s="616" t="s">
        <v>1958</v>
      </c>
      <c r="G148" s="615" t="s">
        <v>548</v>
      </c>
      <c r="H148" s="615" t="s">
        <v>1034</v>
      </c>
      <c r="I148" s="615" t="s">
        <v>1035</v>
      </c>
      <c r="J148" s="615" t="s">
        <v>1036</v>
      </c>
      <c r="K148" s="615" t="s">
        <v>1037</v>
      </c>
      <c r="L148" s="617">
        <v>2663.1600000000003</v>
      </c>
      <c r="M148" s="617">
        <v>13</v>
      </c>
      <c r="N148" s="618">
        <v>34621.08</v>
      </c>
    </row>
    <row r="149" spans="1:14" ht="14.4" customHeight="1" x14ac:dyDescent="0.3">
      <c r="A149" s="613" t="s">
        <v>509</v>
      </c>
      <c r="B149" s="614" t="s">
        <v>1956</v>
      </c>
      <c r="C149" s="615" t="s">
        <v>514</v>
      </c>
      <c r="D149" s="616" t="s">
        <v>1957</v>
      </c>
      <c r="E149" s="615" t="s">
        <v>519</v>
      </c>
      <c r="F149" s="616" t="s">
        <v>1958</v>
      </c>
      <c r="G149" s="615" t="s">
        <v>548</v>
      </c>
      <c r="H149" s="615" t="s">
        <v>1038</v>
      </c>
      <c r="I149" s="615" t="s">
        <v>1038</v>
      </c>
      <c r="J149" s="615" t="s">
        <v>1039</v>
      </c>
      <c r="K149" s="615" t="s">
        <v>554</v>
      </c>
      <c r="L149" s="617">
        <v>301.65000000000003</v>
      </c>
      <c r="M149" s="617">
        <v>11</v>
      </c>
      <c r="N149" s="618">
        <v>3318.1500000000005</v>
      </c>
    </row>
    <row r="150" spans="1:14" ht="14.4" customHeight="1" x14ac:dyDescent="0.3">
      <c r="A150" s="613" t="s">
        <v>509</v>
      </c>
      <c r="B150" s="614" t="s">
        <v>1956</v>
      </c>
      <c r="C150" s="615" t="s">
        <v>514</v>
      </c>
      <c r="D150" s="616" t="s">
        <v>1957</v>
      </c>
      <c r="E150" s="615" t="s">
        <v>519</v>
      </c>
      <c r="F150" s="616" t="s">
        <v>1958</v>
      </c>
      <c r="G150" s="615" t="s">
        <v>548</v>
      </c>
      <c r="H150" s="615" t="s">
        <v>1040</v>
      </c>
      <c r="I150" s="615" t="s">
        <v>1040</v>
      </c>
      <c r="J150" s="615" t="s">
        <v>1041</v>
      </c>
      <c r="K150" s="615" t="s">
        <v>1042</v>
      </c>
      <c r="L150" s="617">
        <v>67.540000000000006</v>
      </c>
      <c r="M150" s="617">
        <v>10</v>
      </c>
      <c r="N150" s="618">
        <v>675.40000000000009</v>
      </c>
    </row>
    <row r="151" spans="1:14" ht="14.4" customHeight="1" x14ac:dyDescent="0.3">
      <c r="A151" s="613" t="s">
        <v>509</v>
      </c>
      <c r="B151" s="614" t="s">
        <v>1956</v>
      </c>
      <c r="C151" s="615" t="s">
        <v>514</v>
      </c>
      <c r="D151" s="616" t="s">
        <v>1957</v>
      </c>
      <c r="E151" s="615" t="s">
        <v>519</v>
      </c>
      <c r="F151" s="616" t="s">
        <v>1958</v>
      </c>
      <c r="G151" s="615" t="s">
        <v>548</v>
      </c>
      <c r="H151" s="615" t="s">
        <v>1043</v>
      </c>
      <c r="I151" s="615" t="s">
        <v>1044</v>
      </c>
      <c r="J151" s="615" t="s">
        <v>1045</v>
      </c>
      <c r="K151" s="615" t="s">
        <v>570</v>
      </c>
      <c r="L151" s="617">
        <v>73.384666166996652</v>
      </c>
      <c r="M151" s="617">
        <v>21</v>
      </c>
      <c r="N151" s="618">
        <v>1541.0779895069297</v>
      </c>
    </row>
    <row r="152" spans="1:14" ht="14.4" customHeight="1" x14ac:dyDescent="0.3">
      <c r="A152" s="613" t="s">
        <v>509</v>
      </c>
      <c r="B152" s="614" t="s">
        <v>1956</v>
      </c>
      <c r="C152" s="615" t="s">
        <v>514</v>
      </c>
      <c r="D152" s="616" t="s">
        <v>1957</v>
      </c>
      <c r="E152" s="615" t="s">
        <v>519</v>
      </c>
      <c r="F152" s="616" t="s">
        <v>1958</v>
      </c>
      <c r="G152" s="615" t="s">
        <v>548</v>
      </c>
      <c r="H152" s="615" t="s">
        <v>1046</v>
      </c>
      <c r="I152" s="615" t="s">
        <v>1047</v>
      </c>
      <c r="J152" s="615" t="s">
        <v>1048</v>
      </c>
      <c r="K152" s="615" t="s">
        <v>589</v>
      </c>
      <c r="L152" s="617">
        <v>41.506484009108341</v>
      </c>
      <c r="M152" s="617">
        <v>31</v>
      </c>
      <c r="N152" s="618">
        <v>1286.7010042823586</v>
      </c>
    </row>
    <row r="153" spans="1:14" ht="14.4" customHeight="1" x14ac:dyDescent="0.3">
      <c r="A153" s="613" t="s">
        <v>509</v>
      </c>
      <c r="B153" s="614" t="s">
        <v>1956</v>
      </c>
      <c r="C153" s="615" t="s">
        <v>514</v>
      </c>
      <c r="D153" s="616" t="s">
        <v>1957</v>
      </c>
      <c r="E153" s="615" t="s">
        <v>519</v>
      </c>
      <c r="F153" s="616" t="s">
        <v>1958</v>
      </c>
      <c r="G153" s="615" t="s">
        <v>548</v>
      </c>
      <c r="H153" s="615" t="s">
        <v>1049</v>
      </c>
      <c r="I153" s="615" t="s">
        <v>1050</v>
      </c>
      <c r="J153" s="615" t="s">
        <v>1051</v>
      </c>
      <c r="K153" s="615" t="s">
        <v>1052</v>
      </c>
      <c r="L153" s="617">
        <v>98.819999999999979</v>
      </c>
      <c r="M153" s="617">
        <v>3</v>
      </c>
      <c r="N153" s="618">
        <v>296.45999999999992</v>
      </c>
    </row>
    <row r="154" spans="1:14" ht="14.4" customHeight="1" x14ac:dyDescent="0.3">
      <c r="A154" s="613" t="s">
        <v>509</v>
      </c>
      <c r="B154" s="614" t="s">
        <v>1956</v>
      </c>
      <c r="C154" s="615" t="s">
        <v>514</v>
      </c>
      <c r="D154" s="616" t="s">
        <v>1957</v>
      </c>
      <c r="E154" s="615" t="s">
        <v>519</v>
      </c>
      <c r="F154" s="616" t="s">
        <v>1958</v>
      </c>
      <c r="G154" s="615" t="s">
        <v>548</v>
      </c>
      <c r="H154" s="615" t="s">
        <v>1053</v>
      </c>
      <c r="I154" s="615" t="s">
        <v>1054</v>
      </c>
      <c r="J154" s="615" t="s">
        <v>1055</v>
      </c>
      <c r="K154" s="615" t="s">
        <v>1056</v>
      </c>
      <c r="L154" s="617">
        <v>389.28996551228886</v>
      </c>
      <c r="M154" s="617">
        <v>45</v>
      </c>
      <c r="N154" s="618">
        <v>17518.048448052999</v>
      </c>
    </row>
    <row r="155" spans="1:14" ht="14.4" customHeight="1" x14ac:dyDescent="0.3">
      <c r="A155" s="613" t="s">
        <v>509</v>
      </c>
      <c r="B155" s="614" t="s">
        <v>1956</v>
      </c>
      <c r="C155" s="615" t="s">
        <v>514</v>
      </c>
      <c r="D155" s="616" t="s">
        <v>1957</v>
      </c>
      <c r="E155" s="615" t="s">
        <v>519</v>
      </c>
      <c r="F155" s="616" t="s">
        <v>1958</v>
      </c>
      <c r="G155" s="615" t="s">
        <v>548</v>
      </c>
      <c r="H155" s="615" t="s">
        <v>1057</v>
      </c>
      <c r="I155" s="615" t="s">
        <v>1058</v>
      </c>
      <c r="J155" s="615" t="s">
        <v>1059</v>
      </c>
      <c r="K155" s="615" t="s">
        <v>1060</v>
      </c>
      <c r="L155" s="617">
        <v>75.59</v>
      </c>
      <c r="M155" s="617">
        <v>1</v>
      </c>
      <c r="N155" s="618">
        <v>75.59</v>
      </c>
    </row>
    <row r="156" spans="1:14" ht="14.4" customHeight="1" x14ac:dyDescent="0.3">
      <c r="A156" s="613" t="s">
        <v>509</v>
      </c>
      <c r="B156" s="614" t="s">
        <v>1956</v>
      </c>
      <c r="C156" s="615" t="s">
        <v>514</v>
      </c>
      <c r="D156" s="616" t="s">
        <v>1957</v>
      </c>
      <c r="E156" s="615" t="s">
        <v>519</v>
      </c>
      <c r="F156" s="616" t="s">
        <v>1958</v>
      </c>
      <c r="G156" s="615" t="s">
        <v>548</v>
      </c>
      <c r="H156" s="615" t="s">
        <v>1061</v>
      </c>
      <c r="I156" s="615" t="s">
        <v>1062</v>
      </c>
      <c r="J156" s="615" t="s">
        <v>1063</v>
      </c>
      <c r="K156" s="615" t="s">
        <v>1064</v>
      </c>
      <c r="L156" s="617">
        <v>1006.9599268234555</v>
      </c>
      <c r="M156" s="617">
        <v>21</v>
      </c>
      <c r="N156" s="618">
        <v>21146.158463292566</v>
      </c>
    </row>
    <row r="157" spans="1:14" ht="14.4" customHeight="1" x14ac:dyDescent="0.3">
      <c r="A157" s="613" t="s">
        <v>509</v>
      </c>
      <c r="B157" s="614" t="s">
        <v>1956</v>
      </c>
      <c r="C157" s="615" t="s">
        <v>514</v>
      </c>
      <c r="D157" s="616" t="s">
        <v>1957</v>
      </c>
      <c r="E157" s="615" t="s">
        <v>519</v>
      </c>
      <c r="F157" s="616" t="s">
        <v>1958</v>
      </c>
      <c r="G157" s="615" t="s">
        <v>548</v>
      </c>
      <c r="H157" s="615" t="s">
        <v>1065</v>
      </c>
      <c r="I157" s="615" t="s">
        <v>1066</v>
      </c>
      <c r="J157" s="615" t="s">
        <v>1067</v>
      </c>
      <c r="K157" s="615" t="s">
        <v>1068</v>
      </c>
      <c r="L157" s="617">
        <v>273.6928159775216</v>
      </c>
      <c r="M157" s="617">
        <v>17</v>
      </c>
      <c r="N157" s="618">
        <v>4652.7778716178673</v>
      </c>
    </row>
    <row r="158" spans="1:14" ht="14.4" customHeight="1" x14ac:dyDescent="0.3">
      <c r="A158" s="613" t="s">
        <v>509</v>
      </c>
      <c r="B158" s="614" t="s">
        <v>1956</v>
      </c>
      <c r="C158" s="615" t="s">
        <v>514</v>
      </c>
      <c r="D158" s="616" t="s">
        <v>1957</v>
      </c>
      <c r="E158" s="615" t="s">
        <v>519</v>
      </c>
      <c r="F158" s="616" t="s">
        <v>1958</v>
      </c>
      <c r="G158" s="615" t="s">
        <v>548</v>
      </c>
      <c r="H158" s="615" t="s">
        <v>1069</v>
      </c>
      <c r="I158" s="615" t="s">
        <v>1070</v>
      </c>
      <c r="J158" s="615" t="s">
        <v>1071</v>
      </c>
      <c r="K158" s="615" t="s">
        <v>1072</v>
      </c>
      <c r="L158" s="617">
        <v>79.93982913172843</v>
      </c>
      <c r="M158" s="617">
        <v>2</v>
      </c>
      <c r="N158" s="618">
        <v>159.87965826345686</v>
      </c>
    </row>
    <row r="159" spans="1:14" ht="14.4" customHeight="1" x14ac:dyDescent="0.3">
      <c r="A159" s="613" t="s">
        <v>509</v>
      </c>
      <c r="B159" s="614" t="s">
        <v>1956</v>
      </c>
      <c r="C159" s="615" t="s">
        <v>514</v>
      </c>
      <c r="D159" s="616" t="s">
        <v>1957</v>
      </c>
      <c r="E159" s="615" t="s">
        <v>519</v>
      </c>
      <c r="F159" s="616" t="s">
        <v>1958</v>
      </c>
      <c r="G159" s="615" t="s">
        <v>548</v>
      </c>
      <c r="H159" s="615" t="s">
        <v>1073</v>
      </c>
      <c r="I159" s="615" t="s">
        <v>1073</v>
      </c>
      <c r="J159" s="615" t="s">
        <v>1074</v>
      </c>
      <c r="K159" s="615" t="s">
        <v>681</v>
      </c>
      <c r="L159" s="617">
        <v>56.43</v>
      </c>
      <c r="M159" s="617">
        <v>2</v>
      </c>
      <c r="N159" s="618">
        <v>112.86</v>
      </c>
    </row>
    <row r="160" spans="1:14" ht="14.4" customHeight="1" x14ac:dyDescent="0.3">
      <c r="A160" s="613" t="s">
        <v>509</v>
      </c>
      <c r="B160" s="614" t="s">
        <v>1956</v>
      </c>
      <c r="C160" s="615" t="s">
        <v>514</v>
      </c>
      <c r="D160" s="616" t="s">
        <v>1957</v>
      </c>
      <c r="E160" s="615" t="s">
        <v>519</v>
      </c>
      <c r="F160" s="616" t="s">
        <v>1958</v>
      </c>
      <c r="G160" s="615" t="s">
        <v>548</v>
      </c>
      <c r="H160" s="615" t="s">
        <v>1075</v>
      </c>
      <c r="I160" s="615" t="s">
        <v>1076</v>
      </c>
      <c r="J160" s="615" t="s">
        <v>1077</v>
      </c>
      <c r="K160" s="615" t="s">
        <v>1078</v>
      </c>
      <c r="L160" s="617">
        <v>1102.7900000000004</v>
      </c>
      <c r="M160" s="617">
        <v>1</v>
      </c>
      <c r="N160" s="618">
        <v>1102.7900000000004</v>
      </c>
    </row>
    <row r="161" spans="1:14" ht="14.4" customHeight="1" x14ac:dyDescent="0.3">
      <c r="A161" s="613" t="s">
        <v>509</v>
      </c>
      <c r="B161" s="614" t="s">
        <v>1956</v>
      </c>
      <c r="C161" s="615" t="s">
        <v>514</v>
      </c>
      <c r="D161" s="616" t="s">
        <v>1957</v>
      </c>
      <c r="E161" s="615" t="s">
        <v>519</v>
      </c>
      <c r="F161" s="616" t="s">
        <v>1958</v>
      </c>
      <c r="G161" s="615" t="s">
        <v>548</v>
      </c>
      <c r="H161" s="615" t="s">
        <v>1079</v>
      </c>
      <c r="I161" s="615" t="s">
        <v>1080</v>
      </c>
      <c r="J161" s="615" t="s">
        <v>1081</v>
      </c>
      <c r="K161" s="615" t="s">
        <v>1082</v>
      </c>
      <c r="L161" s="617">
        <v>343.609599519982</v>
      </c>
      <c r="M161" s="617">
        <v>20</v>
      </c>
      <c r="N161" s="618">
        <v>6872.1919903996404</v>
      </c>
    </row>
    <row r="162" spans="1:14" ht="14.4" customHeight="1" x14ac:dyDescent="0.3">
      <c r="A162" s="613" t="s">
        <v>509</v>
      </c>
      <c r="B162" s="614" t="s">
        <v>1956</v>
      </c>
      <c r="C162" s="615" t="s">
        <v>514</v>
      </c>
      <c r="D162" s="616" t="s">
        <v>1957</v>
      </c>
      <c r="E162" s="615" t="s">
        <v>519</v>
      </c>
      <c r="F162" s="616" t="s">
        <v>1958</v>
      </c>
      <c r="G162" s="615" t="s">
        <v>548</v>
      </c>
      <c r="H162" s="615" t="s">
        <v>1083</v>
      </c>
      <c r="I162" s="615" t="s">
        <v>1084</v>
      </c>
      <c r="J162" s="615" t="s">
        <v>1085</v>
      </c>
      <c r="K162" s="615" t="s">
        <v>1086</v>
      </c>
      <c r="L162" s="617">
        <v>1098.3300537962104</v>
      </c>
      <c r="M162" s="617">
        <v>33</v>
      </c>
      <c r="N162" s="618">
        <v>36244.891775274948</v>
      </c>
    </row>
    <row r="163" spans="1:14" ht="14.4" customHeight="1" x14ac:dyDescent="0.3">
      <c r="A163" s="613" t="s">
        <v>509</v>
      </c>
      <c r="B163" s="614" t="s">
        <v>1956</v>
      </c>
      <c r="C163" s="615" t="s">
        <v>514</v>
      </c>
      <c r="D163" s="616" t="s">
        <v>1957</v>
      </c>
      <c r="E163" s="615" t="s">
        <v>519</v>
      </c>
      <c r="F163" s="616" t="s">
        <v>1958</v>
      </c>
      <c r="G163" s="615" t="s">
        <v>548</v>
      </c>
      <c r="H163" s="615" t="s">
        <v>1087</v>
      </c>
      <c r="I163" s="615" t="s">
        <v>210</v>
      </c>
      <c r="J163" s="615" t="s">
        <v>1088</v>
      </c>
      <c r="K163" s="615"/>
      <c r="L163" s="617">
        <v>23.891292335733642</v>
      </c>
      <c r="M163" s="617">
        <v>8</v>
      </c>
      <c r="N163" s="618">
        <v>191.13033868586913</v>
      </c>
    </row>
    <row r="164" spans="1:14" ht="14.4" customHeight="1" x14ac:dyDescent="0.3">
      <c r="A164" s="613" t="s">
        <v>509</v>
      </c>
      <c r="B164" s="614" t="s">
        <v>1956</v>
      </c>
      <c r="C164" s="615" t="s">
        <v>514</v>
      </c>
      <c r="D164" s="616" t="s">
        <v>1957</v>
      </c>
      <c r="E164" s="615" t="s">
        <v>519</v>
      </c>
      <c r="F164" s="616" t="s">
        <v>1958</v>
      </c>
      <c r="G164" s="615" t="s">
        <v>548</v>
      </c>
      <c r="H164" s="615" t="s">
        <v>1089</v>
      </c>
      <c r="I164" s="615" t="s">
        <v>210</v>
      </c>
      <c r="J164" s="615" t="s">
        <v>1090</v>
      </c>
      <c r="K164" s="615"/>
      <c r="L164" s="617">
        <v>64.155487440419535</v>
      </c>
      <c r="M164" s="617">
        <v>29</v>
      </c>
      <c r="N164" s="618">
        <v>1860.5091357721667</v>
      </c>
    </row>
    <row r="165" spans="1:14" ht="14.4" customHeight="1" x14ac:dyDescent="0.3">
      <c r="A165" s="613" t="s">
        <v>509</v>
      </c>
      <c r="B165" s="614" t="s">
        <v>1956</v>
      </c>
      <c r="C165" s="615" t="s">
        <v>514</v>
      </c>
      <c r="D165" s="616" t="s">
        <v>1957</v>
      </c>
      <c r="E165" s="615" t="s">
        <v>519</v>
      </c>
      <c r="F165" s="616" t="s">
        <v>1958</v>
      </c>
      <c r="G165" s="615" t="s">
        <v>548</v>
      </c>
      <c r="H165" s="615" t="s">
        <v>1091</v>
      </c>
      <c r="I165" s="615" t="s">
        <v>210</v>
      </c>
      <c r="J165" s="615" t="s">
        <v>1092</v>
      </c>
      <c r="K165" s="615"/>
      <c r="L165" s="617">
        <v>100.58125870466023</v>
      </c>
      <c r="M165" s="617">
        <v>18</v>
      </c>
      <c r="N165" s="618">
        <v>1810.4626566838842</v>
      </c>
    </row>
    <row r="166" spans="1:14" ht="14.4" customHeight="1" x14ac:dyDescent="0.3">
      <c r="A166" s="613" t="s">
        <v>509</v>
      </c>
      <c r="B166" s="614" t="s">
        <v>1956</v>
      </c>
      <c r="C166" s="615" t="s">
        <v>514</v>
      </c>
      <c r="D166" s="616" t="s">
        <v>1957</v>
      </c>
      <c r="E166" s="615" t="s">
        <v>519</v>
      </c>
      <c r="F166" s="616" t="s">
        <v>1958</v>
      </c>
      <c r="G166" s="615" t="s">
        <v>548</v>
      </c>
      <c r="H166" s="615" t="s">
        <v>1093</v>
      </c>
      <c r="I166" s="615" t="s">
        <v>1094</v>
      </c>
      <c r="J166" s="615" t="s">
        <v>1095</v>
      </c>
      <c r="K166" s="615" t="s">
        <v>940</v>
      </c>
      <c r="L166" s="617">
        <v>52.409999999999989</v>
      </c>
      <c r="M166" s="617">
        <v>3</v>
      </c>
      <c r="N166" s="618">
        <v>157.22999999999996</v>
      </c>
    </row>
    <row r="167" spans="1:14" ht="14.4" customHeight="1" x14ac:dyDescent="0.3">
      <c r="A167" s="613" t="s">
        <v>509</v>
      </c>
      <c r="B167" s="614" t="s">
        <v>1956</v>
      </c>
      <c r="C167" s="615" t="s">
        <v>514</v>
      </c>
      <c r="D167" s="616" t="s">
        <v>1957</v>
      </c>
      <c r="E167" s="615" t="s">
        <v>519</v>
      </c>
      <c r="F167" s="616" t="s">
        <v>1958</v>
      </c>
      <c r="G167" s="615" t="s">
        <v>548</v>
      </c>
      <c r="H167" s="615" t="s">
        <v>1096</v>
      </c>
      <c r="I167" s="615" t="s">
        <v>1097</v>
      </c>
      <c r="J167" s="615" t="s">
        <v>1098</v>
      </c>
      <c r="K167" s="615" t="s">
        <v>1099</v>
      </c>
      <c r="L167" s="617">
        <v>269.62</v>
      </c>
      <c r="M167" s="617">
        <v>2</v>
      </c>
      <c r="N167" s="618">
        <v>539.24</v>
      </c>
    </row>
    <row r="168" spans="1:14" ht="14.4" customHeight="1" x14ac:dyDescent="0.3">
      <c r="A168" s="613" t="s">
        <v>509</v>
      </c>
      <c r="B168" s="614" t="s">
        <v>1956</v>
      </c>
      <c r="C168" s="615" t="s">
        <v>514</v>
      </c>
      <c r="D168" s="616" t="s">
        <v>1957</v>
      </c>
      <c r="E168" s="615" t="s">
        <v>519</v>
      </c>
      <c r="F168" s="616" t="s">
        <v>1958</v>
      </c>
      <c r="G168" s="615" t="s">
        <v>548</v>
      </c>
      <c r="H168" s="615" t="s">
        <v>1100</v>
      </c>
      <c r="I168" s="615" t="s">
        <v>1101</v>
      </c>
      <c r="J168" s="615" t="s">
        <v>1102</v>
      </c>
      <c r="K168" s="615" t="s">
        <v>1103</v>
      </c>
      <c r="L168" s="617">
        <v>298.99999999999989</v>
      </c>
      <c r="M168" s="617">
        <v>5</v>
      </c>
      <c r="N168" s="618">
        <v>1494.9999999999995</v>
      </c>
    </row>
    <row r="169" spans="1:14" ht="14.4" customHeight="1" x14ac:dyDescent="0.3">
      <c r="A169" s="613" t="s">
        <v>509</v>
      </c>
      <c r="B169" s="614" t="s">
        <v>1956</v>
      </c>
      <c r="C169" s="615" t="s">
        <v>514</v>
      </c>
      <c r="D169" s="616" t="s">
        <v>1957</v>
      </c>
      <c r="E169" s="615" t="s">
        <v>519</v>
      </c>
      <c r="F169" s="616" t="s">
        <v>1958</v>
      </c>
      <c r="G169" s="615" t="s">
        <v>548</v>
      </c>
      <c r="H169" s="615" t="s">
        <v>1104</v>
      </c>
      <c r="I169" s="615" t="s">
        <v>1105</v>
      </c>
      <c r="J169" s="615" t="s">
        <v>1106</v>
      </c>
      <c r="K169" s="615" t="s">
        <v>1107</v>
      </c>
      <c r="L169" s="617">
        <v>61.550072617706064</v>
      </c>
      <c r="M169" s="617">
        <v>2</v>
      </c>
      <c r="N169" s="618">
        <v>123.10014523541213</v>
      </c>
    </row>
    <row r="170" spans="1:14" ht="14.4" customHeight="1" x14ac:dyDescent="0.3">
      <c r="A170" s="613" t="s">
        <v>509</v>
      </c>
      <c r="B170" s="614" t="s">
        <v>1956</v>
      </c>
      <c r="C170" s="615" t="s">
        <v>514</v>
      </c>
      <c r="D170" s="616" t="s">
        <v>1957</v>
      </c>
      <c r="E170" s="615" t="s">
        <v>519</v>
      </c>
      <c r="F170" s="616" t="s">
        <v>1958</v>
      </c>
      <c r="G170" s="615" t="s">
        <v>548</v>
      </c>
      <c r="H170" s="615" t="s">
        <v>1108</v>
      </c>
      <c r="I170" s="615" t="s">
        <v>1109</v>
      </c>
      <c r="J170" s="615" t="s">
        <v>1110</v>
      </c>
      <c r="K170" s="615" t="s">
        <v>1111</v>
      </c>
      <c r="L170" s="617">
        <v>192.23657609929236</v>
      </c>
      <c r="M170" s="617">
        <v>48</v>
      </c>
      <c r="N170" s="618">
        <v>9227.355652766033</v>
      </c>
    </row>
    <row r="171" spans="1:14" ht="14.4" customHeight="1" x14ac:dyDescent="0.3">
      <c r="A171" s="613" t="s">
        <v>509</v>
      </c>
      <c r="B171" s="614" t="s">
        <v>1956</v>
      </c>
      <c r="C171" s="615" t="s">
        <v>514</v>
      </c>
      <c r="D171" s="616" t="s">
        <v>1957</v>
      </c>
      <c r="E171" s="615" t="s">
        <v>519</v>
      </c>
      <c r="F171" s="616" t="s">
        <v>1958</v>
      </c>
      <c r="G171" s="615" t="s">
        <v>548</v>
      </c>
      <c r="H171" s="615" t="s">
        <v>1112</v>
      </c>
      <c r="I171" s="615" t="s">
        <v>1113</v>
      </c>
      <c r="J171" s="615" t="s">
        <v>1114</v>
      </c>
      <c r="K171" s="615" t="s">
        <v>1115</v>
      </c>
      <c r="L171" s="617">
        <v>128.41</v>
      </c>
      <c r="M171" s="617">
        <v>1</v>
      </c>
      <c r="N171" s="618">
        <v>128.41</v>
      </c>
    </row>
    <row r="172" spans="1:14" ht="14.4" customHeight="1" x14ac:dyDescent="0.3">
      <c r="A172" s="613" t="s">
        <v>509</v>
      </c>
      <c r="B172" s="614" t="s">
        <v>1956</v>
      </c>
      <c r="C172" s="615" t="s">
        <v>514</v>
      </c>
      <c r="D172" s="616" t="s">
        <v>1957</v>
      </c>
      <c r="E172" s="615" t="s">
        <v>519</v>
      </c>
      <c r="F172" s="616" t="s">
        <v>1958</v>
      </c>
      <c r="G172" s="615" t="s">
        <v>548</v>
      </c>
      <c r="H172" s="615" t="s">
        <v>1116</v>
      </c>
      <c r="I172" s="615" t="s">
        <v>1116</v>
      </c>
      <c r="J172" s="615" t="s">
        <v>1117</v>
      </c>
      <c r="K172" s="615" t="s">
        <v>1118</v>
      </c>
      <c r="L172" s="617">
        <v>175.03</v>
      </c>
      <c r="M172" s="617">
        <v>1</v>
      </c>
      <c r="N172" s="618">
        <v>175.03</v>
      </c>
    </row>
    <row r="173" spans="1:14" ht="14.4" customHeight="1" x14ac:dyDescent="0.3">
      <c r="A173" s="613" t="s">
        <v>509</v>
      </c>
      <c r="B173" s="614" t="s">
        <v>1956</v>
      </c>
      <c r="C173" s="615" t="s">
        <v>514</v>
      </c>
      <c r="D173" s="616" t="s">
        <v>1957</v>
      </c>
      <c r="E173" s="615" t="s">
        <v>519</v>
      </c>
      <c r="F173" s="616" t="s">
        <v>1958</v>
      </c>
      <c r="G173" s="615" t="s">
        <v>548</v>
      </c>
      <c r="H173" s="615" t="s">
        <v>1119</v>
      </c>
      <c r="I173" s="615" t="s">
        <v>210</v>
      </c>
      <c r="J173" s="615" t="s">
        <v>1120</v>
      </c>
      <c r="K173" s="615"/>
      <c r="L173" s="617">
        <v>410.23551942742864</v>
      </c>
      <c r="M173" s="617">
        <v>13</v>
      </c>
      <c r="N173" s="618">
        <v>5333.0617525565722</v>
      </c>
    </row>
    <row r="174" spans="1:14" ht="14.4" customHeight="1" x14ac:dyDescent="0.3">
      <c r="A174" s="613" t="s">
        <v>509</v>
      </c>
      <c r="B174" s="614" t="s">
        <v>1956</v>
      </c>
      <c r="C174" s="615" t="s">
        <v>514</v>
      </c>
      <c r="D174" s="616" t="s">
        <v>1957</v>
      </c>
      <c r="E174" s="615" t="s">
        <v>519</v>
      </c>
      <c r="F174" s="616" t="s">
        <v>1958</v>
      </c>
      <c r="G174" s="615" t="s">
        <v>548</v>
      </c>
      <c r="H174" s="615" t="s">
        <v>1121</v>
      </c>
      <c r="I174" s="615" t="s">
        <v>1122</v>
      </c>
      <c r="J174" s="615" t="s">
        <v>933</v>
      </c>
      <c r="K174" s="615" t="s">
        <v>1123</v>
      </c>
      <c r="L174" s="617">
        <v>59.730120231141292</v>
      </c>
      <c r="M174" s="617">
        <v>3</v>
      </c>
      <c r="N174" s="618">
        <v>179.19036069342388</v>
      </c>
    </row>
    <row r="175" spans="1:14" ht="14.4" customHeight="1" x14ac:dyDescent="0.3">
      <c r="A175" s="613" t="s">
        <v>509</v>
      </c>
      <c r="B175" s="614" t="s">
        <v>1956</v>
      </c>
      <c r="C175" s="615" t="s">
        <v>514</v>
      </c>
      <c r="D175" s="616" t="s">
        <v>1957</v>
      </c>
      <c r="E175" s="615" t="s">
        <v>519</v>
      </c>
      <c r="F175" s="616" t="s">
        <v>1958</v>
      </c>
      <c r="G175" s="615" t="s">
        <v>548</v>
      </c>
      <c r="H175" s="615" t="s">
        <v>1124</v>
      </c>
      <c r="I175" s="615" t="s">
        <v>1125</v>
      </c>
      <c r="J175" s="615" t="s">
        <v>595</v>
      </c>
      <c r="K175" s="615" t="s">
        <v>1126</v>
      </c>
      <c r="L175" s="617">
        <v>98.046555339457896</v>
      </c>
      <c r="M175" s="617">
        <v>250</v>
      </c>
      <c r="N175" s="618">
        <v>24511.638834864472</v>
      </c>
    </row>
    <row r="176" spans="1:14" ht="14.4" customHeight="1" x14ac:dyDescent="0.3">
      <c r="A176" s="613" t="s">
        <v>509</v>
      </c>
      <c r="B176" s="614" t="s">
        <v>1956</v>
      </c>
      <c r="C176" s="615" t="s">
        <v>514</v>
      </c>
      <c r="D176" s="616" t="s">
        <v>1957</v>
      </c>
      <c r="E176" s="615" t="s">
        <v>519</v>
      </c>
      <c r="F176" s="616" t="s">
        <v>1958</v>
      </c>
      <c r="G176" s="615" t="s">
        <v>548</v>
      </c>
      <c r="H176" s="615" t="s">
        <v>1127</v>
      </c>
      <c r="I176" s="615" t="s">
        <v>1128</v>
      </c>
      <c r="J176" s="615" t="s">
        <v>1129</v>
      </c>
      <c r="K176" s="615" t="s">
        <v>1130</v>
      </c>
      <c r="L176" s="617">
        <v>25.52999968072843</v>
      </c>
      <c r="M176" s="617">
        <v>5</v>
      </c>
      <c r="N176" s="618">
        <v>127.64999840364216</v>
      </c>
    </row>
    <row r="177" spans="1:14" ht="14.4" customHeight="1" x14ac:dyDescent="0.3">
      <c r="A177" s="613" t="s">
        <v>509</v>
      </c>
      <c r="B177" s="614" t="s">
        <v>1956</v>
      </c>
      <c r="C177" s="615" t="s">
        <v>514</v>
      </c>
      <c r="D177" s="616" t="s">
        <v>1957</v>
      </c>
      <c r="E177" s="615" t="s">
        <v>519</v>
      </c>
      <c r="F177" s="616" t="s">
        <v>1958</v>
      </c>
      <c r="G177" s="615" t="s">
        <v>548</v>
      </c>
      <c r="H177" s="615" t="s">
        <v>1131</v>
      </c>
      <c r="I177" s="615" t="s">
        <v>1132</v>
      </c>
      <c r="J177" s="615" t="s">
        <v>1133</v>
      </c>
      <c r="K177" s="615" t="s">
        <v>1134</v>
      </c>
      <c r="L177" s="617">
        <v>306.31</v>
      </c>
      <c r="M177" s="617">
        <v>1</v>
      </c>
      <c r="N177" s="618">
        <v>306.31</v>
      </c>
    </row>
    <row r="178" spans="1:14" ht="14.4" customHeight="1" x14ac:dyDescent="0.3">
      <c r="A178" s="613" t="s">
        <v>509</v>
      </c>
      <c r="B178" s="614" t="s">
        <v>1956</v>
      </c>
      <c r="C178" s="615" t="s">
        <v>514</v>
      </c>
      <c r="D178" s="616" t="s">
        <v>1957</v>
      </c>
      <c r="E178" s="615" t="s">
        <v>519</v>
      </c>
      <c r="F178" s="616" t="s">
        <v>1958</v>
      </c>
      <c r="G178" s="615" t="s">
        <v>548</v>
      </c>
      <c r="H178" s="615" t="s">
        <v>1135</v>
      </c>
      <c r="I178" s="615" t="s">
        <v>1136</v>
      </c>
      <c r="J178" s="615" t="s">
        <v>1137</v>
      </c>
      <c r="K178" s="615" t="s">
        <v>1138</v>
      </c>
      <c r="L178" s="617">
        <v>109.02196324188361</v>
      </c>
      <c r="M178" s="617">
        <v>346</v>
      </c>
      <c r="N178" s="618">
        <v>37721.599281691728</v>
      </c>
    </row>
    <row r="179" spans="1:14" ht="14.4" customHeight="1" x14ac:dyDescent="0.3">
      <c r="A179" s="613" t="s">
        <v>509</v>
      </c>
      <c r="B179" s="614" t="s">
        <v>1956</v>
      </c>
      <c r="C179" s="615" t="s">
        <v>514</v>
      </c>
      <c r="D179" s="616" t="s">
        <v>1957</v>
      </c>
      <c r="E179" s="615" t="s">
        <v>519</v>
      </c>
      <c r="F179" s="616" t="s">
        <v>1958</v>
      </c>
      <c r="G179" s="615" t="s">
        <v>548</v>
      </c>
      <c r="H179" s="615" t="s">
        <v>1139</v>
      </c>
      <c r="I179" s="615" t="s">
        <v>1139</v>
      </c>
      <c r="J179" s="615" t="s">
        <v>1140</v>
      </c>
      <c r="K179" s="615" t="s">
        <v>1141</v>
      </c>
      <c r="L179" s="617">
        <v>75.500000000000028</v>
      </c>
      <c r="M179" s="617">
        <v>1</v>
      </c>
      <c r="N179" s="618">
        <v>75.500000000000028</v>
      </c>
    </row>
    <row r="180" spans="1:14" ht="14.4" customHeight="1" x14ac:dyDescent="0.3">
      <c r="A180" s="613" t="s">
        <v>509</v>
      </c>
      <c r="B180" s="614" t="s">
        <v>1956</v>
      </c>
      <c r="C180" s="615" t="s">
        <v>514</v>
      </c>
      <c r="D180" s="616" t="s">
        <v>1957</v>
      </c>
      <c r="E180" s="615" t="s">
        <v>519</v>
      </c>
      <c r="F180" s="616" t="s">
        <v>1958</v>
      </c>
      <c r="G180" s="615" t="s">
        <v>548</v>
      </c>
      <c r="H180" s="615" t="s">
        <v>1142</v>
      </c>
      <c r="I180" s="615" t="s">
        <v>1143</v>
      </c>
      <c r="J180" s="615" t="s">
        <v>1144</v>
      </c>
      <c r="K180" s="615" t="s">
        <v>1145</v>
      </c>
      <c r="L180" s="617">
        <v>3780.409631574938</v>
      </c>
      <c r="M180" s="617">
        <v>14</v>
      </c>
      <c r="N180" s="618">
        <v>52925.734842049133</v>
      </c>
    </row>
    <row r="181" spans="1:14" ht="14.4" customHeight="1" x14ac:dyDescent="0.3">
      <c r="A181" s="613" t="s">
        <v>509</v>
      </c>
      <c r="B181" s="614" t="s">
        <v>1956</v>
      </c>
      <c r="C181" s="615" t="s">
        <v>514</v>
      </c>
      <c r="D181" s="616" t="s">
        <v>1957</v>
      </c>
      <c r="E181" s="615" t="s">
        <v>519</v>
      </c>
      <c r="F181" s="616" t="s">
        <v>1958</v>
      </c>
      <c r="G181" s="615" t="s">
        <v>548</v>
      </c>
      <c r="H181" s="615" t="s">
        <v>1146</v>
      </c>
      <c r="I181" s="615" t="s">
        <v>1147</v>
      </c>
      <c r="J181" s="615" t="s">
        <v>1148</v>
      </c>
      <c r="K181" s="615" t="s">
        <v>1149</v>
      </c>
      <c r="L181" s="617">
        <v>104.96</v>
      </c>
      <c r="M181" s="617">
        <v>1</v>
      </c>
      <c r="N181" s="618">
        <v>104.96</v>
      </c>
    </row>
    <row r="182" spans="1:14" ht="14.4" customHeight="1" x14ac:dyDescent="0.3">
      <c r="A182" s="613" t="s">
        <v>509</v>
      </c>
      <c r="B182" s="614" t="s">
        <v>1956</v>
      </c>
      <c r="C182" s="615" t="s">
        <v>514</v>
      </c>
      <c r="D182" s="616" t="s">
        <v>1957</v>
      </c>
      <c r="E182" s="615" t="s">
        <v>519</v>
      </c>
      <c r="F182" s="616" t="s">
        <v>1958</v>
      </c>
      <c r="G182" s="615" t="s">
        <v>548</v>
      </c>
      <c r="H182" s="615" t="s">
        <v>1150</v>
      </c>
      <c r="I182" s="615" t="s">
        <v>1151</v>
      </c>
      <c r="J182" s="615" t="s">
        <v>1152</v>
      </c>
      <c r="K182" s="615" t="s">
        <v>1153</v>
      </c>
      <c r="L182" s="617">
        <v>431.41</v>
      </c>
      <c r="M182" s="617">
        <v>1</v>
      </c>
      <c r="N182" s="618">
        <v>431.41</v>
      </c>
    </row>
    <row r="183" spans="1:14" ht="14.4" customHeight="1" x14ac:dyDescent="0.3">
      <c r="A183" s="613" t="s">
        <v>509</v>
      </c>
      <c r="B183" s="614" t="s">
        <v>1956</v>
      </c>
      <c r="C183" s="615" t="s">
        <v>514</v>
      </c>
      <c r="D183" s="616" t="s">
        <v>1957</v>
      </c>
      <c r="E183" s="615" t="s">
        <v>519</v>
      </c>
      <c r="F183" s="616" t="s">
        <v>1958</v>
      </c>
      <c r="G183" s="615" t="s">
        <v>548</v>
      </c>
      <c r="H183" s="615" t="s">
        <v>1154</v>
      </c>
      <c r="I183" s="615" t="s">
        <v>1155</v>
      </c>
      <c r="J183" s="615" t="s">
        <v>1156</v>
      </c>
      <c r="K183" s="615" t="s">
        <v>1157</v>
      </c>
      <c r="L183" s="617">
        <v>303.69935085446491</v>
      </c>
      <c r="M183" s="617">
        <v>1</v>
      </c>
      <c r="N183" s="618">
        <v>303.69935085446491</v>
      </c>
    </row>
    <row r="184" spans="1:14" ht="14.4" customHeight="1" x14ac:dyDescent="0.3">
      <c r="A184" s="613" t="s">
        <v>509</v>
      </c>
      <c r="B184" s="614" t="s">
        <v>1956</v>
      </c>
      <c r="C184" s="615" t="s">
        <v>514</v>
      </c>
      <c r="D184" s="616" t="s">
        <v>1957</v>
      </c>
      <c r="E184" s="615" t="s">
        <v>519</v>
      </c>
      <c r="F184" s="616" t="s">
        <v>1958</v>
      </c>
      <c r="G184" s="615" t="s">
        <v>548</v>
      </c>
      <c r="H184" s="615" t="s">
        <v>1158</v>
      </c>
      <c r="I184" s="615" t="s">
        <v>1159</v>
      </c>
      <c r="J184" s="615" t="s">
        <v>1160</v>
      </c>
      <c r="K184" s="615" t="s">
        <v>1161</v>
      </c>
      <c r="L184" s="617">
        <v>49.726666666666659</v>
      </c>
      <c r="M184" s="617">
        <v>6</v>
      </c>
      <c r="N184" s="618">
        <v>298.35999999999996</v>
      </c>
    </row>
    <row r="185" spans="1:14" ht="14.4" customHeight="1" x14ac:dyDescent="0.3">
      <c r="A185" s="613" t="s">
        <v>509</v>
      </c>
      <c r="B185" s="614" t="s">
        <v>1956</v>
      </c>
      <c r="C185" s="615" t="s">
        <v>514</v>
      </c>
      <c r="D185" s="616" t="s">
        <v>1957</v>
      </c>
      <c r="E185" s="615" t="s">
        <v>519</v>
      </c>
      <c r="F185" s="616" t="s">
        <v>1958</v>
      </c>
      <c r="G185" s="615" t="s">
        <v>548</v>
      </c>
      <c r="H185" s="615" t="s">
        <v>1162</v>
      </c>
      <c r="I185" s="615" t="s">
        <v>1163</v>
      </c>
      <c r="J185" s="615" t="s">
        <v>1164</v>
      </c>
      <c r="K185" s="615" t="s">
        <v>1165</v>
      </c>
      <c r="L185" s="617">
        <v>58.579930936636245</v>
      </c>
      <c r="M185" s="617">
        <v>16</v>
      </c>
      <c r="N185" s="618">
        <v>937.27889498617992</v>
      </c>
    </row>
    <row r="186" spans="1:14" ht="14.4" customHeight="1" x14ac:dyDescent="0.3">
      <c r="A186" s="613" t="s">
        <v>509</v>
      </c>
      <c r="B186" s="614" t="s">
        <v>1956</v>
      </c>
      <c r="C186" s="615" t="s">
        <v>514</v>
      </c>
      <c r="D186" s="616" t="s">
        <v>1957</v>
      </c>
      <c r="E186" s="615" t="s">
        <v>519</v>
      </c>
      <c r="F186" s="616" t="s">
        <v>1958</v>
      </c>
      <c r="G186" s="615" t="s">
        <v>548</v>
      </c>
      <c r="H186" s="615" t="s">
        <v>1166</v>
      </c>
      <c r="I186" s="615" t="s">
        <v>1167</v>
      </c>
      <c r="J186" s="615" t="s">
        <v>1168</v>
      </c>
      <c r="K186" s="615" t="s">
        <v>1169</v>
      </c>
      <c r="L186" s="617">
        <v>111.58</v>
      </c>
      <c r="M186" s="617">
        <v>24</v>
      </c>
      <c r="N186" s="618">
        <v>2677.92</v>
      </c>
    </row>
    <row r="187" spans="1:14" ht="14.4" customHeight="1" x14ac:dyDescent="0.3">
      <c r="A187" s="613" t="s">
        <v>509</v>
      </c>
      <c r="B187" s="614" t="s">
        <v>1956</v>
      </c>
      <c r="C187" s="615" t="s">
        <v>514</v>
      </c>
      <c r="D187" s="616" t="s">
        <v>1957</v>
      </c>
      <c r="E187" s="615" t="s">
        <v>519</v>
      </c>
      <c r="F187" s="616" t="s">
        <v>1958</v>
      </c>
      <c r="G187" s="615" t="s">
        <v>548</v>
      </c>
      <c r="H187" s="615" t="s">
        <v>1170</v>
      </c>
      <c r="I187" s="615" t="s">
        <v>210</v>
      </c>
      <c r="J187" s="615" t="s">
        <v>1171</v>
      </c>
      <c r="K187" s="615"/>
      <c r="L187" s="617">
        <v>146.7612582314591</v>
      </c>
      <c r="M187" s="617">
        <v>48</v>
      </c>
      <c r="N187" s="618">
        <v>7044.5403951100361</v>
      </c>
    </row>
    <row r="188" spans="1:14" ht="14.4" customHeight="1" x14ac:dyDescent="0.3">
      <c r="A188" s="613" t="s">
        <v>509</v>
      </c>
      <c r="B188" s="614" t="s">
        <v>1956</v>
      </c>
      <c r="C188" s="615" t="s">
        <v>514</v>
      </c>
      <c r="D188" s="616" t="s">
        <v>1957</v>
      </c>
      <c r="E188" s="615" t="s">
        <v>519</v>
      </c>
      <c r="F188" s="616" t="s">
        <v>1958</v>
      </c>
      <c r="G188" s="615" t="s">
        <v>548</v>
      </c>
      <c r="H188" s="615" t="s">
        <v>1172</v>
      </c>
      <c r="I188" s="615" t="s">
        <v>210</v>
      </c>
      <c r="J188" s="615" t="s">
        <v>1173</v>
      </c>
      <c r="K188" s="615"/>
      <c r="L188" s="617">
        <v>77.699759391598334</v>
      </c>
      <c r="M188" s="617">
        <v>39</v>
      </c>
      <c r="N188" s="618">
        <v>3030.2906162723348</v>
      </c>
    </row>
    <row r="189" spans="1:14" ht="14.4" customHeight="1" x14ac:dyDescent="0.3">
      <c r="A189" s="613" t="s">
        <v>509</v>
      </c>
      <c r="B189" s="614" t="s">
        <v>1956</v>
      </c>
      <c r="C189" s="615" t="s">
        <v>514</v>
      </c>
      <c r="D189" s="616" t="s">
        <v>1957</v>
      </c>
      <c r="E189" s="615" t="s">
        <v>519</v>
      </c>
      <c r="F189" s="616" t="s">
        <v>1958</v>
      </c>
      <c r="G189" s="615" t="s">
        <v>548</v>
      </c>
      <c r="H189" s="615" t="s">
        <v>1174</v>
      </c>
      <c r="I189" s="615" t="s">
        <v>210</v>
      </c>
      <c r="J189" s="615" t="s">
        <v>1175</v>
      </c>
      <c r="K189" s="615"/>
      <c r="L189" s="617">
        <v>222.98042120530241</v>
      </c>
      <c r="M189" s="617">
        <v>5</v>
      </c>
      <c r="N189" s="618">
        <v>1114.902106026512</v>
      </c>
    </row>
    <row r="190" spans="1:14" ht="14.4" customHeight="1" x14ac:dyDescent="0.3">
      <c r="A190" s="613" t="s">
        <v>509</v>
      </c>
      <c r="B190" s="614" t="s">
        <v>1956</v>
      </c>
      <c r="C190" s="615" t="s">
        <v>514</v>
      </c>
      <c r="D190" s="616" t="s">
        <v>1957</v>
      </c>
      <c r="E190" s="615" t="s">
        <v>519</v>
      </c>
      <c r="F190" s="616" t="s">
        <v>1958</v>
      </c>
      <c r="G190" s="615" t="s">
        <v>548</v>
      </c>
      <c r="H190" s="615" t="s">
        <v>1176</v>
      </c>
      <c r="I190" s="615" t="s">
        <v>210</v>
      </c>
      <c r="J190" s="615" t="s">
        <v>1177</v>
      </c>
      <c r="K190" s="615"/>
      <c r="L190" s="617">
        <v>216.83999661297227</v>
      </c>
      <c r="M190" s="617">
        <v>4</v>
      </c>
      <c r="N190" s="618">
        <v>867.35998645188909</v>
      </c>
    </row>
    <row r="191" spans="1:14" ht="14.4" customHeight="1" x14ac:dyDescent="0.3">
      <c r="A191" s="613" t="s">
        <v>509</v>
      </c>
      <c r="B191" s="614" t="s">
        <v>1956</v>
      </c>
      <c r="C191" s="615" t="s">
        <v>514</v>
      </c>
      <c r="D191" s="616" t="s">
        <v>1957</v>
      </c>
      <c r="E191" s="615" t="s">
        <v>519</v>
      </c>
      <c r="F191" s="616" t="s">
        <v>1958</v>
      </c>
      <c r="G191" s="615" t="s">
        <v>548</v>
      </c>
      <c r="H191" s="615" t="s">
        <v>1178</v>
      </c>
      <c r="I191" s="615" t="s">
        <v>210</v>
      </c>
      <c r="J191" s="615" t="s">
        <v>1179</v>
      </c>
      <c r="K191" s="615"/>
      <c r="L191" s="617">
        <v>217.80425159952622</v>
      </c>
      <c r="M191" s="617">
        <v>6</v>
      </c>
      <c r="N191" s="618">
        <v>1306.8255095971574</v>
      </c>
    </row>
    <row r="192" spans="1:14" ht="14.4" customHeight="1" x14ac:dyDescent="0.3">
      <c r="A192" s="613" t="s">
        <v>509</v>
      </c>
      <c r="B192" s="614" t="s">
        <v>1956</v>
      </c>
      <c r="C192" s="615" t="s">
        <v>514</v>
      </c>
      <c r="D192" s="616" t="s">
        <v>1957</v>
      </c>
      <c r="E192" s="615" t="s">
        <v>519</v>
      </c>
      <c r="F192" s="616" t="s">
        <v>1958</v>
      </c>
      <c r="G192" s="615" t="s">
        <v>548</v>
      </c>
      <c r="H192" s="615" t="s">
        <v>1180</v>
      </c>
      <c r="I192" s="615" t="s">
        <v>1180</v>
      </c>
      <c r="J192" s="615" t="s">
        <v>1181</v>
      </c>
      <c r="K192" s="615" t="s">
        <v>1182</v>
      </c>
      <c r="L192" s="617">
        <v>235.32000000000002</v>
      </c>
      <c r="M192" s="617">
        <v>3</v>
      </c>
      <c r="N192" s="618">
        <v>705.96</v>
      </c>
    </row>
    <row r="193" spans="1:14" ht="14.4" customHeight="1" x14ac:dyDescent="0.3">
      <c r="A193" s="613" t="s">
        <v>509</v>
      </c>
      <c r="B193" s="614" t="s">
        <v>1956</v>
      </c>
      <c r="C193" s="615" t="s">
        <v>514</v>
      </c>
      <c r="D193" s="616" t="s">
        <v>1957</v>
      </c>
      <c r="E193" s="615" t="s">
        <v>519</v>
      </c>
      <c r="F193" s="616" t="s">
        <v>1958</v>
      </c>
      <c r="G193" s="615" t="s">
        <v>548</v>
      </c>
      <c r="H193" s="615" t="s">
        <v>1183</v>
      </c>
      <c r="I193" s="615" t="s">
        <v>1184</v>
      </c>
      <c r="J193" s="615" t="s">
        <v>1185</v>
      </c>
      <c r="K193" s="615" t="s">
        <v>747</v>
      </c>
      <c r="L193" s="617">
        <v>41.12</v>
      </c>
      <c r="M193" s="617">
        <v>1</v>
      </c>
      <c r="N193" s="618">
        <v>41.12</v>
      </c>
    </row>
    <row r="194" spans="1:14" ht="14.4" customHeight="1" x14ac:dyDescent="0.3">
      <c r="A194" s="613" t="s">
        <v>509</v>
      </c>
      <c r="B194" s="614" t="s">
        <v>1956</v>
      </c>
      <c r="C194" s="615" t="s">
        <v>514</v>
      </c>
      <c r="D194" s="616" t="s">
        <v>1957</v>
      </c>
      <c r="E194" s="615" t="s">
        <v>519</v>
      </c>
      <c r="F194" s="616" t="s">
        <v>1958</v>
      </c>
      <c r="G194" s="615" t="s">
        <v>548</v>
      </c>
      <c r="H194" s="615" t="s">
        <v>1186</v>
      </c>
      <c r="I194" s="615" t="s">
        <v>1187</v>
      </c>
      <c r="J194" s="615" t="s">
        <v>1188</v>
      </c>
      <c r="K194" s="615" t="s">
        <v>1189</v>
      </c>
      <c r="L194" s="617">
        <v>117.73983941778037</v>
      </c>
      <c r="M194" s="617">
        <v>230</v>
      </c>
      <c r="N194" s="618">
        <v>27080.163066089484</v>
      </c>
    </row>
    <row r="195" spans="1:14" ht="14.4" customHeight="1" x14ac:dyDescent="0.3">
      <c r="A195" s="613" t="s">
        <v>509</v>
      </c>
      <c r="B195" s="614" t="s">
        <v>1956</v>
      </c>
      <c r="C195" s="615" t="s">
        <v>514</v>
      </c>
      <c r="D195" s="616" t="s">
        <v>1957</v>
      </c>
      <c r="E195" s="615" t="s">
        <v>519</v>
      </c>
      <c r="F195" s="616" t="s">
        <v>1958</v>
      </c>
      <c r="G195" s="615" t="s">
        <v>548</v>
      </c>
      <c r="H195" s="615" t="s">
        <v>1190</v>
      </c>
      <c r="I195" s="615" t="s">
        <v>1191</v>
      </c>
      <c r="J195" s="615" t="s">
        <v>978</v>
      </c>
      <c r="K195" s="615" t="s">
        <v>1192</v>
      </c>
      <c r="L195" s="617">
        <v>326.32</v>
      </c>
      <c r="M195" s="617">
        <v>5</v>
      </c>
      <c r="N195" s="618">
        <v>1631.6</v>
      </c>
    </row>
    <row r="196" spans="1:14" ht="14.4" customHeight="1" x14ac:dyDescent="0.3">
      <c r="A196" s="613" t="s">
        <v>509</v>
      </c>
      <c r="B196" s="614" t="s">
        <v>1956</v>
      </c>
      <c r="C196" s="615" t="s">
        <v>514</v>
      </c>
      <c r="D196" s="616" t="s">
        <v>1957</v>
      </c>
      <c r="E196" s="615" t="s">
        <v>519</v>
      </c>
      <c r="F196" s="616" t="s">
        <v>1958</v>
      </c>
      <c r="G196" s="615" t="s">
        <v>548</v>
      </c>
      <c r="H196" s="615" t="s">
        <v>1193</v>
      </c>
      <c r="I196" s="615" t="s">
        <v>1194</v>
      </c>
      <c r="J196" s="615" t="s">
        <v>1195</v>
      </c>
      <c r="K196" s="615" t="s">
        <v>1196</v>
      </c>
      <c r="L196" s="617">
        <v>102.93001232066463</v>
      </c>
      <c r="M196" s="617">
        <v>1</v>
      </c>
      <c r="N196" s="618">
        <v>102.93001232066463</v>
      </c>
    </row>
    <row r="197" spans="1:14" ht="14.4" customHeight="1" x14ac:dyDescent="0.3">
      <c r="A197" s="613" t="s">
        <v>509</v>
      </c>
      <c r="B197" s="614" t="s">
        <v>1956</v>
      </c>
      <c r="C197" s="615" t="s">
        <v>514</v>
      </c>
      <c r="D197" s="616" t="s">
        <v>1957</v>
      </c>
      <c r="E197" s="615" t="s">
        <v>519</v>
      </c>
      <c r="F197" s="616" t="s">
        <v>1958</v>
      </c>
      <c r="G197" s="615" t="s">
        <v>548</v>
      </c>
      <c r="H197" s="615" t="s">
        <v>1197</v>
      </c>
      <c r="I197" s="615" t="s">
        <v>1198</v>
      </c>
      <c r="J197" s="615" t="s">
        <v>1199</v>
      </c>
      <c r="K197" s="615" t="s">
        <v>1200</v>
      </c>
      <c r="L197" s="617">
        <v>1017.2310254000324</v>
      </c>
      <c r="M197" s="617">
        <v>11</v>
      </c>
      <c r="N197" s="618">
        <v>11189.541279400357</v>
      </c>
    </row>
    <row r="198" spans="1:14" ht="14.4" customHeight="1" x14ac:dyDescent="0.3">
      <c r="A198" s="613" t="s">
        <v>509</v>
      </c>
      <c r="B198" s="614" t="s">
        <v>1956</v>
      </c>
      <c r="C198" s="615" t="s">
        <v>514</v>
      </c>
      <c r="D198" s="616" t="s">
        <v>1957</v>
      </c>
      <c r="E198" s="615" t="s">
        <v>519</v>
      </c>
      <c r="F198" s="616" t="s">
        <v>1958</v>
      </c>
      <c r="G198" s="615" t="s">
        <v>548</v>
      </c>
      <c r="H198" s="615" t="s">
        <v>1201</v>
      </c>
      <c r="I198" s="615" t="s">
        <v>1202</v>
      </c>
      <c r="J198" s="615" t="s">
        <v>1203</v>
      </c>
      <c r="K198" s="615" t="s">
        <v>1204</v>
      </c>
      <c r="L198" s="617">
        <v>54.84</v>
      </c>
      <c r="M198" s="617">
        <v>6</v>
      </c>
      <c r="N198" s="618">
        <v>329.04</v>
      </c>
    </row>
    <row r="199" spans="1:14" ht="14.4" customHeight="1" x14ac:dyDescent="0.3">
      <c r="A199" s="613" t="s">
        <v>509</v>
      </c>
      <c r="B199" s="614" t="s">
        <v>1956</v>
      </c>
      <c r="C199" s="615" t="s">
        <v>514</v>
      </c>
      <c r="D199" s="616" t="s">
        <v>1957</v>
      </c>
      <c r="E199" s="615" t="s">
        <v>519</v>
      </c>
      <c r="F199" s="616" t="s">
        <v>1958</v>
      </c>
      <c r="G199" s="615" t="s">
        <v>548</v>
      </c>
      <c r="H199" s="615" t="s">
        <v>1205</v>
      </c>
      <c r="I199" s="615" t="s">
        <v>1205</v>
      </c>
      <c r="J199" s="615" t="s">
        <v>1206</v>
      </c>
      <c r="K199" s="615" t="s">
        <v>1207</v>
      </c>
      <c r="L199" s="617">
        <v>96.19</v>
      </c>
      <c r="M199" s="617">
        <v>1</v>
      </c>
      <c r="N199" s="618">
        <v>96.19</v>
      </c>
    </row>
    <row r="200" spans="1:14" ht="14.4" customHeight="1" x14ac:dyDescent="0.3">
      <c r="A200" s="613" t="s">
        <v>509</v>
      </c>
      <c r="B200" s="614" t="s">
        <v>1956</v>
      </c>
      <c r="C200" s="615" t="s">
        <v>514</v>
      </c>
      <c r="D200" s="616" t="s">
        <v>1957</v>
      </c>
      <c r="E200" s="615" t="s">
        <v>519</v>
      </c>
      <c r="F200" s="616" t="s">
        <v>1958</v>
      </c>
      <c r="G200" s="615" t="s">
        <v>548</v>
      </c>
      <c r="H200" s="615" t="s">
        <v>1208</v>
      </c>
      <c r="I200" s="615" t="s">
        <v>210</v>
      </c>
      <c r="J200" s="615" t="s">
        <v>1209</v>
      </c>
      <c r="K200" s="615" t="s">
        <v>1210</v>
      </c>
      <c r="L200" s="617">
        <v>184.84</v>
      </c>
      <c r="M200" s="617">
        <v>6</v>
      </c>
      <c r="N200" s="618">
        <v>1109.04</v>
      </c>
    </row>
    <row r="201" spans="1:14" ht="14.4" customHeight="1" x14ac:dyDescent="0.3">
      <c r="A201" s="613" t="s">
        <v>509</v>
      </c>
      <c r="B201" s="614" t="s">
        <v>1956</v>
      </c>
      <c r="C201" s="615" t="s">
        <v>514</v>
      </c>
      <c r="D201" s="616" t="s">
        <v>1957</v>
      </c>
      <c r="E201" s="615" t="s">
        <v>519</v>
      </c>
      <c r="F201" s="616" t="s">
        <v>1958</v>
      </c>
      <c r="G201" s="615" t="s">
        <v>548</v>
      </c>
      <c r="H201" s="615" t="s">
        <v>1211</v>
      </c>
      <c r="I201" s="615" t="s">
        <v>1212</v>
      </c>
      <c r="J201" s="615" t="s">
        <v>1213</v>
      </c>
      <c r="K201" s="615" t="s">
        <v>1214</v>
      </c>
      <c r="L201" s="617">
        <v>1036.8160709064623</v>
      </c>
      <c r="M201" s="617">
        <v>79</v>
      </c>
      <c r="N201" s="618">
        <v>81908.46960161053</v>
      </c>
    </row>
    <row r="202" spans="1:14" ht="14.4" customHeight="1" x14ac:dyDescent="0.3">
      <c r="A202" s="613" t="s">
        <v>509</v>
      </c>
      <c r="B202" s="614" t="s">
        <v>1956</v>
      </c>
      <c r="C202" s="615" t="s">
        <v>514</v>
      </c>
      <c r="D202" s="616" t="s">
        <v>1957</v>
      </c>
      <c r="E202" s="615" t="s">
        <v>519</v>
      </c>
      <c r="F202" s="616" t="s">
        <v>1958</v>
      </c>
      <c r="G202" s="615" t="s">
        <v>548</v>
      </c>
      <c r="H202" s="615" t="s">
        <v>1215</v>
      </c>
      <c r="I202" s="615" t="s">
        <v>1216</v>
      </c>
      <c r="J202" s="615" t="s">
        <v>1217</v>
      </c>
      <c r="K202" s="615" t="s">
        <v>1218</v>
      </c>
      <c r="L202" s="617">
        <v>4539.4800000000005</v>
      </c>
      <c r="M202" s="617">
        <v>3</v>
      </c>
      <c r="N202" s="618">
        <v>13618.440000000002</v>
      </c>
    </row>
    <row r="203" spans="1:14" ht="14.4" customHeight="1" x14ac:dyDescent="0.3">
      <c r="A203" s="613" t="s">
        <v>509</v>
      </c>
      <c r="B203" s="614" t="s">
        <v>1956</v>
      </c>
      <c r="C203" s="615" t="s">
        <v>514</v>
      </c>
      <c r="D203" s="616" t="s">
        <v>1957</v>
      </c>
      <c r="E203" s="615" t="s">
        <v>519</v>
      </c>
      <c r="F203" s="616" t="s">
        <v>1958</v>
      </c>
      <c r="G203" s="615" t="s">
        <v>548</v>
      </c>
      <c r="H203" s="615" t="s">
        <v>1219</v>
      </c>
      <c r="I203" s="615" t="s">
        <v>1220</v>
      </c>
      <c r="J203" s="615" t="s">
        <v>1221</v>
      </c>
      <c r="K203" s="615" t="s">
        <v>1222</v>
      </c>
      <c r="L203" s="617">
        <v>399.4799406658268</v>
      </c>
      <c r="M203" s="617">
        <v>91</v>
      </c>
      <c r="N203" s="618">
        <v>36352.674600590239</v>
      </c>
    </row>
    <row r="204" spans="1:14" ht="14.4" customHeight="1" x14ac:dyDescent="0.3">
      <c r="A204" s="613" t="s">
        <v>509</v>
      </c>
      <c r="B204" s="614" t="s">
        <v>1956</v>
      </c>
      <c r="C204" s="615" t="s">
        <v>514</v>
      </c>
      <c r="D204" s="616" t="s">
        <v>1957</v>
      </c>
      <c r="E204" s="615" t="s">
        <v>519</v>
      </c>
      <c r="F204" s="616" t="s">
        <v>1958</v>
      </c>
      <c r="G204" s="615" t="s">
        <v>548</v>
      </c>
      <c r="H204" s="615" t="s">
        <v>1223</v>
      </c>
      <c r="I204" s="615" t="s">
        <v>210</v>
      </c>
      <c r="J204" s="615" t="s">
        <v>1224</v>
      </c>
      <c r="K204" s="615"/>
      <c r="L204" s="617">
        <v>110.71193167412973</v>
      </c>
      <c r="M204" s="617">
        <v>24</v>
      </c>
      <c r="N204" s="618">
        <v>2657.0863601791134</v>
      </c>
    </row>
    <row r="205" spans="1:14" ht="14.4" customHeight="1" x14ac:dyDescent="0.3">
      <c r="A205" s="613" t="s">
        <v>509</v>
      </c>
      <c r="B205" s="614" t="s">
        <v>1956</v>
      </c>
      <c r="C205" s="615" t="s">
        <v>514</v>
      </c>
      <c r="D205" s="616" t="s">
        <v>1957</v>
      </c>
      <c r="E205" s="615" t="s">
        <v>519</v>
      </c>
      <c r="F205" s="616" t="s">
        <v>1958</v>
      </c>
      <c r="G205" s="615" t="s">
        <v>548</v>
      </c>
      <c r="H205" s="615" t="s">
        <v>1225</v>
      </c>
      <c r="I205" s="615" t="s">
        <v>1226</v>
      </c>
      <c r="J205" s="615" t="s">
        <v>1227</v>
      </c>
      <c r="K205" s="615" t="s">
        <v>1228</v>
      </c>
      <c r="L205" s="617">
        <v>113.38040145355237</v>
      </c>
      <c r="M205" s="617">
        <v>2</v>
      </c>
      <c r="N205" s="618">
        <v>226.76080290710473</v>
      </c>
    </row>
    <row r="206" spans="1:14" ht="14.4" customHeight="1" x14ac:dyDescent="0.3">
      <c r="A206" s="613" t="s">
        <v>509</v>
      </c>
      <c r="B206" s="614" t="s">
        <v>1956</v>
      </c>
      <c r="C206" s="615" t="s">
        <v>514</v>
      </c>
      <c r="D206" s="616" t="s">
        <v>1957</v>
      </c>
      <c r="E206" s="615" t="s">
        <v>519</v>
      </c>
      <c r="F206" s="616" t="s">
        <v>1958</v>
      </c>
      <c r="G206" s="615" t="s">
        <v>548</v>
      </c>
      <c r="H206" s="615" t="s">
        <v>1229</v>
      </c>
      <c r="I206" s="615" t="s">
        <v>1230</v>
      </c>
      <c r="J206" s="615" t="s">
        <v>1231</v>
      </c>
      <c r="K206" s="615" t="s">
        <v>1232</v>
      </c>
      <c r="L206" s="617">
        <v>225.91</v>
      </c>
      <c r="M206" s="617">
        <v>1</v>
      </c>
      <c r="N206" s="618">
        <v>225.91</v>
      </c>
    </row>
    <row r="207" spans="1:14" ht="14.4" customHeight="1" x14ac:dyDescent="0.3">
      <c r="A207" s="613" t="s">
        <v>509</v>
      </c>
      <c r="B207" s="614" t="s">
        <v>1956</v>
      </c>
      <c r="C207" s="615" t="s">
        <v>514</v>
      </c>
      <c r="D207" s="616" t="s">
        <v>1957</v>
      </c>
      <c r="E207" s="615" t="s">
        <v>519</v>
      </c>
      <c r="F207" s="616" t="s">
        <v>1958</v>
      </c>
      <c r="G207" s="615" t="s">
        <v>548</v>
      </c>
      <c r="H207" s="615" t="s">
        <v>1233</v>
      </c>
      <c r="I207" s="615" t="s">
        <v>1234</v>
      </c>
      <c r="J207" s="615" t="s">
        <v>796</v>
      </c>
      <c r="K207" s="615" t="s">
        <v>1235</v>
      </c>
      <c r="L207" s="617">
        <v>474.18</v>
      </c>
      <c r="M207" s="617">
        <v>1</v>
      </c>
      <c r="N207" s="618">
        <v>474.18</v>
      </c>
    </row>
    <row r="208" spans="1:14" ht="14.4" customHeight="1" x14ac:dyDescent="0.3">
      <c r="A208" s="613" t="s">
        <v>509</v>
      </c>
      <c r="B208" s="614" t="s">
        <v>1956</v>
      </c>
      <c r="C208" s="615" t="s">
        <v>514</v>
      </c>
      <c r="D208" s="616" t="s">
        <v>1957</v>
      </c>
      <c r="E208" s="615" t="s">
        <v>519</v>
      </c>
      <c r="F208" s="616" t="s">
        <v>1958</v>
      </c>
      <c r="G208" s="615" t="s">
        <v>548</v>
      </c>
      <c r="H208" s="615" t="s">
        <v>1236</v>
      </c>
      <c r="I208" s="615" t="s">
        <v>210</v>
      </c>
      <c r="J208" s="615" t="s">
        <v>1237</v>
      </c>
      <c r="K208" s="615"/>
      <c r="L208" s="617">
        <v>384.25133333333332</v>
      </c>
      <c r="M208" s="617">
        <v>6</v>
      </c>
      <c r="N208" s="618">
        <v>2305.5079999999998</v>
      </c>
    </row>
    <row r="209" spans="1:14" ht="14.4" customHeight="1" x14ac:dyDescent="0.3">
      <c r="A209" s="613" t="s">
        <v>509</v>
      </c>
      <c r="B209" s="614" t="s">
        <v>1956</v>
      </c>
      <c r="C209" s="615" t="s">
        <v>514</v>
      </c>
      <c r="D209" s="616" t="s">
        <v>1957</v>
      </c>
      <c r="E209" s="615" t="s">
        <v>519</v>
      </c>
      <c r="F209" s="616" t="s">
        <v>1958</v>
      </c>
      <c r="G209" s="615" t="s">
        <v>548</v>
      </c>
      <c r="H209" s="615" t="s">
        <v>1238</v>
      </c>
      <c r="I209" s="615" t="s">
        <v>1239</v>
      </c>
      <c r="J209" s="615" t="s">
        <v>1240</v>
      </c>
      <c r="K209" s="615" t="s">
        <v>1241</v>
      </c>
      <c r="L209" s="617">
        <v>122.65</v>
      </c>
      <c r="M209" s="617">
        <v>1</v>
      </c>
      <c r="N209" s="618">
        <v>122.65</v>
      </c>
    </row>
    <row r="210" spans="1:14" ht="14.4" customHeight="1" x14ac:dyDescent="0.3">
      <c r="A210" s="613" t="s">
        <v>509</v>
      </c>
      <c r="B210" s="614" t="s">
        <v>1956</v>
      </c>
      <c r="C210" s="615" t="s">
        <v>514</v>
      </c>
      <c r="D210" s="616" t="s">
        <v>1957</v>
      </c>
      <c r="E210" s="615" t="s">
        <v>519</v>
      </c>
      <c r="F210" s="616" t="s">
        <v>1958</v>
      </c>
      <c r="G210" s="615" t="s">
        <v>548</v>
      </c>
      <c r="H210" s="615" t="s">
        <v>1242</v>
      </c>
      <c r="I210" s="615" t="s">
        <v>210</v>
      </c>
      <c r="J210" s="615" t="s">
        <v>1243</v>
      </c>
      <c r="K210" s="615"/>
      <c r="L210" s="617">
        <v>521.6331343057393</v>
      </c>
      <c r="M210" s="617">
        <v>1</v>
      </c>
      <c r="N210" s="618">
        <v>521.6331343057393</v>
      </c>
    </row>
    <row r="211" spans="1:14" ht="14.4" customHeight="1" x14ac:dyDescent="0.3">
      <c r="A211" s="613" t="s">
        <v>509</v>
      </c>
      <c r="B211" s="614" t="s">
        <v>1956</v>
      </c>
      <c r="C211" s="615" t="s">
        <v>514</v>
      </c>
      <c r="D211" s="616" t="s">
        <v>1957</v>
      </c>
      <c r="E211" s="615" t="s">
        <v>519</v>
      </c>
      <c r="F211" s="616" t="s">
        <v>1958</v>
      </c>
      <c r="G211" s="615" t="s">
        <v>548</v>
      </c>
      <c r="H211" s="615" t="s">
        <v>1244</v>
      </c>
      <c r="I211" s="615" t="s">
        <v>1245</v>
      </c>
      <c r="J211" s="615" t="s">
        <v>1246</v>
      </c>
      <c r="K211" s="615" t="s">
        <v>1247</v>
      </c>
      <c r="L211" s="617">
        <v>79.215641855628448</v>
      </c>
      <c r="M211" s="617">
        <v>7</v>
      </c>
      <c r="N211" s="618">
        <v>554.50949298939918</v>
      </c>
    </row>
    <row r="212" spans="1:14" ht="14.4" customHeight="1" x14ac:dyDescent="0.3">
      <c r="A212" s="613" t="s">
        <v>509</v>
      </c>
      <c r="B212" s="614" t="s">
        <v>1956</v>
      </c>
      <c r="C212" s="615" t="s">
        <v>514</v>
      </c>
      <c r="D212" s="616" t="s">
        <v>1957</v>
      </c>
      <c r="E212" s="615" t="s">
        <v>519</v>
      </c>
      <c r="F212" s="616" t="s">
        <v>1958</v>
      </c>
      <c r="G212" s="615" t="s">
        <v>548</v>
      </c>
      <c r="H212" s="615" t="s">
        <v>1248</v>
      </c>
      <c r="I212" s="615" t="s">
        <v>1249</v>
      </c>
      <c r="J212" s="615" t="s">
        <v>1250</v>
      </c>
      <c r="K212" s="615" t="s">
        <v>1251</v>
      </c>
      <c r="L212" s="617">
        <v>2788.64</v>
      </c>
      <c r="M212" s="617">
        <v>1</v>
      </c>
      <c r="N212" s="618">
        <v>2788.64</v>
      </c>
    </row>
    <row r="213" spans="1:14" ht="14.4" customHeight="1" x14ac:dyDescent="0.3">
      <c r="A213" s="613" t="s">
        <v>509</v>
      </c>
      <c r="B213" s="614" t="s">
        <v>1956</v>
      </c>
      <c r="C213" s="615" t="s">
        <v>514</v>
      </c>
      <c r="D213" s="616" t="s">
        <v>1957</v>
      </c>
      <c r="E213" s="615" t="s">
        <v>519</v>
      </c>
      <c r="F213" s="616" t="s">
        <v>1958</v>
      </c>
      <c r="G213" s="615" t="s">
        <v>548</v>
      </c>
      <c r="H213" s="615" t="s">
        <v>1252</v>
      </c>
      <c r="I213" s="615" t="s">
        <v>210</v>
      </c>
      <c r="J213" s="615" t="s">
        <v>1253</v>
      </c>
      <c r="K213" s="615"/>
      <c r="L213" s="617">
        <v>125.49887605425944</v>
      </c>
      <c r="M213" s="617">
        <v>48</v>
      </c>
      <c r="N213" s="618">
        <v>6023.9460506044534</v>
      </c>
    </row>
    <row r="214" spans="1:14" ht="14.4" customHeight="1" x14ac:dyDescent="0.3">
      <c r="A214" s="613" t="s">
        <v>509</v>
      </c>
      <c r="B214" s="614" t="s">
        <v>1956</v>
      </c>
      <c r="C214" s="615" t="s">
        <v>514</v>
      </c>
      <c r="D214" s="616" t="s">
        <v>1957</v>
      </c>
      <c r="E214" s="615" t="s">
        <v>519</v>
      </c>
      <c r="F214" s="616" t="s">
        <v>1958</v>
      </c>
      <c r="G214" s="615" t="s">
        <v>548</v>
      </c>
      <c r="H214" s="615" t="s">
        <v>1254</v>
      </c>
      <c r="I214" s="615" t="s">
        <v>1255</v>
      </c>
      <c r="J214" s="615" t="s">
        <v>1256</v>
      </c>
      <c r="K214" s="615" t="s">
        <v>1204</v>
      </c>
      <c r="L214" s="617">
        <v>109.22999999999998</v>
      </c>
      <c r="M214" s="617">
        <v>244</v>
      </c>
      <c r="N214" s="618">
        <v>26652.119999999995</v>
      </c>
    </row>
    <row r="215" spans="1:14" ht="14.4" customHeight="1" x14ac:dyDescent="0.3">
      <c r="A215" s="613" t="s">
        <v>509</v>
      </c>
      <c r="B215" s="614" t="s">
        <v>1956</v>
      </c>
      <c r="C215" s="615" t="s">
        <v>514</v>
      </c>
      <c r="D215" s="616" t="s">
        <v>1957</v>
      </c>
      <c r="E215" s="615" t="s">
        <v>519</v>
      </c>
      <c r="F215" s="616" t="s">
        <v>1958</v>
      </c>
      <c r="G215" s="615" t="s">
        <v>548</v>
      </c>
      <c r="H215" s="615" t="s">
        <v>1257</v>
      </c>
      <c r="I215" s="615" t="s">
        <v>1258</v>
      </c>
      <c r="J215" s="615" t="s">
        <v>1259</v>
      </c>
      <c r="K215" s="615" t="s">
        <v>1260</v>
      </c>
      <c r="L215" s="617">
        <v>734.05</v>
      </c>
      <c r="M215" s="617">
        <v>1</v>
      </c>
      <c r="N215" s="618">
        <v>734.05</v>
      </c>
    </row>
    <row r="216" spans="1:14" ht="14.4" customHeight="1" x14ac:dyDescent="0.3">
      <c r="A216" s="613" t="s">
        <v>509</v>
      </c>
      <c r="B216" s="614" t="s">
        <v>1956</v>
      </c>
      <c r="C216" s="615" t="s">
        <v>514</v>
      </c>
      <c r="D216" s="616" t="s">
        <v>1957</v>
      </c>
      <c r="E216" s="615" t="s">
        <v>519</v>
      </c>
      <c r="F216" s="616" t="s">
        <v>1958</v>
      </c>
      <c r="G216" s="615" t="s">
        <v>548</v>
      </c>
      <c r="H216" s="615" t="s">
        <v>1261</v>
      </c>
      <c r="I216" s="615" t="s">
        <v>1262</v>
      </c>
      <c r="J216" s="615" t="s">
        <v>1263</v>
      </c>
      <c r="K216" s="615" t="s">
        <v>647</v>
      </c>
      <c r="L216" s="617">
        <v>210.45</v>
      </c>
      <c r="M216" s="617">
        <v>7</v>
      </c>
      <c r="N216" s="618">
        <v>1473.1499999999999</v>
      </c>
    </row>
    <row r="217" spans="1:14" ht="14.4" customHeight="1" x14ac:dyDescent="0.3">
      <c r="A217" s="613" t="s">
        <v>509</v>
      </c>
      <c r="B217" s="614" t="s">
        <v>1956</v>
      </c>
      <c r="C217" s="615" t="s">
        <v>514</v>
      </c>
      <c r="D217" s="616" t="s">
        <v>1957</v>
      </c>
      <c r="E217" s="615" t="s">
        <v>519</v>
      </c>
      <c r="F217" s="616" t="s">
        <v>1958</v>
      </c>
      <c r="G217" s="615" t="s">
        <v>548</v>
      </c>
      <c r="H217" s="615" t="s">
        <v>1264</v>
      </c>
      <c r="I217" s="615" t="s">
        <v>1265</v>
      </c>
      <c r="J217" s="615" t="s">
        <v>1266</v>
      </c>
      <c r="K217" s="615" t="s">
        <v>1267</v>
      </c>
      <c r="L217" s="617">
        <v>116.56</v>
      </c>
      <c r="M217" s="617">
        <v>1</v>
      </c>
      <c r="N217" s="618">
        <v>116.56</v>
      </c>
    </row>
    <row r="218" spans="1:14" ht="14.4" customHeight="1" x14ac:dyDescent="0.3">
      <c r="A218" s="613" t="s">
        <v>509</v>
      </c>
      <c r="B218" s="614" t="s">
        <v>1956</v>
      </c>
      <c r="C218" s="615" t="s">
        <v>514</v>
      </c>
      <c r="D218" s="616" t="s">
        <v>1957</v>
      </c>
      <c r="E218" s="615" t="s">
        <v>519</v>
      </c>
      <c r="F218" s="616" t="s">
        <v>1958</v>
      </c>
      <c r="G218" s="615" t="s">
        <v>548</v>
      </c>
      <c r="H218" s="615" t="s">
        <v>1268</v>
      </c>
      <c r="I218" s="615" t="s">
        <v>1269</v>
      </c>
      <c r="J218" s="615" t="s">
        <v>1270</v>
      </c>
      <c r="K218" s="615" t="s">
        <v>1271</v>
      </c>
      <c r="L218" s="617">
        <v>339.93997084150976</v>
      </c>
      <c r="M218" s="617">
        <v>8</v>
      </c>
      <c r="N218" s="618">
        <v>2719.5197667320781</v>
      </c>
    </row>
    <row r="219" spans="1:14" ht="14.4" customHeight="1" x14ac:dyDescent="0.3">
      <c r="A219" s="613" t="s">
        <v>509</v>
      </c>
      <c r="B219" s="614" t="s">
        <v>1956</v>
      </c>
      <c r="C219" s="615" t="s">
        <v>514</v>
      </c>
      <c r="D219" s="616" t="s">
        <v>1957</v>
      </c>
      <c r="E219" s="615" t="s">
        <v>519</v>
      </c>
      <c r="F219" s="616" t="s">
        <v>1958</v>
      </c>
      <c r="G219" s="615" t="s">
        <v>548</v>
      </c>
      <c r="H219" s="615" t="s">
        <v>1272</v>
      </c>
      <c r="I219" s="615" t="s">
        <v>1273</v>
      </c>
      <c r="J219" s="615" t="s">
        <v>1274</v>
      </c>
      <c r="K219" s="615"/>
      <c r="L219" s="617">
        <v>264.47701759063909</v>
      </c>
      <c r="M219" s="617">
        <v>1</v>
      </c>
      <c r="N219" s="618">
        <v>264.47701759063909</v>
      </c>
    </row>
    <row r="220" spans="1:14" ht="14.4" customHeight="1" x14ac:dyDescent="0.3">
      <c r="A220" s="613" t="s">
        <v>509</v>
      </c>
      <c r="B220" s="614" t="s">
        <v>1956</v>
      </c>
      <c r="C220" s="615" t="s">
        <v>514</v>
      </c>
      <c r="D220" s="616" t="s">
        <v>1957</v>
      </c>
      <c r="E220" s="615" t="s">
        <v>519</v>
      </c>
      <c r="F220" s="616" t="s">
        <v>1958</v>
      </c>
      <c r="G220" s="615" t="s">
        <v>548</v>
      </c>
      <c r="H220" s="615" t="s">
        <v>1275</v>
      </c>
      <c r="I220" s="615" t="s">
        <v>1276</v>
      </c>
      <c r="J220" s="615" t="s">
        <v>1277</v>
      </c>
      <c r="K220" s="615" t="s">
        <v>1278</v>
      </c>
      <c r="L220" s="617">
        <v>291.88633326081526</v>
      </c>
      <c r="M220" s="617">
        <v>3</v>
      </c>
      <c r="N220" s="618">
        <v>875.65899978244579</v>
      </c>
    </row>
    <row r="221" spans="1:14" ht="14.4" customHeight="1" x14ac:dyDescent="0.3">
      <c r="A221" s="613" t="s">
        <v>509</v>
      </c>
      <c r="B221" s="614" t="s">
        <v>1956</v>
      </c>
      <c r="C221" s="615" t="s">
        <v>514</v>
      </c>
      <c r="D221" s="616" t="s">
        <v>1957</v>
      </c>
      <c r="E221" s="615" t="s">
        <v>519</v>
      </c>
      <c r="F221" s="616" t="s">
        <v>1958</v>
      </c>
      <c r="G221" s="615" t="s">
        <v>548</v>
      </c>
      <c r="H221" s="615" t="s">
        <v>1279</v>
      </c>
      <c r="I221" s="615" t="s">
        <v>210</v>
      </c>
      <c r="J221" s="615" t="s">
        <v>1280</v>
      </c>
      <c r="K221" s="615"/>
      <c r="L221" s="617">
        <v>167.17434648843945</v>
      </c>
      <c r="M221" s="617">
        <v>11</v>
      </c>
      <c r="N221" s="618">
        <v>1838.917811372834</v>
      </c>
    </row>
    <row r="222" spans="1:14" ht="14.4" customHeight="1" x14ac:dyDescent="0.3">
      <c r="A222" s="613" t="s">
        <v>509</v>
      </c>
      <c r="B222" s="614" t="s">
        <v>1956</v>
      </c>
      <c r="C222" s="615" t="s">
        <v>514</v>
      </c>
      <c r="D222" s="616" t="s">
        <v>1957</v>
      </c>
      <c r="E222" s="615" t="s">
        <v>519</v>
      </c>
      <c r="F222" s="616" t="s">
        <v>1958</v>
      </c>
      <c r="G222" s="615" t="s">
        <v>548</v>
      </c>
      <c r="H222" s="615" t="s">
        <v>1281</v>
      </c>
      <c r="I222" s="615" t="s">
        <v>210</v>
      </c>
      <c r="J222" s="615" t="s">
        <v>1282</v>
      </c>
      <c r="K222" s="615"/>
      <c r="L222" s="617">
        <v>153.9645993843605</v>
      </c>
      <c r="M222" s="617">
        <v>2</v>
      </c>
      <c r="N222" s="618">
        <v>307.92919876872099</v>
      </c>
    </row>
    <row r="223" spans="1:14" ht="14.4" customHeight="1" x14ac:dyDescent="0.3">
      <c r="A223" s="613" t="s">
        <v>509</v>
      </c>
      <c r="B223" s="614" t="s">
        <v>1956</v>
      </c>
      <c r="C223" s="615" t="s">
        <v>514</v>
      </c>
      <c r="D223" s="616" t="s">
        <v>1957</v>
      </c>
      <c r="E223" s="615" t="s">
        <v>519</v>
      </c>
      <c r="F223" s="616" t="s">
        <v>1958</v>
      </c>
      <c r="G223" s="615" t="s">
        <v>548</v>
      </c>
      <c r="H223" s="615" t="s">
        <v>1283</v>
      </c>
      <c r="I223" s="615" t="s">
        <v>1284</v>
      </c>
      <c r="J223" s="615" t="s">
        <v>1285</v>
      </c>
      <c r="K223" s="615" t="s">
        <v>670</v>
      </c>
      <c r="L223" s="617">
        <v>146.22000000000003</v>
      </c>
      <c r="M223" s="617">
        <v>1</v>
      </c>
      <c r="N223" s="618">
        <v>146.22000000000003</v>
      </c>
    </row>
    <row r="224" spans="1:14" ht="14.4" customHeight="1" x14ac:dyDescent="0.3">
      <c r="A224" s="613" t="s">
        <v>509</v>
      </c>
      <c r="B224" s="614" t="s">
        <v>1956</v>
      </c>
      <c r="C224" s="615" t="s">
        <v>514</v>
      </c>
      <c r="D224" s="616" t="s">
        <v>1957</v>
      </c>
      <c r="E224" s="615" t="s">
        <v>519</v>
      </c>
      <c r="F224" s="616" t="s">
        <v>1958</v>
      </c>
      <c r="G224" s="615" t="s">
        <v>548</v>
      </c>
      <c r="H224" s="615" t="s">
        <v>1286</v>
      </c>
      <c r="I224" s="615" t="s">
        <v>1287</v>
      </c>
      <c r="J224" s="615" t="s">
        <v>1288</v>
      </c>
      <c r="K224" s="615" t="s">
        <v>1289</v>
      </c>
      <c r="L224" s="617">
        <v>2225.7696695570598</v>
      </c>
      <c r="M224" s="617">
        <v>12</v>
      </c>
      <c r="N224" s="618">
        <v>26709.23603468472</v>
      </c>
    </row>
    <row r="225" spans="1:14" ht="14.4" customHeight="1" x14ac:dyDescent="0.3">
      <c r="A225" s="613" t="s">
        <v>509</v>
      </c>
      <c r="B225" s="614" t="s">
        <v>1956</v>
      </c>
      <c r="C225" s="615" t="s">
        <v>514</v>
      </c>
      <c r="D225" s="616" t="s">
        <v>1957</v>
      </c>
      <c r="E225" s="615" t="s">
        <v>519</v>
      </c>
      <c r="F225" s="616" t="s">
        <v>1958</v>
      </c>
      <c r="G225" s="615" t="s">
        <v>548</v>
      </c>
      <c r="H225" s="615" t="s">
        <v>1290</v>
      </c>
      <c r="I225" s="615" t="s">
        <v>1291</v>
      </c>
      <c r="J225" s="615" t="s">
        <v>1292</v>
      </c>
      <c r="K225" s="615" t="s">
        <v>1293</v>
      </c>
      <c r="L225" s="617">
        <v>2970.8344444444447</v>
      </c>
      <c r="M225" s="617">
        <v>6</v>
      </c>
      <c r="N225" s="618">
        <v>17825.006666666668</v>
      </c>
    </row>
    <row r="226" spans="1:14" ht="14.4" customHeight="1" x14ac:dyDescent="0.3">
      <c r="A226" s="613" t="s">
        <v>509</v>
      </c>
      <c r="B226" s="614" t="s">
        <v>1956</v>
      </c>
      <c r="C226" s="615" t="s">
        <v>514</v>
      </c>
      <c r="D226" s="616" t="s">
        <v>1957</v>
      </c>
      <c r="E226" s="615" t="s">
        <v>519</v>
      </c>
      <c r="F226" s="616" t="s">
        <v>1958</v>
      </c>
      <c r="G226" s="615" t="s">
        <v>548</v>
      </c>
      <c r="H226" s="615" t="s">
        <v>1294</v>
      </c>
      <c r="I226" s="615" t="s">
        <v>1294</v>
      </c>
      <c r="J226" s="615" t="s">
        <v>1295</v>
      </c>
      <c r="K226" s="615" t="s">
        <v>554</v>
      </c>
      <c r="L226" s="617">
        <v>382.60999999999996</v>
      </c>
      <c r="M226" s="617">
        <v>3</v>
      </c>
      <c r="N226" s="618">
        <v>1147.83</v>
      </c>
    </row>
    <row r="227" spans="1:14" ht="14.4" customHeight="1" x14ac:dyDescent="0.3">
      <c r="A227" s="613" t="s">
        <v>509</v>
      </c>
      <c r="B227" s="614" t="s">
        <v>1956</v>
      </c>
      <c r="C227" s="615" t="s">
        <v>514</v>
      </c>
      <c r="D227" s="616" t="s">
        <v>1957</v>
      </c>
      <c r="E227" s="615" t="s">
        <v>519</v>
      </c>
      <c r="F227" s="616" t="s">
        <v>1958</v>
      </c>
      <c r="G227" s="615" t="s">
        <v>548</v>
      </c>
      <c r="H227" s="615" t="s">
        <v>1296</v>
      </c>
      <c r="I227" s="615" t="s">
        <v>1297</v>
      </c>
      <c r="J227" s="615" t="s">
        <v>1298</v>
      </c>
      <c r="K227" s="615" t="s">
        <v>1218</v>
      </c>
      <c r="L227" s="617">
        <v>2700</v>
      </c>
      <c r="M227" s="617">
        <v>14</v>
      </c>
      <c r="N227" s="618">
        <v>37800</v>
      </c>
    </row>
    <row r="228" spans="1:14" ht="14.4" customHeight="1" x14ac:dyDescent="0.3">
      <c r="A228" s="613" t="s">
        <v>509</v>
      </c>
      <c r="B228" s="614" t="s">
        <v>1956</v>
      </c>
      <c r="C228" s="615" t="s">
        <v>514</v>
      </c>
      <c r="D228" s="616" t="s">
        <v>1957</v>
      </c>
      <c r="E228" s="615" t="s">
        <v>519</v>
      </c>
      <c r="F228" s="616" t="s">
        <v>1958</v>
      </c>
      <c r="G228" s="615" t="s">
        <v>548</v>
      </c>
      <c r="H228" s="615" t="s">
        <v>1299</v>
      </c>
      <c r="I228" s="615" t="s">
        <v>1300</v>
      </c>
      <c r="J228" s="615" t="s">
        <v>1301</v>
      </c>
      <c r="K228" s="615" t="s">
        <v>1302</v>
      </c>
      <c r="L228" s="617">
        <v>39.650000000000013</v>
      </c>
      <c r="M228" s="617">
        <v>1</v>
      </c>
      <c r="N228" s="618">
        <v>39.650000000000013</v>
      </c>
    </row>
    <row r="229" spans="1:14" ht="14.4" customHeight="1" x14ac:dyDescent="0.3">
      <c r="A229" s="613" t="s">
        <v>509</v>
      </c>
      <c r="B229" s="614" t="s">
        <v>1956</v>
      </c>
      <c r="C229" s="615" t="s">
        <v>514</v>
      </c>
      <c r="D229" s="616" t="s">
        <v>1957</v>
      </c>
      <c r="E229" s="615" t="s">
        <v>519</v>
      </c>
      <c r="F229" s="616" t="s">
        <v>1958</v>
      </c>
      <c r="G229" s="615" t="s">
        <v>548</v>
      </c>
      <c r="H229" s="615" t="s">
        <v>1303</v>
      </c>
      <c r="I229" s="615" t="s">
        <v>1304</v>
      </c>
      <c r="J229" s="615" t="s">
        <v>1305</v>
      </c>
      <c r="K229" s="615" t="s">
        <v>1306</v>
      </c>
      <c r="L229" s="617">
        <v>3818.0824681935951</v>
      </c>
      <c r="M229" s="617">
        <v>11</v>
      </c>
      <c r="N229" s="618">
        <v>41998.907150129548</v>
      </c>
    </row>
    <row r="230" spans="1:14" ht="14.4" customHeight="1" x14ac:dyDescent="0.3">
      <c r="A230" s="613" t="s">
        <v>509</v>
      </c>
      <c r="B230" s="614" t="s">
        <v>1956</v>
      </c>
      <c r="C230" s="615" t="s">
        <v>514</v>
      </c>
      <c r="D230" s="616" t="s">
        <v>1957</v>
      </c>
      <c r="E230" s="615" t="s">
        <v>519</v>
      </c>
      <c r="F230" s="616" t="s">
        <v>1958</v>
      </c>
      <c r="G230" s="615" t="s">
        <v>548</v>
      </c>
      <c r="H230" s="615" t="s">
        <v>1307</v>
      </c>
      <c r="I230" s="615" t="s">
        <v>210</v>
      </c>
      <c r="J230" s="615" t="s">
        <v>1308</v>
      </c>
      <c r="K230" s="615"/>
      <c r="L230" s="617">
        <v>83.911427955403283</v>
      </c>
      <c r="M230" s="617">
        <v>15</v>
      </c>
      <c r="N230" s="618">
        <v>1258.6714193310493</v>
      </c>
    </row>
    <row r="231" spans="1:14" ht="14.4" customHeight="1" x14ac:dyDescent="0.3">
      <c r="A231" s="613" t="s">
        <v>509</v>
      </c>
      <c r="B231" s="614" t="s">
        <v>1956</v>
      </c>
      <c r="C231" s="615" t="s">
        <v>514</v>
      </c>
      <c r="D231" s="616" t="s">
        <v>1957</v>
      </c>
      <c r="E231" s="615" t="s">
        <v>519</v>
      </c>
      <c r="F231" s="616" t="s">
        <v>1958</v>
      </c>
      <c r="G231" s="615" t="s">
        <v>548</v>
      </c>
      <c r="H231" s="615" t="s">
        <v>1309</v>
      </c>
      <c r="I231" s="615" t="s">
        <v>1309</v>
      </c>
      <c r="J231" s="615" t="s">
        <v>1310</v>
      </c>
      <c r="K231" s="615" t="s">
        <v>1311</v>
      </c>
      <c r="L231" s="617">
        <v>187.98023695883205</v>
      </c>
      <c r="M231" s="617">
        <v>4</v>
      </c>
      <c r="N231" s="618">
        <v>751.92094783532821</v>
      </c>
    </row>
    <row r="232" spans="1:14" ht="14.4" customHeight="1" x14ac:dyDescent="0.3">
      <c r="A232" s="613" t="s">
        <v>509</v>
      </c>
      <c r="B232" s="614" t="s">
        <v>1956</v>
      </c>
      <c r="C232" s="615" t="s">
        <v>514</v>
      </c>
      <c r="D232" s="616" t="s">
        <v>1957</v>
      </c>
      <c r="E232" s="615" t="s">
        <v>519</v>
      </c>
      <c r="F232" s="616" t="s">
        <v>1958</v>
      </c>
      <c r="G232" s="615" t="s">
        <v>548</v>
      </c>
      <c r="H232" s="615" t="s">
        <v>1312</v>
      </c>
      <c r="I232" s="615" t="s">
        <v>1313</v>
      </c>
      <c r="J232" s="615" t="s">
        <v>1314</v>
      </c>
      <c r="K232" s="615" t="s">
        <v>1204</v>
      </c>
      <c r="L232" s="617">
        <v>36.64</v>
      </c>
      <c r="M232" s="617">
        <v>20</v>
      </c>
      <c r="N232" s="618">
        <v>732.8</v>
      </c>
    </row>
    <row r="233" spans="1:14" ht="14.4" customHeight="1" x14ac:dyDescent="0.3">
      <c r="A233" s="613" t="s">
        <v>509</v>
      </c>
      <c r="B233" s="614" t="s">
        <v>1956</v>
      </c>
      <c r="C233" s="615" t="s">
        <v>514</v>
      </c>
      <c r="D233" s="616" t="s">
        <v>1957</v>
      </c>
      <c r="E233" s="615" t="s">
        <v>519</v>
      </c>
      <c r="F233" s="616" t="s">
        <v>1958</v>
      </c>
      <c r="G233" s="615" t="s">
        <v>548</v>
      </c>
      <c r="H233" s="615" t="s">
        <v>1315</v>
      </c>
      <c r="I233" s="615" t="s">
        <v>1316</v>
      </c>
      <c r="J233" s="615" t="s">
        <v>1317</v>
      </c>
      <c r="K233" s="615" t="s">
        <v>647</v>
      </c>
      <c r="L233" s="617">
        <v>257.7</v>
      </c>
      <c r="M233" s="617">
        <v>2</v>
      </c>
      <c r="N233" s="618">
        <v>515.4</v>
      </c>
    </row>
    <row r="234" spans="1:14" ht="14.4" customHeight="1" x14ac:dyDescent="0.3">
      <c r="A234" s="613" t="s">
        <v>509</v>
      </c>
      <c r="B234" s="614" t="s">
        <v>1956</v>
      </c>
      <c r="C234" s="615" t="s">
        <v>514</v>
      </c>
      <c r="D234" s="616" t="s">
        <v>1957</v>
      </c>
      <c r="E234" s="615" t="s">
        <v>519</v>
      </c>
      <c r="F234" s="616" t="s">
        <v>1958</v>
      </c>
      <c r="G234" s="615" t="s">
        <v>548</v>
      </c>
      <c r="H234" s="615" t="s">
        <v>1318</v>
      </c>
      <c r="I234" s="615" t="s">
        <v>1319</v>
      </c>
      <c r="J234" s="615" t="s">
        <v>1320</v>
      </c>
      <c r="K234" s="615" t="s">
        <v>1321</v>
      </c>
      <c r="L234" s="617">
        <v>59.73</v>
      </c>
      <c r="M234" s="617">
        <v>1</v>
      </c>
      <c r="N234" s="618">
        <v>59.73</v>
      </c>
    </row>
    <row r="235" spans="1:14" ht="14.4" customHeight="1" x14ac:dyDescent="0.3">
      <c r="A235" s="613" t="s">
        <v>509</v>
      </c>
      <c r="B235" s="614" t="s">
        <v>1956</v>
      </c>
      <c r="C235" s="615" t="s">
        <v>514</v>
      </c>
      <c r="D235" s="616" t="s">
        <v>1957</v>
      </c>
      <c r="E235" s="615" t="s">
        <v>519</v>
      </c>
      <c r="F235" s="616" t="s">
        <v>1958</v>
      </c>
      <c r="G235" s="615" t="s">
        <v>548</v>
      </c>
      <c r="H235" s="615" t="s">
        <v>1322</v>
      </c>
      <c r="I235" s="615" t="s">
        <v>1323</v>
      </c>
      <c r="J235" s="615" t="s">
        <v>1324</v>
      </c>
      <c r="K235" s="615" t="s">
        <v>1325</v>
      </c>
      <c r="L235" s="617">
        <v>999.15</v>
      </c>
      <c r="M235" s="617">
        <v>1</v>
      </c>
      <c r="N235" s="618">
        <v>999.15</v>
      </c>
    </row>
    <row r="236" spans="1:14" ht="14.4" customHeight="1" x14ac:dyDescent="0.3">
      <c r="A236" s="613" t="s">
        <v>509</v>
      </c>
      <c r="B236" s="614" t="s">
        <v>1956</v>
      </c>
      <c r="C236" s="615" t="s">
        <v>514</v>
      </c>
      <c r="D236" s="616" t="s">
        <v>1957</v>
      </c>
      <c r="E236" s="615" t="s">
        <v>519</v>
      </c>
      <c r="F236" s="616" t="s">
        <v>1958</v>
      </c>
      <c r="G236" s="615" t="s">
        <v>548</v>
      </c>
      <c r="H236" s="615" t="s">
        <v>1326</v>
      </c>
      <c r="I236" s="615" t="s">
        <v>1327</v>
      </c>
      <c r="J236" s="615" t="s">
        <v>1328</v>
      </c>
      <c r="K236" s="615" t="s">
        <v>1329</v>
      </c>
      <c r="L236" s="617">
        <v>3548.5800000000008</v>
      </c>
      <c r="M236" s="617">
        <v>0.7</v>
      </c>
      <c r="N236" s="618">
        <v>2484.0060000000003</v>
      </c>
    </row>
    <row r="237" spans="1:14" ht="14.4" customHeight="1" x14ac:dyDescent="0.3">
      <c r="A237" s="613" t="s">
        <v>509</v>
      </c>
      <c r="B237" s="614" t="s">
        <v>1956</v>
      </c>
      <c r="C237" s="615" t="s">
        <v>514</v>
      </c>
      <c r="D237" s="616" t="s">
        <v>1957</v>
      </c>
      <c r="E237" s="615" t="s">
        <v>519</v>
      </c>
      <c r="F237" s="616" t="s">
        <v>1958</v>
      </c>
      <c r="G237" s="615" t="s">
        <v>548</v>
      </c>
      <c r="H237" s="615" t="s">
        <v>1330</v>
      </c>
      <c r="I237" s="615" t="s">
        <v>1331</v>
      </c>
      <c r="J237" s="615" t="s">
        <v>1332</v>
      </c>
      <c r="K237" s="615" t="s">
        <v>1333</v>
      </c>
      <c r="L237" s="617">
        <v>649.85</v>
      </c>
      <c r="M237" s="617">
        <v>1</v>
      </c>
      <c r="N237" s="618">
        <v>649.85</v>
      </c>
    </row>
    <row r="238" spans="1:14" ht="14.4" customHeight="1" x14ac:dyDescent="0.3">
      <c r="A238" s="613" t="s">
        <v>509</v>
      </c>
      <c r="B238" s="614" t="s">
        <v>1956</v>
      </c>
      <c r="C238" s="615" t="s">
        <v>514</v>
      </c>
      <c r="D238" s="616" t="s">
        <v>1957</v>
      </c>
      <c r="E238" s="615" t="s">
        <v>519</v>
      </c>
      <c r="F238" s="616" t="s">
        <v>1958</v>
      </c>
      <c r="G238" s="615" t="s">
        <v>548</v>
      </c>
      <c r="H238" s="615" t="s">
        <v>1334</v>
      </c>
      <c r="I238" s="615" t="s">
        <v>1335</v>
      </c>
      <c r="J238" s="615" t="s">
        <v>1336</v>
      </c>
      <c r="K238" s="615" t="s">
        <v>1337</v>
      </c>
      <c r="L238" s="617">
        <v>563.8978499338474</v>
      </c>
      <c r="M238" s="617">
        <v>1</v>
      </c>
      <c r="N238" s="618">
        <v>563.8978499338474</v>
      </c>
    </row>
    <row r="239" spans="1:14" ht="14.4" customHeight="1" x14ac:dyDescent="0.3">
      <c r="A239" s="613" t="s">
        <v>509</v>
      </c>
      <c r="B239" s="614" t="s">
        <v>1956</v>
      </c>
      <c r="C239" s="615" t="s">
        <v>514</v>
      </c>
      <c r="D239" s="616" t="s">
        <v>1957</v>
      </c>
      <c r="E239" s="615" t="s">
        <v>519</v>
      </c>
      <c r="F239" s="616" t="s">
        <v>1958</v>
      </c>
      <c r="G239" s="615" t="s">
        <v>548</v>
      </c>
      <c r="H239" s="615" t="s">
        <v>1338</v>
      </c>
      <c r="I239" s="615" t="s">
        <v>1338</v>
      </c>
      <c r="J239" s="615" t="s">
        <v>1339</v>
      </c>
      <c r="K239" s="615" t="s">
        <v>1340</v>
      </c>
      <c r="L239" s="617">
        <v>580.98</v>
      </c>
      <c r="M239" s="617">
        <v>11</v>
      </c>
      <c r="N239" s="618">
        <v>6390.7800000000007</v>
      </c>
    </row>
    <row r="240" spans="1:14" ht="14.4" customHeight="1" x14ac:dyDescent="0.3">
      <c r="A240" s="613" t="s">
        <v>509</v>
      </c>
      <c r="B240" s="614" t="s">
        <v>1956</v>
      </c>
      <c r="C240" s="615" t="s">
        <v>514</v>
      </c>
      <c r="D240" s="616" t="s">
        <v>1957</v>
      </c>
      <c r="E240" s="615" t="s">
        <v>519</v>
      </c>
      <c r="F240" s="616" t="s">
        <v>1958</v>
      </c>
      <c r="G240" s="615" t="s">
        <v>548</v>
      </c>
      <c r="H240" s="615" t="s">
        <v>1341</v>
      </c>
      <c r="I240" s="615" t="s">
        <v>1342</v>
      </c>
      <c r="J240" s="615" t="s">
        <v>943</v>
      </c>
      <c r="K240" s="615" t="s">
        <v>1343</v>
      </c>
      <c r="L240" s="617">
        <v>79.069999999999993</v>
      </c>
      <c r="M240" s="617">
        <v>1</v>
      </c>
      <c r="N240" s="618">
        <v>79.069999999999993</v>
      </c>
    </row>
    <row r="241" spans="1:14" ht="14.4" customHeight="1" x14ac:dyDescent="0.3">
      <c r="A241" s="613" t="s">
        <v>509</v>
      </c>
      <c r="B241" s="614" t="s">
        <v>1956</v>
      </c>
      <c r="C241" s="615" t="s">
        <v>514</v>
      </c>
      <c r="D241" s="616" t="s">
        <v>1957</v>
      </c>
      <c r="E241" s="615" t="s">
        <v>519</v>
      </c>
      <c r="F241" s="616" t="s">
        <v>1958</v>
      </c>
      <c r="G241" s="615" t="s">
        <v>548</v>
      </c>
      <c r="H241" s="615" t="s">
        <v>1344</v>
      </c>
      <c r="I241" s="615" t="s">
        <v>1345</v>
      </c>
      <c r="J241" s="615" t="s">
        <v>1346</v>
      </c>
      <c r="K241" s="615" t="s">
        <v>1347</v>
      </c>
      <c r="L241" s="617">
        <v>75.92</v>
      </c>
      <c r="M241" s="617">
        <v>1</v>
      </c>
      <c r="N241" s="618">
        <v>75.92</v>
      </c>
    </row>
    <row r="242" spans="1:14" ht="14.4" customHeight="1" x14ac:dyDescent="0.3">
      <c r="A242" s="613" t="s">
        <v>509</v>
      </c>
      <c r="B242" s="614" t="s">
        <v>1956</v>
      </c>
      <c r="C242" s="615" t="s">
        <v>514</v>
      </c>
      <c r="D242" s="616" t="s">
        <v>1957</v>
      </c>
      <c r="E242" s="615" t="s">
        <v>519</v>
      </c>
      <c r="F242" s="616" t="s">
        <v>1958</v>
      </c>
      <c r="G242" s="615" t="s">
        <v>548</v>
      </c>
      <c r="H242" s="615" t="s">
        <v>1348</v>
      </c>
      <c r="I242" s="615" t="s">
        <v>210</v>
      </c>
      <c r="J242" s="615" t="s">
        <v>1349</v>
      </c>
      <c r="K242" s="615" t="s">
        <v>1350</v>
      </c>
      <c r="L242" s="617">
        <v>761.62</v>
      </c>
      <c r="M242" s="617">
        <v>3</v>
      </c>
      <c r="N242" s="618">
        <v>2284.86</v>
      </c>
    </row>
    <row r="243" spans="1:14" ht="14.4" customHeight="1" x14ac:dyDescent="0.3">
      <c r="A243" s="613" t="s">
        <v>509</v>
      </c>
      <c r="B243" s="614" t="s">
        <v>1956</v>
      </c>
      <c r="C243" s="615" t="s">
        <v>514</v>
      </c>
      <c r="D243" s="616" t="s">
        <v>1957</v>
      </c>
      <c r="E243" s="615" t="s">
        <v>519</v>
      </c>
      <c r="F243" s="616" t="s">
        <v>1958</v>
      </c>
      <c r="G243" s="615" t="s">
        <v>548</v>
      </c>
      <c r="H243" s="615" t="s">
        <v>1351</v>
      </c>
      <c r="I243" s="615" t="s">
        <v>1352</v>
      </c>
      <c r="J243" s="615" t="s">
        <v>1353</v>
      </c>
      <c r="K243" s="615" t="s">
        <v>1354</v>
      </c>
      <c r="L243" s="617">
        <v>78.679836917377514</v>
      </c>
      <c r="M243" s="617">
        <v>2</v>
      </c>
      <c r="N243" s="618">
        <v>157.35967383475503</v>
      </c>
    </row>
    <row r="244" spans="1:14" ht="14.4" customHeight="1" x14ac:dyDescent="0.3">
      <c r="A244" s="613" t="s">
        <v>509</v>
      </c>
      <c r="B244" s="614" t="s">
        <v>1956</v>
      </c>
      <c r="C244" s="615" t="s">
        <v>514</v>
      </c>
      <c r="D244" s="616" t="s">
        <v>1957</v>
      </c>
      <c r="E244" s="615" t="s">
        <v>519</v>
      </c>
      <c r="F244" s="616" t="s">
        <v>1958</v>
      </c>
      <c r="G244" s="615" t="s">
        <v>548</v>
      </c>
      <c r="H244" s="615" t="s">
        <v>1355</v>
      </c>
      <c r="I244" s="615" t="s">
        <v>1356</v>
      </c>
      <c r="J244" s="615" t="s">
        <v>1357</v>
      </c>
      <c r="K244" s="615" t="s">
        <v>1358</v>
      </c>
      <c r="L244" s="617">
        <v>12.509999999999998</v>
      </c>
      <c r="M244" s="617">
        <v>30</v>
      </c>
      <c r="N244" s="618">
        <v>375.29999999999995</v>
      </c>
    </row>
    <row r="245" spans="1:14" ht="14.4" customHeight="1" x14ac:dyDescent="0.3">
      <c r="A245" s="613" t="s">
        <v>509</v>
      </c>
      <c r="B245" s="614" t="s">
        <v>1956</v>
      </c>
      <c r="C245" s="615" t="s">
        <v>514</v>
      </c>
      <c r="D245" s="616" t="s">
        <v>1957</v>
      </c>
      <c r="E245" s="615" t="s">
        <v>519</v>
      </c>
      <c r="F245" s="616" t="s">
        <v>1958</v>
      </c>
      <c r="G245" s="615" t="s">
        <v>548</v>
      </c>
      <c r="H245" s="615" t="s">
        <v>1359</v>
      </c>
      <c r="I245" s="615" t="s">
        <v>1360</v>
      </c>
      <c r="J245" s="615" t="s">
        <v>1361</v>
      </c>
      <c r="K245" s="615" t="s">
        <v>1362</v>
      </c>
      <c r="L245" s="617">
        <v>30.649999999999995</v>
      </c>
      <c r="M245" s="617">
        <v>12</v>
      </c>
      <c r="N245" s="618">
        <v>367.79999999999995</v>
      </c>
    </row>
    <row r="246" spans="1:14" ht="14.4" customHeight="1" x14ac:dyDescent="0.3">
      <c r="A246" s="613" t="s">
        <v>509</v>
      </c>
      <c r="B246" s="614" t="s">
        <v>1956</v>
      </c>
      <c r="C246" s="615" t="s">
        <v>514</v>
      </c>
      <c r="D246" s="616" t="s">
        <v>1957</v>
      </c>
      <c r="E246" s="615" t="s">
        <v>519</v>
      </c>
      <c r="F246" s="616" t="s">
        <v>1958</v>
      </c>
      <c r="G246" s="615" t="s">
        <v>548</v>
      </c>
      <c r="H246" s="615" t="s">
        <v>1363</v>
      </c>
      <c r="I246" s="615" t="s">
        <v>1364</v>
      </c>
      <c r="J246" s="615" t="s">
        <v>1365</v>
      </c>
      <c r="K246" s="615" t="s">
        <v>1366</v>
      </c>
      <c r="L246" s="617">
        <v>151.36000000000001</v>
      </c>
      <c r="M246" s="617">
        <v>1</v>
      </c>
      <c r="N246" s="618">
        <v>151.36000000000001</v>
      </c>
    </row>
    <row r="247" spans="1:14" ht="14.4" customHeight="1" x14ac:dyDescent="0.3">
      <c r="A247" s="613" t="s">
        <v>509</v>
      </c>
      <c r="B247" s="614" t="s">
        <v>1956</v>
      </c>
      <c r="C247" s="615" t="s">
        <v>514</v>
      </c>
      <c r="D247" s="616" t="s">
        <v>1957</v>
      </c>
      <c r="E247" s="615" t="s">
        <v>519</v>
      </c>
      <c r="F247" s="616" t="s">
        <v>1958</v>
      </c>
      <c r="G247" s="615" t="s">
        <v>548</v>
      </c>
      <c r="H247" s="615" t="s">
        <v>1367</v>
      </c>
      <c r="I247" s="615" t="s">
        <v>1368</v>
      </c>
      <c r="J247" s="615" t="s">
        <v>1369</v>
      </c>
      <c r="K247" s="615" t="s">
        <v>1370</v>
      </c>
      <c r="L247" s="617">
        <v>104.28</v>
      </c>
      <c r="M247" s="617">
        <v>1</v>
      </c>
      <c r="N247" s="618">
        <v>104.28</v>
      </c>
    </row>
    <row r="248" spans="1:14" ht="14.4" customHeight="1" x14ac:dyDescent="0.3">
      <c r="A248" s="613" t="s">
        <v>509</v>
      </c>
      <c r="B248" s="614" t="s">
        <v>1956</v>
      </c>
      <c r="C248" s="615" t="s">
        <v>514</v>
      </c>
      <c r="D248" s="616" t="s">
        <v>1957</v>
      </c>
      <c r="E248" s="615" t="s">
        <v>519</v>
      </c>
      <c r="F248" s="616" t="s">
        <v>1958</v>
      </c>
      <c r="G248" s="615" t="s">
        <v>548</v>
      </c>
      <c r="H248" s="615" t="s">
        <v>1371</v>
      </c>
      <c r="I248" s="615" t="s">
        <v>1371</v>
      </c>
      <c r="J248" s="615" t="s">
        <v>773</v>
      </c>
      <c r="K248" s="615" t="s">
        <v>1372</v>
      </c>
      <c r="L248" s="617">
        <v>569.83000000000004</v>
      </c>
      <c r="M248" s="617">
        <v>0.4</v>
      </c>
      <c r="N248" s="618">
        <v>227.93200000000002</v>
      </c>
    </row>
    <row r="249" spans="1:14" ht="14.4" customHeight="1" x14ac:dyDescent="0.3">
      <c r="A249" s="613" t="s">
        <v>509</v>
      </c>
      <c r="B249" s="614" t="s">
        <v>1956</v>
      </c>
      <c r="C249" s="615" t="s">
        <v>514</v>
      </c>
      <c r="D249" s="616" t="s">
        <v>1957</v>
      </c>
      <c r="E249" s="615" t="s">
        <v>519</v>
      </c>
      <c r="F249" s="616" t="s">
        <v>1958</v>
      </c>
      <c r="G249" s="615" t="s">
        <v>548</v>
      </c>
      <c r="H249" s="615" t="s">
        <v>1373</v>
      </c>
      <c r="I249" s="615" t="s">
        <v>1374</v>
      </c>
      <c r="J249" s="615" t="s">
        <v>1375</v>
      </c>
      <c r="K249" s="615" t="s">
        <v>1376</v>
      </c>
      <c r="L249" s="617">
        <v>91.39</v>
      </c>
      <c r="M249" s="617">
        <v>10</v>
      </c>
      <c r="N249" s="618">
        <v>913.9</v>
      </c>
    </row>
    <row r="250" spans="1:14" ht="14.4" customHeight="1" x14ac:dyDescent="0.3">
      <c r="A250" s="613" t="s">
        <v>509</v>
      </c>
      <c r="B250" s="614" t="s">
        <v>1956</v>
      </c>
      <c r="C250" s="615" t="s">
        <v>514</v>
      </c>
      <c r="D250" s="616" t="s">
        <v>1957</v>
      </c>
      <c r="E250" s="615" t="s">
        <v>519</v>
      </c>
      <c r="F250" s="616" t="s">
        <v>1958</v>
      </c>
      <c r="G250" s="615" t="s">
        <v>548</v>
      </c>
      <c r="H250" s="615" t="s">
        <v>1377</v>
      </c>
      <c r="I250" s="615" t="s">
        <v>1378</v>
      </c>
      <c r="J250" s="615" t="s">
        <v>1379</v>
      </c>
      <c r="K250" s="615" t="s">
        <v>1380</v>
      </c>
      <c r="L250" s="617">
        <v>174.35000000000002</v>
      </c>
      <c r="M250" s="617">
        <v>1</v>
      </c>
      <c r="N250" s="618">
        <v>174.35000000000002</v>
      </c>
    </row>
    <row r="251" spans="1:14" ht="14.4" customHeight="1" x14ac:dyDescent="0.3">
      <c r="A251" s="613" t="s">
        <v>509</v>
      </c>
      <c r="B251" s="614" t="s">
        <v>1956</v>
      </c>
      <c r="C251" s="615" t="s">
        <v>514</v>
      </c>
      <c r="D251" s="616" t="s">
        <v>1957</v>
      </c>
      <c r="E251" s="615" t="s">
        <v>519</v>
      </c>
      <c r="F251" s="616" t="s">
        <v>1958</v>
      </c>
      <c r="G251" s="615" t="s">
        <v>548</v>
      </c>
      <c r="H251" s="615" t="s">
        <v>1381</v>
      </c>
      <c r="I251" s="615" t="s">
        <v>210</v>
      </c>
      <c r="J251" s="615" t="s">
        <v>1382</v>
      </c>
      <c r="K251" s="615"/>
      <c r="L251" s="617">
        <v>70.17110612037493</v>
      </c>
      <c r="M251" s="617">
        <v>1</v>
      </c>
      <c r="N251" s="618">
        <v>70.17110612037493</v>
      </c>
    </row>
    <row r="252" spans="1:14" ht="14.4" customHeight="1" x14ac:dyDescent="0.3">
      <c r="A252" s="613" t="s">
        <v>509</v>
      </c>
      <c r="B252" s="614" t="s">
        <v>1956</v>
      </c>
      <c r="C252" s="615" t="s">
        <v>514</v>
      </c>
      <c r="D252" s="616" t="s">
        <v>1957</v>
      </c>
      <c r="E252" s="615" t="s">
        <v>519</v>
      </c>
      <c r="F252" s="616" t="s">
        <v>1958</v>
      </c>
      <c r="G252" s="615" t="s">
        <v>548</v>
      </c>
      <c r="H252" s="615" t="s">
        <v>1383</v>
      </c>
      <c r="I252" s="615" t="s">
        <v>210</v>
      </c>
      <c r="J252" s="615" t="s">
        <v>1384</v>
      </c>
      <c r="K252" s="615"/>
      <c r="L252" s="617">
        <v>110.84000000000003</v>
      </c>
      <c r="M252" s="617">
        <v>10</v>
      </c>
      <c r="N252" s="618">
        <v>1108.4000000000003</v>
      </c>
    </row>
    <row r="253" spans="1:14" ht="14.4" customHeight="1" x14ac:dyDescent="0.3">
      <c r="A253" s="613" t="s">
        <v>509</v>
      </c>
      <c r="B253" s="614" t="s">
        <v>1956</v>
      </c>
      <c r="C253" s="615" t="s">
        <v>514</v>
      </c>
      <c r="D253" s="616" t="s">
        <v>1957</v>
      </c>
      <c r="E253" s="615" t="s">
        <v>519</v>
      </c>
      <c r="F253" s="616" t="s">
        <v>1958</v>
      </c>
      <c r="G253" s="615" t="s">
        <v>548</v>
      </c>
      <c r="H253" s="615" t="s">
        <v>1385</v>
      </c>
      <c r="I253" s="615" t="s">
        <v>1386</v>
      </c>
      <c r="J253" s="615" t="s">
        <v>1387</v>
      </c>
      <c r="K253" s="615" t="s">
        <v>1388</v>
      </c>
      <c r="L253" s="617">
        <v>167.95</v>
      </c>
      <c r="M253" s="617">
        <v>1</v>
      </c>
      <c r="N253" s="618">
        <v>167.95</v>
      </c>
    </row>
    <row r="254" spans="1:14" ht="14.4" customHeight="1" x14ac:dyDescent="0.3">
      <c r="A254" s="613" t="s">
        <v>509</v>
      </c>
      <c r="B254" s="614" t="s">
        <v>1956</v>
      </c>
      <c r="C254" s="615" t="s">
        <v>514</v>
      </c>
      <c r="D254" s="616" t="s">
        <v>1957</v>
      </c>
      <c r="E254" s="615" t="s">
        <v>519</v>
      </c>
      <c r="F254" s="616" t="s">
        <v>1958</v>
      </c>
      <c r="G254" s="615" t="s">
        <v>548</v>
      </c>
      <c r="H254" s="615" t="s">
        <v>1389</v>
      </c>
      <c r="I254" s="615" t="s">
        <v>1389</v>
      </c>
      <c r="J254" s="615" t="s">
        <v>715</v>
      </c>
      <c r="K254" s="615" t="s">
        <v>1390</v>
      </c>
      <c r="L254" s="617">
        <v>91.620000000000033</v>
      </c>
      <c r="M254" s="617">
        <v>4</v>
      </c>
      <c r="N254" s="618">
        <v>366.48000000000013</v>
      </c>
    </row>
    <row r="255" spans="1:14" ht="14.4" customHeight="1" x14ac:dyDescent="0.3">
      <c r="A255" s="613" t="s">
        <v>509</v>
      </c>
      <c r="B255" s="614" t="s">
        <v>1956</v>
      </c>
      <c r="C255" s="615" t="s">
        <v>514</v>
      </c>
      <c r="D255" s="616" t="s">
        <v>1957</v>
      </c>
      <c r="E255" s="615" t="s">
        <v>519</v>
      </c>
      <c r="F255" s="616" t="s">
        <v>1958</v>
      </c>
      <c r="G255" s="615" t="s">
        <v>548</v>
      </c>
      <c r="H255" s="615" t="s">
        <v>1391</v>
      </c>
      <c r="I255" s="615" t="s">
        <v>1391</v>
      </c>
      <c r="J255" s="615" t="s">
        <v>588</v>
      </c>
      <c r="K255" s="615" t="s">
        <v>1392</v>
      </c>
      <c r="L255" s="617">
        <v>59.885583037922927</v>
      </c>
      <c r="M255" s="617">
        <v>41</v>
      </c>
      <c r="N255" s="618">
        <v>2455.30890455484</v>
      </c>
    </row>
    <row r="256" spans="1:14" ht="14.4" customHeight="1" x14ac:dyDescent="0.3">
      <c r="A256" s="613" t="s">
        <v>509</v>
      </c>
      <c r="B256" s="614" t="s">
        <v>1956</v>
      </c>
      <c r="C256" s="615" t="s">
        <v>514</v>
      </c>
      <c r="D256" s="616" t="s">
        <v>1957</v>
      </c>
      <c r="E256" s="615" t="s">
        <v>519</v>
      </c>
      <c r="F256" s="616" t="s">
        <v>1958</v>
      </c>
      <c r="G256" s="615" t="s">
        <v>548</v>
      </c>
      <c r="H256" s="615" t="s">
        <v>1393</v>
      </c>
      <c r="I256" s="615" t="s">
        <v>210</v>
      </c>
      <c r="J256" s="615" t="s">
        <v>1394</v>
      </c>
      <c r="K256" s="615"/>
      <c r="L256" s="617">
        <v>147.49950971397899</v>
      </c>
      <c r="M256" s="617">
        <v>6</v>
      </c>
      <c r="N256" s="618">
        <v>884.99705828387391</v>
      </c>
    </row>
    <row r="257" spans="1:14" ht="14.4" customHeight="1" x14ac:dyDescent="0.3">
      <c r="A257" s="613" t="s">
        <v>509</v>
      </c>
      <c r="B257" s="614" t="s">
        <v>1956</v>
      </c>
      <c r="C257" s="615" t="s">
        <v>514</v>
      </c>
      <c r="D257" s="616" t="s">
        <v>1957</v>
      </c>
      <c r="E257" s="615" t="s">
        <v>519</v>
      </c>
      <c r="F257" s="616" t="s">
        <v>1958</v>
      </c>
      <c r="G257" s="615" t="s">
        <v>548</v>
      </c>
      <c r="H257" s="615" t="s">
        <v>1395</v>
      </c>
      <c r="I257" s="615" t="s">
        <v>210</v>
      </c>
      <c r="J257" s="615" t="s">
        <v>1396</v>
      </c>
      <c r="K257" s="615"/>
      <c r="L257" s="617">
        <v>169.94</v>
      </c>
      <c r="M257" s="617">
        <v>5</v>
      </c>
      <c r="N257" s="618">
        <v>849.7</v>
      </c>
    </row>
    <row r="258" spans="1:14" ht="14.4" customHeight="1" x14ac:dyDescent="0.3">
      <c r="A258" s="613" t="s">
        <v>509</v>
      </c>
      <c r="B258" s="614" t="s">
        <v>1956</v>
      </c>
      <c r="C258" s="615" t="s">
        <v>514</v>
      </c>
      <c r="D258" s="616" t="s">
        <v>1957</v>
      </c>
      <c r="E258" s="615" t="s">
        <v>519</v>
      </c>
      <c r="F258" s="616" t="s">
        <v>1958</v>
      </c>
      <c r="G258" s="615" t="s">
        <v>548</v>
      </c>
      <c r="H258" s="615" t="s">
        <v>1397</v>
      </c>
      <c r="I258" s="615" t="s">
        <v>210</v>
      </c>
      <c r="J258" s="615" t="s">
        <v>1398</v>
      </c>
      <c r="K258" s="615"/>
      <c r="L258" s="617">
        <v>42.96154415383257</v>
      </c>
      <c r="M258" s="617">
        <v>19</v>
      </c>
      <c r="N258" s="618">
        <v>816.26933892281886</v>
      </c>
    </row>
    <row r="259" spans="1:14" ht="14.4" customHeight="1" x14ac:dyDescent="0.3">
      <c r="A259" s="613" t="s">
        <v>509</v>
      </c>
      <c r="B259" s="614" t="s">
        <v>1956</v>
      </c>
      <c r="C259" s="615" t="s">
        <v>514</v>
      </c>
      <c r="D259" s="616" t="s">
        <v>1957</v>
      </c>
      <c r="E259" s="615" t="s">
        <v>519</v>
      </c>
      <c r="F259" s="616" t="s">
        <v>1958</v>
      </c>
      <c r="G259" s="615" t="s">
        <v>548</v>
      </c>
      <c r="H259" s="615" t="s">
        <v>1399</v>
      </c>
      <c r="I259" s="615" t="s">
        <v>210</v>
      </c>
      <c r="J259" s="615" t="s">
        <v>1400</v>
      </c>
      <c r="K259" s="615"/>
      <c r="L259" s="617">
        <v>33.011118304459799</v>
      </c>
      <c r="M259" s="617">
        <v>35</v>
      </c>
      <c r="N259" s="618">
        <v>1155.3891406560929</v>
      </c>
    </row>
    <row r="260" spans="1:14" ht="14.4" customHeight="1" x14ac:dyDescent="0.3">
      <c r="A260" s="613" t="s">
        <v>509</v>
      </c>
      <c r="B260" s="614" t="s">
        <v>1956</v>
      </c>
      <c r="C260" s="615" t="s">
        <v>514</v>
      </c>
      <c r="D260" s="616" t="s">
        <v>1957</v>
      </c>
      <c r="E260" s="615" t="s">
        <v>519</v>
      </c>
      <c r="F260" s="616" t="s">
        <v>1958</v>
      </c>
      <c r="G260" s="615" t="s">
        <v>548</v>
      </c>
      <c r="H260" s="615" t="s">
        <v>1401</v>
      </c>
      <c r="I260" s="615" t="s">
        <v>210</v>
      </c>
      <c r="J260" s="615" t="s">
        <v>1402</v>
      </c>
      <c r="K260" s="615"/>
      <c r="L260" s="617">
        <v>68.089995745753228</v>
      </c>
      <c r="M260" s="617">
        <v>3</v>
      </c>
      <c r="N260" s="618">
        <v>204.26998723725967</v>
      </c>
    </row>
    <row r="261" spans="1:14" ht="14.4" customHeight="1" x14ac:dyDescent="0.3">
      <c r="A261" s="613" t="s">
        <v>509</v>
      </c>
      <c r="B261" s="614" t="s">
        <v>1956</v>
      </c>
      <c r="C261" s="615" t="s">
        <v>514</v>
      </c>
      <c r="D261" s="616" t="s">
        <v>1957</v>
      </c>
      <c r="E261" s="615" t="s">
        <v>519</v>
      </c>
      <c r="F261" s="616" t="s">
        <v>1958</v>
      </c>
      <c r="G261" s="615" t="s">
        <v>548</v>
      </c>
      <c r="H261" s="615" t="s">
        <v>1403</v>
      </c>
      <c r="I261" s="615" t="s">
        <v>1404</v>
      </c>
      <c r="J261" s="615" t="s">
        <v>1405</v>
      </c>
      <c r="K261" s="615" t="s">
        <v>1406</v>
      </c>
      <c r="L261" s="617">
        <v>97.580000000000027</v>
      </c>
      <c r="M261" s="617">
        <v>1</v>
      </c>
      <c r="N261" s="618">
        <v>97.580000000000027</v>
      </c>
    </row>
    <row r="262" spans="1:14" ht="14.4" customHeight="1" x14ac:dyDescent="0.3">
      <c r="A262" s="613" t="s">
        <v>509</v>
      </c>
      <c r="B262" s="614" t="s">
        <v>1956</v>
      </c>
      <c r="C262" s="615" t="s">
        <v>514</v>
      </c>
      <c r="D262" s="616" t="s">
        <v>1957</v>
      </c>
      <c r="E262" s="615" t="s">
        <v>519</v>
      </c>
      <c r="F262" s="616" t="s">
        <v>1958</v>
      </c>
      <c r="G262" s="615" t="s">
        <v>548</v>
      </c>
      <c r="H262" s="615" t="s">
        <v>1407</v>
      </c>
      <c r="I262" s="615" t="s">
        <v>210</v>
      </c>
      <c r="J262" s="615" t="s">
        <v>1408</v>
      </c>
      <c r="K262" s="615" t="s">
        <v>1409</v>
      </c>
      <c r="L262" s="617">
        <v>82.763856011524069</v>
      </c>
      <c r="M262" s="617">
        <v>1</v>
      </c>
      <c r="N262" s="618">
        <v>82.763856011524069</v>
      </c>
    </row>
    <row r="263" spans="1:14" ht="14.4" customHeight="1" x14ac:dyDescent="0.3">
      <c r="A263" s="613" t="s">
        <v>509</v>
      </c>
      <c r="B263" s="614" t="s">
        <v>1956</v>
      </c>
      <c r="C263" s="615" t="s">
        <v>514</v>
      </c>
      <c r="D263" s="616" t="s">
        <v>1957</v>
      </c>
      <c r="E263" s="615" t="s">
        <v>519</v>
      </c>
      <c r="F263" s="616" t="s">
        <v>1958</v>
      </c>
      <c r="G263" s="615" t="s">
        <v>548</v>
      </c>
      <c r="H263" s="615" t="s">
        <v>1410</v>
      </c>
      <c r="I263" s="615" t="s">
        <v>1410</v>
      </c>
      <c r="J263" s="615" t="s">
        <v>1411</v>
      </c>
      <c r="K263" s="615" t="s">
        <v>1412</v>
      </c>
      <c r="L263" s="617">
        <v>45.999812431137386</v>
      </c>
      <c r="M263" s="617">
        <v>2</v>
      </c>
      <c r="N263" s="618">
        <v>91.999624862274771</v>
      </c>
    </row>
    <row r="264" spans="1:14" ht="14.4" customHeight="1" x14ac:dyDescent="0.3">
      <c r="A264" s="613" t="s">
        <v>509</v>
      </c>
      <c r="B264" s="614" t="s">
        <v>1956</v>
      </c>
      <c r="C264" s="615" t="s">
        <v>514</v>
      </c>
      <c r="D264" s="616" t="s">
        <v>1957</v>
      </c>
      <c r="E264" s="615" t="s">
        <v>519</v>
      </c>
      <c r="F264" s="616" t="s">
        <v>1958</v>
      </c>
      <c r="G264" s="615" t="s">
        <v>548</v>
      </c>
      <c r="H264" s="615" t="s">
        <v>1413</v>
      </c>
      <c r="I264" s="615" t="s">
        <v>210</v>
      </c>
      <c r="J264" s="615" t="s">
        <v>1414</v>
      </c>
      <c r="K264" s="615"/>
      <c r="L264" s="617">
        <v>400.99231654488017</v>
      </c>
      <c r="M264" s="617">
        <v>1</v>
      </c>
      <c r="N264" s="618">
        <v>400.99231654488017</v>
      </c>
    </row>
    <row r="265" spans="1:14" ht="14.4" customHeight="1" x14ac:dyDescent="0.3">
      <c r="A265" s="613" t="s">
        <v>509</v>
      </c>
      <c r="B265" s="614" t="s">
        <v>1956</v>
      </c>
      <c r="C265" s="615" t="s">
        <v>514</v>
      </c>
      <c r="D265" s="616" t="s">
        <v>1957</v>
      </c>
      <c r="E265" s="615" t="s">
        <v>519</v>
      </c>
      <c r="F265" s="616" t="s">
        <v>1958</v>
      </c>
      <c r="G265" s="615" t="s">
        <v>548</v>
      </c>
      <c r="H265" s="615" t="s">
        <v>1415</v>
      </c>
      <c r="I265" s="615" t="s">
        <v>1415</v>
      </c>
      <c r="J265" s="615" t="s">
        <v>1416</v>
      </c>
      <c r="K265" s="615" t="s">
        <v>1267</v>
      </c>
      <c r="L265" s="617">
        <v>168.01962855895493</v>
      </c>
      <c r="M265" s="617">
        <v>2</v>
      </c>
      <c r="N265" s="618">
        <v>336.03925711790987</v>
      </c>
    </row>
    <row r="266" spans="1:14" ht="14.4" customHeight="1" x14ac:dyDescent="0.3">
      <c r="A266" s="613" t="s">
        <v>509</v>
      </c>
      <c r="B266" s="614" t="s">
        <v>1956</v>
      </c>
      <c r="C266" s="615" t="s">
        <v>514</v>
      </c>
      <c r="D266" s="616" t="s">
        <v>1957</v>
      </c>
      <c r="E266" s="615" t="s">
        <v>519</v>
      </c>
      <c r="F266" s="616" t="s">
        <v>1958</v>
      </c>
      <c r="G266" s="615" t="s">
        <v>1417</v>
      </c>
      <c r="H266" s="615" t="s">
        <v>1418</v>
      </c>
      <c r="I266" s="615" t="s">
        <v>1419</v>
      </c>
      <c r="J266" s="615" t="s">
        <v>1420</v>
      </c>
      <c r="K266" s="615" t="s">
        <v>1421</v>
      </c>
      <c r="L266" s="617">
        <v>36.330032463036318</v>
      </c>
      <c r="M266" s="617">
        <v>30</v>
      </c>
      <c r="N266" s="618">
        <v>1089.9009738910895</v>
      </c>
    </row>
    <row r="267" spans="1:14" ht="14.4" customHeight="1" x14ac:dyDescent="0.3">
      <c r="A267" s="613" t="s">
        <v>509</v>
      </c>
      <c r="B267" s="614" t="s">
        <v>1956</v>
      </c>
      <c r="C267" s="615" t="s">
        <v>514</v>
      </c>
      <c r="D267" s="616" t="s">
        <v>1957</v>
      </c>
      <c r="E267" s="615" t="s">
        <v>519</v>
      </c>
      <c r="F267" s="616" t="s">
        <v>1958</v>
      </c>
      <c r="G267" s="615" t="s">
        <v>1417</v>
      </c>
      <c r="H267" s="615" t="s">
        <v>1422</v>
      </c>
      <c r="I267" s="615" t="s">
        <v>1423</v>
      </c>
      <c r="J267" s="615" t="s">
        <v>1424</v>
      </c>
      <c r="K267" s="615" t="s">
        <v>1425</v>
      </c>
      <c r="L267" s="617">
        <v>47.28489556674819</v>
      </c>
      <c r="M267" s="617">
        <v>2</v>
      </c>
      <c r="N267" s="618">
        <v>94.569791133496381</v>
      </c>
    </row>
    <row r="268" spans="1:14" ht="14.4" customHeight="1" x14ac:dyDescent="0.3">
      <c r="A268" s="613" t="s">
        <v>509</v>
      </c>
      <c r="B268" s="614" t="s">
        <v>1956</v>
      </c>
      <c r="C268" s="615" t="s">
        <v>514</v>
      </c>
      <c r="D268" s="616" t="s">
        <v>1957</v>
      </c>
      <c r="E268" s="615" t="s">
        <v>519</v>
      </c>
      <c r="F268" s="616" t="s">
        <v>1958</v>
      </c>
      <c r="G268" s="615" t="s">
        <v>1417</v>
      </c>
      <c r="H268" s="615" t="s">
        <v>1426</v>
      </c>
      <c r="I268" s="615" t="s">
        <v>1427</v>
      </c>
      <c r="J268" s="615" t="s">
        <v>1424</v>
      </c>
      <c r="K268" s="615" t="s">
        <v>1428</v>
      </c>
      <c r="L268" s="617">
        <v>94.67</v>
      </c>
      <c r="M268" s="617">
        <v>1</v>
      </c>
      <c r="N268" s="618">
        <v>94.67</v>
      </c>
    </row>
    <row r="269" spans="1:14" ht="14.4" customHeight="1" x14ac:dyDescent="0.3">
      <c r="A269" s="613" t="s">
        <v>509</v>
      </c>
      <c r="B269" s="614" t="s">
        <v>1956</v>
      </c>
      <c r="C269" s="615" t="s">
        <v>514</v>
      </c>
      <c r="D269" s="616" t="s">
        <v>1957</v>
      </c>
      <c r="E269" s="615" t="s">
        <v>519</v>
      </c>
      <c r="F269" s="616" t="s">
        <v>1958</v>
      </c>
      <c r="G269" s="615" t="s">
        <v>1417</v>
      </c>
      <c r="H269" s="615" t="s">
        <v>1429</v>
      </c>
      <c r="I269" s="615" t="s">
        <v>1430</v>
      </c>
      <c r="J269" s="615" t="s">
        <v>1431</v>
      </c>
      <c r="K269" s="615" t="s">
        <v>1432</v>
      </c>
      <c r="L269" s="617">
        <v>144.52999999999997</v>
      </c>
      <c r="M269" s="617">
        <v>3</v>
      </c>
      <c r="N269" s="618">
        <v>433.58999999999992</v>
      </c>
    </row>
    <row r="270" spans="1:14" ht="14.4" customHeight="1" x14ac:dyDescent="0.3">
      <c r="A270" s="613" t="s">
        <v>509</v>
      </c>
      <c r="B270" s="614" t="s">
        <v>1956</v>
      </c>
      <c r="C270" s="615" t="s">
        <v>514</v>
      </c>
      <c r="D270" s="616" t="s">
        <v>1957</v>
      </c>
      <c r="E270" s="615" t="s">
        <v>519</v>
      </c>
      <c r="F270" s="616" t="s">
        <v>1958</v>
      </c>
      <c r="G270" s="615" t="s">
        <v>1417</v>
      </c>
      <c r="H270" s="615" t="s">
        <v>1433</v>
      </c>
      <c r="I270" s="615" t="s">
        <v>1434</v>
      </c>
      <c r="J270" s="615" t="s">
        <v>1435</v>
      </c>
      <c r="K270" s="615" t="s">
        <v>1436</v>
      </c>
      <c r="L270" s="617">
        <v>54.460004220281675</v>
      </c>
      <c r="M270" s="617">
        <v>29</v>
      </c>
      <c r="N270" s="618">
        <v>1579.3401223881685</v>
      </c>
    </row>
    <row r="271" spans="1:14" ht="14.4" customHeight="1" x14ac:dyDescent="0.3">
      <c r="A271" s="613" t="s">
        <v>509</v>
      </c>
      <c r="B271" s="614" t="s">
        <v>1956</v>
      </c>
      <c r="C271" s="615" t="s">
        <v>514</v>
      </c>
      <c r="D271" s="616" t="s">
        <v>1957</v>
      </c>
      <c r="E271" s="615" t="s">
        <v>519</v>
      </c>
      <c r="F271" s="616" t="s">
        <v>1958</v>
      </c>
      <c r="G271" s="615" t="s">
        <v>1417</v>
      </c>
      <c r="H271" s="615" t="s">
        <v>1437</v>
      </c>
      <c r="I271" s="615" t="s">
        <v>1438</v>
      </c>
      <c r="J271" s="615" t="s">
        <v>1439</v>
      </c>
      <c r="K271" s="615" t="s">
        <v>1440</v>
      </c>
      <c r="L271" s="617">
        <v>218.1</v>
      </c>
      <c r="M271" s="617">
        <v>1</v>
      </c>
      <c r="N271" s="618">
        <v>218.1</v>
      </c>
    </row>
    <row r="272" spans="1:14" ht="14.4" customHeight="1" x14ac:dyDescent="0.3">
      <c r="A272" s="613" t="s">
        <v>509</v>
      </c>
      <c r="B272" s="614" t="s">
        <v>1956</v>
      </c>
      <c r="C272" s="615" t="s">
        <v>514</v>
      </c>
      <c r="D272" s="616" t="s">
        <v>1957</v>
      </c>
      <c r="E272" s="615" t="s">
        <v>519</v>
      </c>
      <c r="F272" s="616" t="s">
        <v>1958</v>
      </c>
      <c r="G272" s="615" t="s">
        <v>1417</v>
      </c>
      <c r="H272" s="615" t="s">
        <v>1441</v>
      </c>
      <c r="I272" s="615" t="s">
        <v>1442</v>
      </c>
      <c r="J272" s="615" t="s">
        <v>1443</v>
      </c>
      <c r="K272" s="615" t="s">
        <v>1444</v>
      </c>
      <c r="L272" s="617">
        <v>117.73500000000001</v>
      </c>
      <c r="M272" s="617">
        <v>2</v>
      </c>
      <c r="N272" s="618">
        <v>235.47000000000003</v>
      </c>
    </row>
    <row r="273" spans="1:14" ht="14.4" customHeight="1" x14ac:dyDescent="0.3">
      <c r="A273" s="613" t="s">
        <v>509</v>
      </c>
      <c r="B273" s="614" t="s">
        <v>1956</v>
      </c>
      <c r="C273" s="615" t="s">
        <v>514</v>
      </c>
      <c r="D273" s="616" t="s">
        <v>1957</v>
      </c>
      <c r="E273" s="615" t="s">
        <v>519</v>
      </c>
      <c r="F273" s="616" t="s">
        <v>1958</v>
      </c>
      <c r="G273" s="615" t="s">
        <v>1417</v>
      </c>
      <c r="H273" s="615" t="s">
        <v>1445</v>
      </c>
      <c r="I273" s="615" t="s">
        <v>1446</v>
      </c>
      <c r="J273" s="615" t="s">
        <v>1447</v>
      </c>
      <c r="K273" s="615" t="s">
        <v>1448</v>
      </c>
      <c r="L273" s="617">
        <v>62.05</v>
      </c>
      <c r="M273" s="617">
        <v>4</v>
      </c>
      <c r="N273" s="618">
        <v>248.2</v>
      </c>
    </row>
    <row r="274" spans="1:14" ht="14.4" customHeight="1" x14ac:dyDescent="0.3">
      <c r="A274" s="613" t="s">
        <v>509</v>
      </c>
      <c r="B274" s="614" t="s">
        <v>1956</v>
      </c>
      <c r="C274" s="615" t="s">
        <v>514</v>
      </c>
      <c r="D274" s="616" t="s">
        <v>1957</v>
      </c>
      <c r="E274" s="615" t="s">
        <v>519</v>
      </c>
      <c r="F274" s="616" t="s">
        <v>1958</v>
      </c>
      <c r="G274" s="615" t="s">
        <v>1417</v>
      </c>
      <c r="H274" s="615" t="s">
        <v>1449</v>
      </c>
      <c r="I274" s="615" t="s">
        <v>1450</v>
      </c>
      <c r="J274" s="615" t="s">
        <v>1451</v>
      </c>
      <c r="K274" s="615" t="s">
        <v>1452</v>
      </c>
      <c r="L274" s="617">
        <v>45.64</v>
      </c>
      <c r="M274" s="617">
        <v>1</v>
      </c>
      <c r="N274" s="618">
        <v>45.64</v>
      </c>
    </row>
    <row r="275" spans="1:14" ht="14.4" customHeight="1" x14ac:dyDescent="0.3">
      <c r="A275" s="613" t="s">
        <v>509</v>
      </c>
      <c r="B275" s="614" t="s">
        <v>1956</v>
      </c>
      <c r="C275" s="615" t="s">
        <v>514</v>
      </c>
      <c r="D275" s="616" t="s">
        <v>1957</v>
      </c>
      <c r="E275" s="615" t="s">
        <v>519</v>
      </c>
      <c r="F275" s="616" t="s">
        <v>1958</v>
      </c>
      <c r="G275" s="615" t="s">
        <v>1417</v>
      </c>
      <c r="H275" s="615" t="s">
        <v>1453</v>
      </c>
      <c r="I275" s="615" t="s">
        <v>1454</v>
      </c>
      <c r="J275" s="615" t="s">
        <v>1455</v>
      </c>
      <c r="K275" s="615" t="s">
        <v>1456</v>
      </c>
      <c r="L275" s="617">
        <v>36.710161989631082</v>
      </c>
      <c r="M275" s="617">
        <v>1</v>
      </c>
      <c r="N275" s="618">
        <v>36.710161989631082</v>
      </c>
    </row>
    <row r="276" spans="1:14" ht="14.4" customHeight="1" x14ac:dyDescent="0.3">
      <c r="A276" s="613" t="s">
        <v>509</v>
      </c>
      <c r="B276" s="614" t="s">
        <v>1956</v>
      </c>
      <c r="C276" s="615" t="s">
        <v>514</v>
      </c>
      <c r="D276" s="616" t="s">
        <v>1957</v>
      </c>
      <c r="E276" s="615" t="s">
        <v>519</v>
      </c>
      <c r="F276" s="616" t="s">
        <v>1958</v>
      </c>
      <c r="G276" s="615" t="s">
        <v>1417</v>
      </c>
      <c r="H276" s="615" t="s">
        <v>1457</v>
      </c>
      <c r="I276" s="615" t="s">
        <v>1458</v>
      </c>
      <c r="J276" s="615" t="s">
        <v>1459</v>
      </c>
      <c r="K276" s="615" t="s">
        <v>1460</v>
      </c>
      <c r="L276" s="617">
        <v>79.83</v>
      </c>
      <c r="M276" s="617">
        <v>2</v>
      </c>
      <c r="N276" s="618">
        <v>159.66</v>
      </c>
    </row>
    <row r="277" spans="1:14" ht="14.4" customHeight="1" x14ac:dyDescent="0.3">
      <c r="A277" s="613" t="s">
        <v>509</v>
      </c>
      <c r="B277" s="614" t="s">
        <v>1956</v>
      </c>
      <c r="C277" s="615" t="s">
        <v>514</v>
      </c>
      <c r="D277" s="616" t="s">
        <v>1957</v>
      </c>
      <c r="E277" s="615" t="s">
        <v>519</v>
      </c>
      <c r="F277" s="616" t="s">
        <v>1958</v>
      </c>
      <c r="G277" s="615" t="s">
        <v>1417</v>
      </c>
      <c r="H277" s="615" t="s">
        <v>1461</v>
      </c>
      <c r="I277" s="615" t="s">
        <v>1462</v>
      </c>
      <c r="J277" s="615" t="s">
        <v>1463</v>
      </c>
      <c r="K277" s="615" t="s">
        <v>1464</v>
      </c>
      <c r="L277" s="617">
        <v>3776.4334436831559</v>
      </c>
      <c r="M277" s="617">
        <v>24</v>
      </c>
      <c r="N277" s="618">
        <v>90634.402648395742</v>
      </c>
    </row>
    <row r="278" spans="1:14" ht="14.4" customHeight="1" x14ac:dyDescent="0.3">
      <c r="A278" s="613" t="s">
        <v>509</v>
      </c>
      <c r="B278" s="614" t="s">
        <v>1956</v>
      </c>
      <c r="C278" s="615" t="s">
        <v>514</v>
      </c>
      <c r="D278" s="616" t="s">
        <v>1957</v>
      </c>
      <c r="E278" s="615" t="s">
        <v>519</v>
      </c>
      <c r="F278" s="616" t="s">
        <v>1958</v>
      </c>
      <c r="G278" s="615" t="s">
        <v>1417</v>
      </c>
      <c r="H278" s="615" t="s">
        <v>1465</v>
      </c>
      <c r="I278" s="615" t="s">
        <v>1466</v>
      </c>
      <c r="J278" s="615" t="s">
        <v>1467</v>
      </c>
      <c r="K278" s="615" t="s">
        <v>1468</v>
      </c>
      <c r="L278" s="617">
        <v>140.94</v>
      </c>
      <c r="M278" s="617">
        <v>1</v>
      </c>
      <c r="N278" s="618">
        <v>140.94</v>
      </c>
    </row>
    <row r="279" spans="1:14" ht="14.4" customHeight="1" x14ac:dyDescent="0.3">
      <c r="A279" s="613" t="s">
        <v>509</v>
      </c>
      <c r="B279" s="614" t="s">
        <v>1956</v>
      </c>
      <c r="C279" s="615" t="s">
        <v>514</v>
      </c>
      <c r="D279" s="616" t="s">
        <v>1957</v>
      </c>
      <c r="E279" s="615" t="s">
        <v>519</v>
      </c>
      <c r="F279" s="616" t="s">
        <v>1958</v>
      </c>
      <c r="G279" s="615" t="s">
        <v>1417</v>
      </c>
      <c r="H279" s="615" t="s">
        <v>1469</v>
      </c>
      <c r="I279" s="615" t="s">
        <v>1470</v>
      </c>
      <c r="J279" s="615" t="s">
        <v>1471</v>
      </c>
      <c r="K279" s="615" t="s">
        <v>1472</v>
      </c>
      <c r="L279" s="617">
        <v>85.562521785079142</v>
      </c>
      <c r="M279" s="617">
        <v>33</v>
      </c>
      <c r="N279" s="618">
        <v>2823.5632189076118</v>
      </c>
    </row>
    <row r="280" spans="1:14" ht="14.4" customHeight="1" x14ac:dyDescent="0.3">
      <c r="A280" s="613" t="s">
        <v>509</v>
      </c>
      <c r="B280" s="614" t="s">
        <v>1956</v>
      </c>
      <c r="C280" s="615" t="s">
        <v>514</v>
      </c>
      <c r="D280" s="616" t="s">
        <v>1957</v>
      </c>
      <c r="E280" s="615" t="s">
        <v>519</v>
      </c>
      <c r="F280" s="616" t="s">
        <v>1958</v>
      </c>
      <c r="G280" s="615" t="s">
        <v>1417</v>
      </c>
      <c r="H280" s="615" t="s">
        <v>1473</v>
      </c>
      <c r="I280" s="615" t="s">
        <v>1474</v>
      </c>
      <c r="J280" s="615" t="s">
        <v>1475</v>
      </c>
      <c r="K280" s="615" t="s">
        <v>1476</v>
      </c>
      <c r="L280" s="617">
        <v>337.15</v>
      </c>
      <c r="M280" s="617">
        <v>1</v>
      </c>
      <c r="N280" s="618">
        <v>337.15</v>
      </c>
    </row>
    <row r="281" spans="1:14" ht="14.4" customHeight="1" x14ac:dyDescent="0.3">
      <c r="A281" s="613" t="s">
        <v>509</v>
      </c>
      <c r="B281" s="614" t="s">
        <v>1956</v>
      </c>
      <c r="C281" s="615" t="s">
        <v>514</v>
      </c>
      <c r="D281" s="616" t="s">
        <v>1957</v>
      </c>
      <c r="E281" s="615" t="s">
        <v>519</v>
      </c>
      <c r="F281" s="616" t="s">
        <v>1958</v>
      </c>
      <c r="G281" s="615" t="s">
        <v>1417</v>
      </c>
      <c r="H281" s="615" t="s">
        <v>1477</v>
      </c>
      <c r="I281" s="615" t="s">
        <v>1478</v>
      </c>
      <c r="J281" s="615" t="s">
        <v>1479</v>
      </c>
      <c r="K281" s="615" t="s">
        <v>1480</v>
      </c>
      <c r="L281" s="617">
        <v>144.78999999999996</v>
      </c>
      <c r="M281" s="617">
        <v>1</v>
      </c>
      <c r="N281" s="618">
        <v>144.78999999999996</v>
      </c>
    </row>
    <row r="282" spans="1:14" ht="14.4" customHeight="1" x14ac:dyDescent="0.3">
      <c r="A282" s="613" t="s">
        <v>509</v>
      </c>
      <c r="B282" s="614" t="s">
        <v>1956</v>
      </c>
      <c r="C282" s="615" t="s">
        <v>514</v>
      </c>
      <c r="D282" s="616" t="s">
        <v>1957</v>
      </c>
      <c r="E282" s="615" t="s">
        <v>519</v>
      </c>
      <c r="F282" s="616" t="s">
        <v>1958</v>
      </c>
      <c r="G282" s="615" t="s">
        <v>1417</v>
      </c>
      <c r="H282" s="615" t="s">
        <v>1481</v>
      </c>
      <c r="I282" s="615" t="s">
        <v>1482</v>
      </c>
      <c r="J282" s="615" t="s">
        <v>1483</v>
      </c>
      <c r="K282" s="615" t="s">
        <v>1484</v>
      </c>
      <c r="L282" s="617">
        <v>105.91999999999997</v>
      </c>
      <c r="M282" s="617">
        <v>1</v>
      </c>
      <c r="N282" s="618">
        <v>105.91999999999997</v>
      </c>
    </row>
    <row r="283" spans="1:14" ht="14.4" customHeight="1" x14ac:dyDescent="0.3">
      <c r="A283" s="613" t="s">
        <v>509</v>
      </c>
      <c r="B283" s="614" t="s">
        <v>1956</v>
      </c>
      <c r="C283" s="615" t="s">
        <v>514</v>
      </c>
      <c r="D283" s="616" t="s">
        <v>1957</v>
      </c>
      <c r="E283" s="615" t="s">
        <v>519</v>
      </c>
      <c r="F283" s="616" t="s">
        <v>1958</v>
      </c>
      <c r="G283" s="615" t="s">
        <v>1417</v>
      </c>
      <c r="H283" s="615" t="s">
        <v>1485</v>
      </c>
      <c r="I283" s="615" t="s">
        <v>1486</v>
      </c>
      <c r="J283" s="615" t="s">
        <v>1487</v>
      </c>
      <c r="K283" s="615" t="s">
        <v>1488</v>
      </c>
      <c r="L283" s="617">
        <v>43.100071813173884</v>
      </c>
      <c r="M283" s="617">
        <v>1</v>
      </c>
      <c r="N283" s="618">
        <v>43.100071813173884</v>
      </c>
    </row>
    <row r="284" spans="1:14" ht="14.4" customHeight="1" x14ac:dyDescent="0.3">
      <c r="A284" s="613" t="s">
        <v>509</v>
      </c>
      <c r="B284" s="614" t="s">
        <v>1956</v>
      </c>
      <c r="C284" s="615" t="s">
        <v>514</v>
      </c>
      <c r="D284" s="616" t="s">
        <v>1957</v>
      </c>
      <c r="E284" s="615" t="s">
        <v>519</v>
      </c>
      <c r="F284" s="616" t="s">
        <v>1958</v>
      </c>
      <c r="G284" s="615" t="s">
        <v>1417</v>
      </c>
      <c r="H284" s="615" t="s">
        <v>1489</v>
      </c>
      <c r="I284" s="615" t="s">
        <v>1490</v>
      </c>
      <c r="J284" s="615" t="s">
        <v>1491</v>
      </c>
      <c r="K284" s="615" t="s">
        <v>1452</v>
      </c>
      <c r="L284" s="617">
        <v>89.165337220532038</v>
      </c>
      <c r="M284" s="617">
        <v>2</v>
      </c>
      <c r="N284" s="618">
        <v>178.33067444106408</v>
      </c>
    </row>
    <row r="285" spans="1:14" ht="14.4" customHeight="1" x14ac:dyDescent="0.3">
      <c r="A285" s="613" t="s">
        <v>509</v>
      </c>
      <c r="B285" s="614" t="s">
        <v>1956</v>
      </c>
      <c r="C285" s="615" t="s">
        <v>514</v>
      </c>
      <c r="D285" s="616" t="s">
        <v>1957</v>
      </c>
      <c r="E285" s="615" t="s">
        <v>519</v>
      </c>
      <c r="F285" s="616" t="s">
        <v>1958</v>
      </c>
      <c r="G285" s="615" t="s">
        <v>1417</v>
      </c>
      <c r="H285" s="615" t="s">
        <v>1492</v>
      </c>
      <c r="I285" s="615" t="s">
        <v>1493</v>
      </c>
      <c r="J285" s="615" t="s">
        <v>1424</v>
      </c>
      <c r="K285" s="615" t="s">
        <v>1494</v>
      </c>
      <c r="L285" s="617">
        <v>135.29664652664002</v>
      </c>
      <c r="M285" s="617">
        <v>93</v>
      </c>
      <c r="N285" s="618">
        <v>12582.588126977522</v>
      </c>
    </row>
    <row r="286" spans="1:14" ht="14.4" customHeight="1" x14ac:dyDescent="0.3">
      <c r="A286" s="613" t="s">
        <v>509</v>
      </c>
      <c r="B286" s="614" t="s">
        <v>1956</v>
      </c>
      <c r="C286" s="615" t="s">
        <v>514</v>
      </c>
      <c r="D286" s="616" t="s">
        <v>1957</v>
      </c>
      <c r="E286" s="615" t="s">
        <v>519</v>
      </c>
      <c r="F286" s="616" t="s">
        <v>1958</v>
      </c>
      <c r="G286" s="615" t="s">
        <v>1417</v>
      </c>
      <c r="H286" s="615" t="s">
        <v>1495</v>
      </c>
      <c r="I286" s="615" t="s">
        <v>1496</v>
      </c>
      <c r="J286" s="615" t="s">
        <v>1497</v>
      </c>
      <c r="K286" s="615" t="s">
        <v>1498</v>
      </c>
      <c r="L286" s="617">
        <v>86.789999999999992</v>
      </c>
      <c r="M286" s="617">
        <v>2</v>
      </c>
      <c r="N286" s="618">
        <v>173.57999999999998</v>
      </c>
    </row>
    <row r="287" spans="1:14" ht="14.4" customHeight="1" x14ac:dyDescent="0.3">
      <c r="A287" s="613" t="s">
        <v>509</v>
      </c>
      <c r="B287" s="614" t="s">
        <v>1956</v>
      </c>
      <c r="C287" s="615" t="s">
        <v>514</v>
      </c>
      <c r="D287" s="616" t="s">
        <v>1957</v>
      </c>
      <c r="E287" s="615" t="s">
        <v>519</v>
      </c>
      <c r="F287" s="616" t="s">
        <v>1958</v>
      </c>
      <c r="G287" s="615" t="s">
        <v>1417</v>
      </c>
      <c r="H287" s="615" t="s">
        <v>1499</v>
      </c>
      <c r="I287" s="615" t="s">
        <v>1500</v>
      </c>
      <c r="J287" s="615" t="s">
        <v>1501</v>
      </c>
      <c r="K287" s="615" t="s">
        <v>1289</v>
      </c>
      <c r="L287" s="617">
        <v>472.78591715902382</v>
      </c>
      <c r="M287" s="617">
        <v>51</v>
      </c>
      <c r="N287" s="618">
        <v>24112.081775110215</v>
      </c>
    </row>
    <row r="288" spans="1:14" ht="14.4" customHeight="1" x14ac:dyDescent="0.3">
      <c r="A288" s="613" t="s">
        <v>509</v>
      </c>
      <c r="B288" s="614" t="s">
        <v>1956</v>
      </c>
      <c r="C288" s="615" t="s">
        <v>514</v>
      </c>
      <c r="D288" s="616" t="s">
        <v>1957</v>
      </c>
      <c r="E288" s="615" t="s">
        <v>519</v>
      </c>
      <c r="F288" s="616" t="s">
        <v>1958</v>
      </c>
      <c r="G288" s="615" t="s">
        <v>1417</v>
      </c>
      <c r="H288" s="615" t="s">
        <v>1502</v>
      </c>
      <c r="I288" s="615" t="s">
        <v>1503</v>
      </c>
      <c r="J288" s="615" t="s">
        <v>1443</v>
      </c>
      <c r="K288" s="615" t="s">
        <v>1504</v>
      </c>
      <c r="L288" s="617">
        <v>74.367759471512286</v>
      </c>
      <c r="M288" s="617">
        <v>13</v>
      </c>
      <c r="N288" s="618">
        <v>966.78087312965977</v>
      </c>
    </row>
    <row r="289" spans="1:14" ht="14.4" customHeight="1" x14ac:dyDescent="0.3">
      <c r="A289" s="613" t="s">
        <v>509</v>
      </c>
      <c r="B289" s="614" t="s">
        <v>1956</v>
      </c>
      <c r="C289" s="615" t="s">
        <v>514</v>
      </c>
      <c r="D289" s="616" t="s">
        <v>1957</v>
      </c>
      <c r="E289" s="615" t="s">
        <v>519</v>
      </c>
      <c r="F289" s="616" t="s">
        <v>1958</v>
      </c>
      <c r="G289" s="615" t="s">
        <v>1417</v>
      </c>
      <c r="H289" s="615" t="s">
        <v>1505</v>
      </c>
      <c r="I289" s="615" t="s">
        <v>1506</v>
      </c>
      <c r="J289" s="615" t="s">
        <v>1507</v>
      </c>
      <c r="K289" s="615" t="s">
        <v>1508</v>
      </c>
      <c r="L289" s="617">
        <v>70.943362683239442</v>
      </c>
      <c r="M289" s="617">
        <v>1660</v>
      </c>
      <c r="N289" s="618">
        <v>117765.98205417748</v>
      </c>
    </row>
    <row r="290" spans="1:14" ht="14.4" customHeight="1" x14ac:dyDescent="0.3">
      <c r="A290" s="613" t="s">
        <v>509</v>
      </c>
      <c r="B290" s="614" t="s">
        <v>1956</v>
      </c>
      <c r="C290" s="615" t="s">
        <v>514</v>
      </c>
      <c r="D290" s="616" t="s">
        <v>1957</v>
      </c>
      <c r="E290" s="615" t="s">
        <v>519</v>
      </c>
      <c r="F290" s="616" t="s">
        <v>1958</v>
      </c>
      <c r="G290" s="615" t="s">
        <v>1417</v>
      </c>
      <c r="H290" s="615" t="s">
        <v>1509</v>
      </c>
      <c r="I290" s="615" t="s">
        <v>1509</v>
      </c>
      <c r="J290" s="615" t="s">
        <v>1510</v>
      </c>
      <c r="K290" s="615" t="s">
        <v>685</v>
      </c>
      <c r="L290" s="617">
        <v>84.69</v>
      </c>
      <c r="M290" s="617">
        <v>1</v>
      </c>
      <c r="N290" s="618">
        <v>84.69</v>
      </c>
    </row>
    <row r="291" spans="1:14" ht="14.4" customHeight="1" x14ac:dyDescent="0.3">
      <c r="A291" s="613" t="s">
        <v>509</v>
      </c>
      <c r="B291" s="614" t="s">
        <v>1956</v>
      </c>
      <c r="C291" s="615" t="s">
        <v>514</v>
      </c>
      <c r="D291" s="616" t="s">
        <v>1957</v>
      </c>
      <c r="E291" s="615" t="s">
        <v>519</v>
      </c>
      <c r="F291" s="616" t="s">
        <v>1958</v>
      </c>
      <c r="G291" s="615" t="s">
        <v>1417</v>
      </c>
      <c r="H291" s="615" t="s">
        <v>1511</v>
      </c>
      <c r="I291" s="615" t="s">
        <v>1512</v>
      </c>
      <c r="J291" s="615" t="s">
        <v>1513</v>
      </c>
      <c r="K291" s="615" t="s">
        <v>1514</v>
      </c>
      <c r="L291" s="617">
        <v>151.64114798571688</v>
      </c>
      <c r="M291" s="617">
        <v>1</v>
      </c>
      <c r="N291" s="618">
        <v>151.64114798571688</v>
      </c>
    </row>
    <row r="292" spans="1:14" ht="14.4" customHeight="1" x14ac:dyDescent="0.3">
      <c r="A292" s="613" t="s">
        <v>509</v>
      </c>
      <c r="B292" s="614" t="s">
        <v>1956</v>
      </c>
      <c r="C292" s="615" t="s">
        <v>514</v>
      </c>
      <c r="D292" s="616" t="s">
        <v>1957</v>
      </c>
      <c r="E292" s="615" t="s">
        <v>519</v>
      </c>
      <c r="F292" s="616" t="s">
        <v>1958</v>
      </c>
      <c r="G292" s="615" t="s">
        <v>1417</v>
      </c>
      <c r="H292" s="615" t="s">
        <v>1515</v>
      </c>
      <c r="I292" s="615" t="s">
        <v>1023</v>
      </c>
      <c r="J292" s="615" t="s">
        <v>1516</v>
      </c>
      <c r="K292" s="615" t="s">
        <v>1517</v>
      </c>
      <c r="L292" s="617">
        <v>103.35000000000001</v>
      </c>
      <c r="M292" s="617">
        <v>1</v>
      </c>
      <c r="N292" s="618">
        <v>103.35000000000001</v>
      </c>
    </row>
    <row r="293" spans="1:14" ht="14.4" customHeight="1" x14ac:dyDescent="0.3">
      <c r="A293" s="613" t="s">
        <v>509</v>
      </c>
      <c r="B293" s="614" t="s">
        <v>1956</v>
      </c>
      <c r="C293" s="615" t="s">
        <v>514</v>
      </c>
      <c r="D293" s="616" t="s">
        <v>1957</v>
      </c>
      <c r="E293" s="615" t="s">
        <v>519</v>
      </c>
      <c r="F293" s="616" t="s">
        <v>1958</v>
      </c>
      <c r="G293" s="615" t="s">
        <v>1417</v>
      </c>
      <c r="H293" s="615" t="s">
        <v>1518</v>
      </c>
      <c r="I293" s="615" t="s">
        <v>1519</v>
      </c>
      <c r="J293" s="615" t="s">
        <v>1520</v>
      </c>
      <c r="K293" s="615" t="s">
        <v>1118</v>
      </c>
      <c r="L293" s="617">
        <v>41.519999999999989</v>
      </c>
      <c r="M293" s="617">
        <v>1</v>
      </c>
      <c r="N293" s="618">
        <v>41.519999999999989</v>
      </c>
    </row>
    <row r="294" spans="1:14" ht="14.4" customHeight="1" x14ac:dyDescent="0.3">
      <c r="A294" s="613" t="s">
        <v>509</v>
      </c>
      <c r="B294" s="614" t="s">
        <v>1956</v>
      </c>
      <c r="C294" s="615" t="s">
        <v>514</v>
      </c>
      <c r="D294" s="616" t="s">
        <v>1957</v>
      </c>
      <c r="E294" s="615" t="s">
        <v>519</v>
      </c>
      <c r="F294" s="616" t="s">
        <v>1958</v>
      </c>
      <c r="G294" s="615" t="s">
        <v>1417</v>
      </c>
      <c r="H294" s="615" t="s">
        <v>1521</v>
      </c>
      <c r="I294" s="615" t="s">
        <v>1522</v>
      </c>
      <c r="J294" s="615" t="s">
        <v>1523</v>
      </c>
      <c r="K294" s="615" t="s">
        <v>1524</v>
      </c>
      <c r="L294" s="617">
        <v>890.09969725104111</v>
      </c>
      <c r="M294" s="617">
        <v>51.000000000000007</v>
      </c>
      <c r="N294" s="618">
        <v>45395.084559803101</v>
      </c>
    </row>
    <row r="295" spans="1:14" ht="14.4" customHeight="1" x14ac:dyDescent="0.3">
      <c r="A295" s="613" t="s">
        <v>509</v>
      </c>
      <c r="B295" s="614" t="s">
        <v>1956</v>
      </c>
      <c r="C295" s="615" t="s">
        <v>514</v>
      </c>
      <c r="D295" s="616" t="s">
        <v>1957</v>
      </c>
      <c r="E295" s="615" t="s">
        <v>519</v>
      </c>
      <c r="F295" s="616" t="s">
        <v>1958</v>
      </c>
      <c r="G295" s="615" t="s">
        <v>1417</v>
      </c>
      <c r="H295" s="615" t="s">
        <v>1525</v>
      </c>
      <c r="I295" s="615" t="s">
        <v>1526</v>
      </c>
      <c r="J295" s="615" t="s">
        <v>1527</v>
      </c>
      <c r="K295" s="615" t="s">
        <v>1528</v>
      </c>
      <c r="L295" s="617">
        <v>1603.93</v>
      </c>
      <c r="M295" s="617">
        <v>2</v>
      </c>
      <c r="N295" s="618">
        <v>3207.86</v>
      </c>
    </row>
    <row r="296" spans="1:14" ht="14.4" customHeight="1" x14ac:dyDescent="0.3">
      <c r="A296" s="613" t="s">
        <v>509</v>
      </c>
      <c r="B296" s="614" t="s">
        <v>1956</v>
      </c>
      <c r="C296" s="615" t="s">
        <v>514</v>
      </c>
      <c r="D296" s="616" t="s">
        <v>1957</v>
      </c>
      <c r="E296" s="615" t="s">
        <v>519</v>
      </c>
      <c r="F296" s="616" t="s">
        <v>1958</v>
      </c>
      <c r="G296" s="615" t="s">
        <v>1417</v>
      </c>
      <c r="H296" s="615" t="s">
        <v>1529</v>
      </c>
      <c r="I296" s="615" t="s">
        <v>1529</v>
      </c>
      <c r="J296" s="615" t="s">
        <v>1530</v>
      </c>
      <c r="K296" s="615" t="s">
        <v>1531</v>
      </c>
      <c r="L296" s="617">
        <v>28.98</v>
      </c>
      <c r="M296" s="617">
        <v>1</v>
      </c>
      <c r="N296" s="618">
        <v>28.98</v>
      </c>
    </row>
    <row r="297" spans="1:14" ht="14.4" customHeight="1" x14ac:dyDescent="0.3">
      <c r="A297" s="613" t="s">
        <v>509</v>
      </c>
      <c r="B297" s="614" t="s">
        <v>1956</v>
      </c>
      <c r="C297" s="615" t="s">
        <v>514</v>
      </c>
      <c r="D297" s="616" t="s">
        <v>1957</v>
      </c>
      <c r="E297" s="615" t="s">
        <v>519</v>
      </c>
      <c r="F297" s="616" t="s">
        <v>1958</v>
      </c>
      <c r="G297" s="615" t="s">
        <v>1417</v>
      </c>
      <c r="H297" s="615" t="s">
        <v>1532</v>
      </c>
      <c r="I297" s="615" t="s">
        <v>1533</v>
      </c>
      <c r="J297" s="615" t="s">
        <v>1534</v>
      </c>
      <c r="K297" s="615" t="s">
        <v>1535</v>
      </c>
      <c r="L297" s="617">
        <v>97.665253210992248</v>
      </c>
      <c r="M297" s="617">
        <v>2</v>
      </c>
      <c r="N297" s="618">
        <v>195.3305064219845</v>
      </c>
    </row>
    <row r="298" spans="1:14" ht="14.4" customHeight="1" x14ac:dyDescent="0.3">
      <c r="A298" s="613" t="s">
        <v>509</v>
      </c>
      <c r="B298" s="614" t="s">
        <v>1956</v>
      </c>
      <c r="C298" s="615" t="s">
        <v>514</v>
      </c>
      <c r="D298" s="616" t="s">
        <v>1957</v>
      </c>
      <c r="E298" s="615" t="s">
        <v>519</v>
      </c>
      <c r="F298" s="616" t="s">
        <v>1958</v>
      </c>
      <c r="G298" s="615" t="s">
        <v>1417</v>
      </c>
      <c r="H298" s="615" t="s">
        <v>1536</v>
      </c>
      <c r="I298" s="615" t="s">
        <v>1537</v>
      </c>
      <c r="J298" s="615" t="s">
        <v>1491</v>
      </c>
      <c r="K298" s="615" t="s">
        <v>1538</v>
      </c>
      <c r="L298" s="617">
        <v>270.45999999999998</v>
      </c>
      <c r="M298" s="617">
        <v>1</v>
      </c>
      <c r="N298" s="618">
        <v>270.45999999999998</v>
      </c>
    </row>
    <row r="299" spans="1:14" ht="14.4" customHeight="1" x14ac:dyDescent="0.3">
      <c r="A299" s="613" t="s">
        <v>509</v>
      </c>
      <c r="B299" s="614" t="s">
        <v>1956</v>
      </c>
      <c r="C299" s="615" t="s">
        <v>514</v>
      </c>
      <c r="D299" s="616" t="s">
        <v>1957</v>
      </c>
      <c r="E299" s="615" t="s">
        <v>519</v>
      </c>
      <c r="F299" s="616" t="s">
        <v>1958</v>
      </c>
      <c r="G299" s="615" t="s">
        <v>1417</v>
      </c>
      <c r="H299" s="615" t="s">
        <v>1539</v>
      </c>
      <c r="I299" s="615" t="s">
        <v>1540</v>
      </c>
      <c r="J299" s="615" t="s">
        <v>1541</v>
      </c>
      <c r="K299" s="615" t="s">
        <v>1542</v>
      </c>
      <c r="L299" s="617">
        <v>380.52000000000004</v>
      </c>
      <c r="M299" s="617">
        <v>1</v>
      </c>
      <c r="N299" s="618">
        <v>380.52000000000004</v>
      </c>
    </row>
    <row r="300" spans="1:14" ht="14.4" customHeight="1" x14ac:dyDescent="0.3">
      <c r="A300" s="613" t="s">
        <v>509</v>
      </c>
      <c r="B300" s="614" t="s">
        <v>1956</v>
      </c>
      <c r="C300" s="615" t="s">
        <v>514</v>
      </c>
      <c r="D300" s="616" t="s">
        <v>1957</v>
      </c>
      <c r="E300" s="615" t="s">
        <v>519</v>
      </c>
      <c r="F300" s="616" t="s">
        <v>1958</v>
      </c>
      <c r="G300" s="615" t="s">
        <v>1417</v>
      </c>
      <c r="H300" s="615" t="s">
        <v>1543</v>
      </c>
      <c r="I300" s="615" t="s">
        <v>1544</v>
      </c>
      <c r="J300" s="615" t="s">
        <v>1545</v>
      </c>
      <c r="K300" s="615" t="s">
        <v>1546</v>
      </c>
      <c r="L300" s="617">
        <v>162.36000000000001</v>
      </c>
      <c r="M300" s="617">
        <v>2</v>
      </c>
      <c r="N300" s="618">
        <v>324.72000000000003</v>
      </c>
    </row>
    <row r="301" spans="1:14" ht="14.4" customHeight="1" x14ac:dyDescent="0.3">
      <c r="A301" s="613" t="s">
        <v>509</v>
      </c>
      <c r="B301" s="614" t="s">
        <v>1956</v>
      </c>
      <c r="C301" s="615" t="s">
        <v>514</v>
      </c>
      <c r="D301" s="616" t="s">
        <v>1957</v>
      </c>
      <c r="E301" s="615" t="s">
        <v>519</v>
      </c>
      <c r="F301" s="616" t="s">
        <v>1958</v>
      </c>
      <c r="G301" s="615" t="s">
        <v>1417</v>
      </c>
      <c r="H301" s="615" t="s">
        <v>1547</v>
      </c>
      <c r="I301" s="615" t="s">
        <v>1548</v>
      </c>
      <c r="J301" s="615" t="s">
        <v>1549</v>
      </c>
      <c r="K301" s="615" t="s">
        <v>1550</v>
      </c>
      <c r="L301" s="617">
        <v>112.47999999999998</v>
      </c>
      <c r="M301" s="617">
        <v>2</v>
      </c>
      <c r="N301" s="618">
        <v>224.95999999999995</v>
      </c>
    </row>
    <row r="302" spans="1:14" ht="14.4" customHeight="1" x14ac:dyDescent="0.3">
      <c r="A302" s="613" t="s">
        <v>509</v>
      </c>
      <c r="B302" s="614" t="s">
        <v>1956</v>
      </c>
      <c r="C302" s="615" t="s">
        <v>514</v>
      </c>
      <c r="D302" s="616" t="s">
        <v>1957</v>
      </c>
      <c r="E302" s="615" t="s">
        <v>519</v>
      </c>
      <c r="F302" s="616" t="s">
        <v>1958</v>
      </c>
      <c r="G302" s="615" t="s">
        <v>1417</v>
      </c>
      <c r="H302" s="615" t="s">
        <v>1551</v>
      </c>
      <c r="I302" s="615" t="s">
        <v>1552</v>
      </c>
      <c r="J302" s="615" t="s">
        <v>1553</v>
      </c>
      <c r="K302" s="615" t="s">
        <v>1554</v>
      </c>
      <c r="L302" s="617">
        <v>84.180106113386984</v>
      </c>
      <c r="M302" s="617">
        <v>1</v>
      </c>
      <c r="N302" s="618">
        <v>84.180106113386984</v>
      </c>
    </row>
    <row r="303" spans="1:14" ht="14.4" customHeight="1" x14ac:dyDescent="0.3">
      <c r="A303" s="613" t="s">
        <v>509</v>
      </c>
      <c r="B303" s="614" t="s">
        <v>1956</v>
      </c>
      <c r="C303" s="615" t="s">
        <v>514</v>
      </c>
      <c r="D303" s="616" t="s">
        <v>1957</v>
      </c>
      <c r="E303" s="615" t="s">
        <v>519</v>
      </c>
      <c r="F303" s="616" t="s">
        <v>1958</v>
      </c>
      <c r="G303" s="615" t="s">
        <v>1417</v>
      </c>
      <c r="H303" s="615" t="s">
        <v>1555</v>
      </c>
      <c r="I303" s="615" t="s">
        <v>1555</v>
      </c>
      <c r="J303" s="615" t="s">
        <v>1556</v>
      </c>
      <c r="K303" s="615" t="s">
        <v>1557</v>
      </c>
      <c r="L303" s="617">
        <v>411.0200000000001</v>
      </c>
      <c r="M303" s="617">
        <v>1</v>
      </c>
      <c r="N303" s="618">
        <v>411.0200000000001</v>
      </c>
    </row>
    <row r="304" spans="1:14" ht="14.4" customHeight="1" x14ac:dyDescent="0.3">
      <c r="A304" s="613" t="s">
        <v>509</v>
      </c>
      <c r="B304" s="614" t="s">
        <v>1956</v>
      </c>
      <c r="C304" s="615" t="s">
        <v>514</v>
      </c>
      <c r="D304" s="616" t="s">
        <v>1957</v>
      </c>
      <c r="E304" s="615" t="s">
        <v>519</v>
      </c>
      <c r="F304" s="616" t="s">
        <v>1958</v>
      </c>
      <c r="G304" s="615" t="s">
        <v>1417</v>
      </c>
      <c r="H304" s="615" t="s">
        <v>1558</v>
      </c>
      <c r="I304" s="615" t="s">
        <v>1559</v>
      </c>
      <c r="J304" s="615" t="s">
        <v>1560</v>
      </c>
      <c r="K304" s="615" t="s">
        <v>1561</v>
      </c>
      <c r="L304" s="617">
        <v>177.96999555219082</v>
      </c>
      <c r="M304" s="617">
        <v>5</v>
      </c>
      <c r="N304" s="618">
        <v>889.84997776095406</v>
      </c>
    </row>
    <row r="305" spans="1:14" ht="14.4" customHeight="1" x14ac:dyDescent="0.3">
      <c r="A305" s="613" t="s">
        <v>509</v>
      </c>
      <c r="B305" s="614" t="s">
        <v>1956</v>
      </c>
      <c r="C305" s="615" t="s">
        <v>514</v>
      </c>
      <c r="D305" s="616" t="s">
        <v>1957</v>
      </c>
      <c r="E305" s="615" t="s">
        <v>519</v>
      </c>
      <c r="F305" s="616" t="s">
        <v>1958</v>
      </c>
      <c r="G305" s="615" t="s">
        <v>1417</v>
      </c>
      <c r="H305" s="615" t="s">
        <v>1562</v>
      </c>
      <c r="I305" s="615" t="s">
        <v>1563</v>
      </c>
      <c r="J305" s="615" t="s">
        <v>1564</v>
      </c>
      <c r="K305" s="615" t="s">
        <v>1565</v>
      </c>
      <c r="L305" s="617">
        <v>1472.7096879782916</v>
      </c>
      <c r="M305" s="617">
        <v>67</v>
      </c>
      <c r="N305" s="618">
        <v>98671.549094545539</v>
      </c>
    </row>
    <row r="306" spans="1:14" ht="14.4" customHeight="1" x14ac:dyDescent="0.3">
      <c r="A306" s="613" t="s">
        <v>509</v>
      </c>
      <c r="B306" s="614" t="s">
        <v>1956</v>
      </c>
      <c r="C306" s="615" t="s">
        <v>514</v>
      </c>
      <c r="D306" s="616" t="s">
        <v>1957</v>
      </c>
      <c r="E306" s="615" t="s">
        <v>519</v>
      </c>
      <c r="F306" s="616" t="s">
        <v>1958</v>
      </c>
      <c r="G306" s="615" t="s">
        <v>1417</v>
      </c>
      <c r="H306" s="615" t="s">
        <v>1566</v>
      </c>
      <c r="I306" s="615" t="s">
        <v>1567</v>
      </c>
      <c r="J306" s="615" t="s">
        <v>1568</v>
      </c>
      <c r="K306" s="615" t="s">
        <v>856</v>
      </c>
      <c r="L306" s="617">
        <v>257.05000000000007</v>
      </c>
      <c r="M306" s="617">
        <v>2</v>
      </c>
      <c r="N306" s="618">
        <v>514.10000000000014</v>
      </c>
    </row>
    <row r="307" spans="1:14" ht="14.4" customHeight="1" x14ac:dyDescent="0.3">
      <c r="A307" s="613" t="s">
        <v>509</v>
      </c>
      <c r="B307" s="614" t="s">
        <v>1956</v>
      </c>
      <c r="C307" s="615" t="s">
        <v>514</v>
      </c>
      <c r="D307" s="616" t="s">
        <v>1957</v>
      </c>
      <c r="E307" s="615" t="s">
        <v>519</v>
      </c>
      <c r="F307" s="616" t="s">
        <v>1958</v>
      </c>
      <c r="G307" s="615" t="s">
        <v>1417</v>
      </c>
      <c r="H307" s="615" t="s">
        <v>1569</v>
      </c>
      <c r="I307" s="615" t="s">
        <v>1570</v>
      </c>
      <c r="J307" s="615" t="s">
        <v>1571</v>
      </c>
      <c r="K307" s="615" t="s">
        <v>1572</v>
      </c>
      <c r="L307" s="617">
        <v>101.84</v>
      </c>
      <c r="M307" s="617">
        <v>1</v>
      </c>
      <c r="N307" s="618">
        <v>101.84</v>
      </c>
    </row>
    <row r="308" spans="1:14" ht="14.4" customHeight="1" x14ac:dyDescent="0.3">
      <c r="A308" s="613" t="s">
        <v>509</v>
      </c>
      <c r="B308" s="614" t="s">
        <v>1956</v>
      </c>
      <c r="C308" s="615" t="s">
        <v>514</v>
      </c>
      <c r="D308" s="616" t="s">
        <v>1957</v>
      </c>
      <c r="E308" s="615" t="s">
        <v>1573</v>
      </c>
      <c r="F308" s="616" t="s">
        <v>1959</v>
      </c>
      <c r="G308" s="615"/>
      <c r="H308" s="615" t="s">
        <v>1574</v>
      </c>
      <c r="I308" s="615" t="s">
        <v>210</v>
      </c>
      <c r="J308" s="615" t="s">
        <v>1575</v>
      </c>
      <c r="K308" s="615"/>
      <c r="L308" s="617">
        <v>182.61859076844516</v>
      </c>
      <c r="M308" s="617">
        <v>3</v>
      </c>
      <c r="N308" s="618">
        <v>547.85577230533545</v>
      </c>
    </row>
    <row r="309" spans="1:14" ht="14.4" customHeight="1" x14ac:dyDescent="0.3">
      <c r="A309" s="613" t="s">
        <v>509</v>
      </c>
      <c r="B309" s="614" t="s">
        <v>1956</v>
      </c>
      <c r="C309" s="615" t="s">
        <v>514</v>
      </c>
      <c r="D309" s="616" t="s">
        <v>1957</v>
      </c>
      <c r="E309" s="615" t="s">
        <v>1573</v>
      </c>
      <c r="F309" s="616" t="s">
        <v>1959</v>
      </c>
      <c r="G309" s="615"/>
      <c r="H309" s="615" t="s">
        <v>1576</v>
      </c>
      <c r="I309" s="615" t="s">
        <v>1576</v>
      </c>
      <c r="J309" s="615" t="s">
        <v>1577</v>
      </c>
      <c r="K309" s="615" t="s">
        <v>1578</v>
      </c>
      <c r="L309" s="617">
        <v>162.28999999999996</v>
      </c>
      <c r="M309" s="617">
        <v>3</v>
      </c>
      <c r="N309" s="618">
        <v>486.86999999999989</v>
      </c>
    </row>
    <row r="310" spans="1:14" ht="14.4" customHeight="1" x14ac:dyDescent="0.3">
      <c r="A310" s="613" t="s">
        <v>509</v>
      </c>
      <c r="B310" s="614" t="s">
        <v>1956</v>
      </c>
      <c r="C310" s="615" t="s">
        <v>514</v>
      </c>
      <c r="D310" s="616" t="s">
        <v>1957</v>
      </c>
      <c r="E310" s="615" t="s">
        <v>1573</v>
      </c>
      <c r="F310" s="616" t="s">
        <v>1959</v>
      </c>
      <c r="G310" s="615" t="s">
        <v>548</v>
      </c>
      <c r="H310" s="615" t="s">
        <v>1579</v>
      </c>
      <c r="I310" s="615" t="s">
        <v>1580</v>
      </c>
      <c r="J310" s="615" t="s">
        <v>1581</v>
      </c>
      <c r="K310" s="615" t="s">
        <v>1582</v>
      </c>
      <c r="L310" s="617">
        <v>2175.7855973346577</v>
      </c>
      <c r="M310" s="617">
        <v>86.5</v>
      </c>
      <c r="N310" s="618">
        <v>188205.45416944791</v>
      </c>
    </row>
    <row r="311" spans="1:14" ht="14.4" customHeight="1" x14ac:dyDescent="0.3">
      <c r="A311" s="613" t="s">
        <v>509</v>
      </c>
      <c r="B311" s="614" t="s">
        <v>1956</v>
      </c>
      <c r="C311" s="615" t="s">
        <v>514</v>
      </c>
      <c r="D311" s="616" t="s">
        <v>1957</v>
      </c>
      <c r="E311" s="615" t="s">
        <v>1573</v>
      </c>
      <c r="F311" s="616" t="s">
        <v>1959</v>
      </c>
      <c r="G311" s="615" t="s">
        <v>548</v>
      </c>
      <c r="H311" s="615" t="s">
        <v>1583</v>
      </c>
      <c r="I311" s="615" t="s">
        <v>1584</v>
      </c>
      <c r="J311" s="615" t="s">
        <v>1585</v>
      </c>
      <c r="K311" s="615" t="s">
        <v>1362</v>
      </c>
      <c r="L311" s="617">
        <v>323.97964007050831</v>
      </c>
      <c r="M311" s="617">
        <v>110</v>
      </c>
      <c r="N311" s="618">
        <v>35637.760407755915</v>
      </c>
    </row>
    <row r="312" spans="1:14" ht="14.4" customHeight="1" x14ac:dyDescent="0.3">
      <c r="A312" s="613" t="s">
        <v>509</v>
      </c>
      <c r="B312" s="614" t="s">
        <v>1956</v>
      </c>
      <c r="C312" s="615" t="s">
        <v>514</v>
      </c>
      <c r="D312" s="616" t="s">
        <v>1957</v>
      </c>
      <c r="E312" s="615" t="s">
        <v>1573</v>
      </c>
      <c r="F312" s="616" t="s">
        <v>1959</v>
      </c>
      <c r="G312" s="615" t="s">
        <v>548</v>
      </c>
      <c r="H312" s="615" t="s">
        <v>1586</v>
      </c>
      <c r="I312" s="615" t="s">
        <v>1587</v>
      </c>
      <c r="J312" s="615" t="s">
        <v>1588</v>
      </c>
      <c r="K312" s="615" t="s">
        <v>1589</v>
      </c>
      <c r="L312" s="617">
        <v>2842.8</v>
      </c>
      <c r="M312" s="617">
        <v>7</v>
      </c>
      <c r="N312" s="618">
        <v>19899.600000000002</v>
      </c>
    </row>
    <row r="313" spans="1:14" ht="14.4" customHeight="1" x14ac:dyDescent="0.3">
      <c r="A313" s="613" t="s">
        <v>509</v>
      </c>
      <c r="B313" s="614" t="s">
        <v>1956</v>
      </c>
      <c r="C313" s="615" t="s">
        <v>514</v>
      </c>
      <c r="D313" s="616" t="s">
        <v>1957</v>
      </c>
      <c r="E313" s="615" t="s">
        <v>1573</v>
      </c>
      <c r="F313" s="616" t="s">
        <v>1959</v>
      </c>
      <c r="G313" s="615" t="s">
        <v>548</v>
      </c>
      <c r="H313" s="615" t="s">
        <v>1590</v>
      </c>
      <c r="I313" s="615" t="s">
        <v>210</v>
      </c>
      <c r="J313" s="615" t="s">
        <v>1591</v>
      </c>
      <c r="K313" s="615"/>
      <c r="L313" s="617">
        <v>1161.165</v>
      </c>
      <c r="M313" s="617">
        <v>1.5325666666666666</v>
      </c>
      <c r="N313" s="618">
        <v>1779.5627735</v>
      </c>
    </row>
    <row r="314" spans="1:14" ht="14.4" customHeight="1" x14ac:dyDescent="0.3">
      <c r="A314" s="613" t="s">
        <v>509</v>
      </c>
      <c r="B314" s="614" t="s">
        <v>1956</v>
      </c>
      <c r="C314" s="615" t="s">
        <v>514</v>
      </c>
      <c r="D314" s="616" t="s">
        <v>1957</v>
      </c>
      <c r="E314" s="615" t="s">
        <v>1573</v>
      </c>
      <c r="F314" s="616" t="s">
        <v>1959</v>
      </c>
      <c r="G314" s="615" t="s">
        <v>548</v>
      </c>
      <c r="H314" s="615" t="s">
        <v>1592</v>
      </c>
      <c r="I314" s="615" t="s">
        <v>210</v>
      </c>
      <c r="J314" s="615" t="s">
        <v>1593</v>
      </c>
      <c r="K314" s="615" t="s">
        <v>1594</v>
      </c>
      <c r="L314" s="617">
        <v>211.91984965439292</v>
      </c>
      <c r="M314" s="617">
        <v>27</v>
      </c>
      <c r="N314" s="618">
        <v>5721.8359406686086</v>
      </c>
    </row>
    <row r="315" spans="1:14" ht="14.4" customHeight="1" x14ac:dyDescent="0.3">
      <c r="A315" s="613" t="s">
        <v>509</v>
      </c>
      <c r="B315" s="614" t="s">
        <v>1956</v>
      </c>
      <c r="C315" s="615" t="s">
        <v>514</v>
      </c>
      <c r="D315" s="616" t="s">
        <v>1957</v>
      </c>
      <c r="E315" s="615" t="s">
        <v>1573</v>
      </c>
      <c r="F315" s="616" t="s">
        <v>1959</v>
      </c>
      <c r="G315" s="615" t="s">
        <v>548</v>
      </c>
      <c r="H315" s="615" t="s">
        <v>1595</v>
      </c>
      <c r="I315" s="615" t="s">
        <v>1596</v>
      </c>
      <c r="J315" s="615" t="s">
        <v>1597</v>
      </c>
      <c r="K315" s="615" t="s">
        <v>1598</v>
      </c>
      <c r="L315" s="617">
        <v>2070.4895121174495</v>
      </c>
      <c r="M315" s="617">
        <v>152.4</v>
      </c>
      <c r="N315" s="618">
        <v>315542.6016466993</v>
      </c>
    </row>
    <row r="316" spans="1:14" ht="14.4" customHeight="1" x14ac:dyDescent="0.3">
      <c r="A316" s="613" t="s">
        <v>509</v>
      </c>
      <c r="B316" s="614" t="s">
        <v>1956</v>
      </c>
      <c r="C316" s="615" t="s">
        <v>514</v>
      </c>
      <c r="D316" s="616" t="s">
        <v>1957</v>
      </c>
      <c r="E316" s="615" t="s">
        <v>1573</v>
      </c>
      <c r="F316" s="616" t="s">
        <v>1959</v>
      </c>
      <c r="G316" s="615" t="s">
        <v>548</v>
      </c>
      <c r="H316" s="615" t="s">
        <v>1599</v>
      </c>
      <c r="I316" s="615" t="s">
        <v>1599</v>
      </c>
      <c r="J316" s="615" t="s">
        <v>1600</v>
      </c>
      <c r="K316" s="615" t="s">
        <v>1601</v>
      </c>
      <c r="L316" s="617">
        <v>3681.0076285690366</v>
      </c>
      <c r="M316" s="617">
        <v>7</v>
      </c>
      <c r="N316" s="618">
        <v>25767.053399983255</v>
      </c>
    </row>
    <row r="317" spans="1:14" ht="14.4" customHeight="1" x14ac:dyDescent="0.3">
      <c r="A317" s="613" t="s">
        <v>509</v>
      </c>
      <c r="B317" s="614" t="s">
        <v>1956</v>
      </c>
      <c r="C317" s="615" t="s">
        <v>514</v>
      </c>
      <c r="D317" s="616" t="s">
        <v>1957</v>
      </c>
      <c r="E317" s="615" t="s">
        <v>1573</v>
      </c>
      <c r="F317" s="616" t="s">
        <v>1959</v>
      </c>
      <c r="G317" s="615" t="s">
        <v>548</v>
      </c>
      <c r="H317" s="615" t="s">
        <v>1602</v>
      </c>
      <c r="I317" s="615" t="s">
        <v>1603</v>
      </c>
      <c r="J317" s="615" t="s">
        <v>1604</v>
      </c>
      <c r="K317" s="615" t="s">
        <v>1601</v>
      </c>
      <c r="L317" s="617">
        <v>1735.66</v>
      </c>
      <c r="M317" s="617">
        <v>6</v>
      </c>
      <c r="N317" s="618">
        <v>10413.960000000001</v>
      </c>
    </row>
    <row r="318" spans="1:14" ht="14.4" customHeight="1" x14ac:dyDescent="0.3">
      <c r="A318" s="613" t="s">
        <v>509</v>
      </c>
      <c r="B318" s="614" t="s">
        <v>1956</v>
      </c>
      <c r="C318" s="615" t="s">
        <v>514</v>
      </c>
      <c r="D318" s="616" t="s">
        <v>1957</v>
      </c>
      <c r="E318" s="615" t="s">
        <v>1573</v>
      </c>
      <c r="F318" s="616" t="s">
        <v>1959</v>
      </c>
      <c r="G318" s="615" t="s">
        <v>548</v>
      </c>
      <c r="H318" s="615" t="s">
        <v>1605</v>
      </c>
      <c r="I318" s="615" t="s">
        <v>1606</v>
      </c>
      <c r="J318" s="615" t="s">
        <v>1607</v>
      </c>
      <c r="K318" s="615" t="s">
        <v>1601</v>
      </c>
      <c r="L318" s="617">
        <v>1389.89</v>
      </c>
      <c r="M318" s="617">
        <v>3</v>
      </c>
      <c r="N318" s="618">
        <v>4169.67</v>
      </c>
    </row>
    <row r="319" spans="1:14" ht="14.4" customHeight="1" x14ac:dyDescent="0.3">
      <c r="A319" s="613" t="s">
        <v>509</v>
      </c>
      <c r="B319" s="614" t="s">
        <v>1956</v>
      </c>
      <c r="C319" s="615" t="s">
        <v>514</v>
      </c>
      <c r="D319" s="616" t="s">
        <v>1957</v>
      </c>
      <c r="E319" s="615" t="s">
        <v>1573</v>
      </c>
      <c r="F319" s="616" t="s">
        <v>1959</v>
      </c>
      <c r="G319" s="615" t="s">
        <v>548</v>
      </c>
      <c r="H319" s="615" t="s">
        <v>1608</v>
      </c>
      <c r="I319" s="615" t="s">
        <v>1609</v>
      </c>
      <c r="J319" s="615" t="s">
        <v>1610</v>
      </c>
      <c r="K319" s="615" t="s">
        <v>1611</v>
      </c>
      <c r="L319" s="617">
        <v>2156.2591775543247</v>
      </c>
      <c r="M319" s="617">
        <v>66</v>
      </c>
      <c r="N319" s="618">
        <v>142313.10571858543</v>
      </c>
    </row>
    <row r="320" spans="1:14" ht="14.4" customHeight="1" x14ac:dyDescent="0.3">
      <c r="A320" s="613" t="s">
        <v>509</v>
      </c>
      <c r="B320" s="614" t="s">
        <v>1956</v>
      </c>
      <c r="C320" s="615" t="s">
        <v>514</v>
      </c>
      <c r="D320" s="616" t="s">
        <v>1957</v>
      </c>
      <c r="E320" s="615" t="s">
        <v>1573</v>
      </c>
      <c r="F320" s="616" t="s">
        <v>1959</v>
      </c>
      <c r="G320" s="615" t="s">
        <v>548</v>
      </c>
      <c r="H320" s="615" t="s">
        <v>1612</v>
      </c>
      <c r="I320" s="615" t="s">
        <v>1613</v>
      </c>
      <c r="J320" s="615" t="s">
        <v>1614</v>
      </c>
      <c r="K320" s="615" t="s">
        <v>1615</v>
      </c>
      <c r="L320" s="617">
        <v>2206.4041351569872</v>
      </c>
      <c r="M320" s="617">
        <v>1</v>
      </c>
      <c r="N320" s="618">
        <v>2206.4041351569872</v>
      </c>
    </row>
    <row r="321" spans="1:14" ht="14.4" customHeight="1" x14ac:dyDescent="0.3">
      <c r="A321" s="613" t="s">
        <v>509</v>
      </c>
      <c r="B321" s="614" t="s">
        <v>1956</v>
      </c>
      <c r="C321" s="615" t="s">
        <v>514</v>
      </c>
      <c r="D321" s="616" t="s">
        <v>1957</v>
      </c>
      <c r="E321" s="615" t="s">
        <v>1573</v>
      </c>
      <c r="F321" s="616" t="s">
        <v>1959</v>
      </c>
      <c r="G321" s="615" t="s">
        <v>548</v>
      </c>
      <c r="H321" s="615" t="s">
        <v>1616</v>
      </c>
      <c r="I321" s="615" t="s">
        <v>1617</v>
      </c>
      <c r="J321" s="615" t="s">
        <v>1618</v>
      </c>
      <c r="K321" s="615" t="s">
        <v>1619</v>
      </c>
      <c r="L321" s="617">
        <v>1938.4899999999996</v>
      </c>
      <c r="M321" s="617">
        <v>1</v>
      </c>
      <c r="N321" s="618">
        <v>1938.4899999999996</v>
      </c>
    </row>
    <row r="322" spans="1:14" ht="14.4" customHeight="1" x14ac:dyDescent="0.3">
      <c r="A322" s="613" t="s">
        <v>509</v>
      </c>
      <c r="B322" s="614" t="s">
        <v>1956</v>
      </c>
      <c r="C322" s="615" t="s">
        <v>514</v>
      </c>
      <c r="D322" s="616" t="s">
        <v>1957</v>
      </c>
      <c r="E322" s="615" t="s">
        <v>1573</v>
      </c>
      <c r="F322" s="616" t="s">
        <v>1959</v>
      </c>
      <c r="G322" s="615" t="s">
        <v>548</v>
      </c>
      <c r="H322" s="615" t="s">
        <v>1620</v>
      </c>
      <c r="I322" s="615" t="s">
        <v>1621</v>
      </c>
      <c r="J322" s="615" t="s">
        <v>1622</v>
      </c>
      <c r="K322" s="615" t="s">
        <v>1623</v>
      </c>
      <c r="L322" s="617">
        <v>4358.66</v>
      </c>
      <c r="M322" s="617">
        <v>1</v>
      </c>
      <c r="N322" s="618">
        <v>4358.66</v>
      </c>
    </row>
    <row r="323" spans="1:14" ht="14.4" customHeight="1" x14ac:dyDescent="0.3">
      <c r="A323" s="613" t="s">
        <v>509</v>
      </c>
      <c r="B323" s="614" t="s">
        <v>1956</v>
      </c>
      <c r="C323" s="615" t="s">
        <v>514</v>
      </c>
      <c r="D323" s="616" t="s">
        <v>1957</v>
      </c>
      <c r="E323" s="615" t="s">
        <v>1573</v>
      </c>
      <c r="F323" s="616" t="s">
        <v>1959</v>
      </c>
      <c r="G323" s="615" t="s">
        <v>548</v>
      </c>
      <c r="H323" s="615" t="s">
        <v>1624</v>
      </c>
      <c r="I323" s="615" t="s">
        <v>210</v>
      </c>
      <c r="J323" s="615" t="s">
        <v>1625</v>
      </c>
      <c r="K323" s="615"/>
      <c r="L323" s="617">
        <v>252.96994276681357</v>
      </c>
      <c r="M323" s="617">
        <v>147</v>
      </c>
      <c r="N323" s="618">
        <v>37186.581586721593</v>
      </c>
    </row>
    <row r="324" spans="1:14" ht="14.4" customHeight="1" x14ac:dyDescent="0.3">
      <c r="A324" s="613" t="s">
        <v>509</v>
      </c>
      <c r="B324" s="614" t="s">
        <v>1956</v>
      </c>
      <c r="C324" s="615" t="s">
        <v>514</v>
      </c>
      <c r="D324" s="616" t="s">
        <v>1957</v>
      </c>
      <c r="E324" s="615" t="s">
        <v>1573</v>
      </c>
      <c r="F324" s="616" t="s">
        <v>1959</v>
      </c>
      <c r="G324" s="615" t="s">
        <v>548</v>
      </c>
      <c r="H324" s="615" t="s">
        <v>1626</v>
      </c>
      <c r="I324" s="615" t="s">
        <v>1627</v>
      </c>
      <c r="J324" s="615" t="s">
        <v>1610</v>
      </c>
      <c r="K324" s="615" t="s">
        <v>1628</v>
      </c>
      <c r="L324" s="617">
        <v>3379.3900000000003</v>
      </c>
      <c r="M324" s="617">
        <v>33.799999999999997</v>
      </c>
      <c r="N324" s="618">
        <v>114223.382</v>
      </c>
    </row>
    <row r="325" spans="1:14" ht="14.4" customHeight="1" x14ac:dyDescent="0.3">
      <c r="A325" s="613" t="s">
        <v>509</v>
      </c>
      <c r="B325" s="614" t="s">
        <v>1956</v>
      </c>
      <c r="C325" s="615" t="s">
        <v>514</v>
      </c>
      <c r="D325" s="616" t="s">
        <v>1957</v>
      </c>
      <c r="E325" s="615" t="s">
        <v>1573</v>
      </c>
      <c r="F325" s="616" t="s">
        <v>1959</v>
      </c>
      <c r="G325" s="615" t="s">
        <v>548</v>
      </c>
      <c r="H325" s="615" t="s">
        <v>1629</v>
      </c>
      <c r="I325" s="615" t="s">
        <v>1630</v>
      </c>
      <c r="J325" s="615" t="s">
        <v>1631</v>
      </c>
      <c r="K325" s="615" t="s">
        <v>1329</v>
      </c>
      <c r="L325" s="617">
        <v>2903.29</v>
      </c>
      <c r="M325" s="617">
        <v>2</v>
      </c>
      <c r="N325" s="618">
        <v>5806.58</v>
      </c>
    </row>
    <row r="326" spans="1:14" ht="14.4" customHeight="1" x14ac:dyDescent="0.3">
      <c r="A326" s="613" t="s">
        <v>509</v>
      </c>
      <c r="B326" s="614" t="s">
        <v>1956</v>
      </c>
      <c r="C326" s="615" t="s">
        <v>514</v>
      </c>
      <c r="D326" s="616" t="s">
        <v>1957</v>
      </c>
      <c r="E326" s="615" t="s">
        <v>1573</v>
      </c>
      <c r="F326" s="616" t="s">
        <v>1959</v>
      </c>
      <c r="G326" s="615" t="s">
        <v>548</v>
      </c>
      <c r="H326" s="615" t="s">
        <v>1632</v>
      </c>
      <c r="I326" s="615" t="s">
        <v>1633</v>
      </c>
      <c r="J326" s="615" t="s">
        <v>1634</v>
      </c>
      <c r="K326" s="615" t="s">
        <v>1329</v>
      </c>
      <c r="L326" s="617">
        <v>2322.3073842864001</v>
      </c>
      <c r="M326" s="617">
        <v>6</v>
      </c>
      <c r="N326" s="618">
        <v>13933.844305718401</v>
      </c>
    </row>
    <row r="327" spans="1:14" ht="14.4" customHeight="1" x14ac:dyDescent="0.3">
      <c r="A327" s="613" t="s">
        <v>509</v>
      </c>
      <c r="B327" s="614" t="s">
        <v>1956</v>
      </c>
      <c r="C327" s="615" t="s">
        <v>514</v>
      </c>
      <c r="D327" s="616" t="s">
        <v>1957</v>
      </c>
      <c r="E327" s="615" t="s">
        <v>1573</v>
      </c>
      <c r="F327" s="616" t="s">
        <v>1959</v>
      </c>
      <c r="G327" s="615" t="s">
        <v>548</v>
      </c>
      <c r="H327" s="615" t="s">
        <v>1635</v>
      </c>
      <c r="I327" s="615" t="s">
        <v>1636</v>
      </c>
      <c r="J327" s="615" t="s">
        <v>1637</v>
      </c>
      <c r="K327" s="615" t="s">
        <v>1638</v>
      </c>
      <c r="L327" s="617">
        <v>1886</v>
      </c>
      <c r="M327" s="617">
        <v>4</v>
      </c>
      <c r="N327" s="618">
        <v>7544</v>
      </c>
    </row>
    <row r="328" spans="1:14" ht="14.4" customHeight="1" x14ac:dyDescent="0.3">
      <c r="A328" s="613" t="s">
        <v>509</v>
      </c>
      <c r="B328" s="614" t="s">
        <v>1956</v>
      </c>
      <c r="C328" s="615" t="s">
        <v>514</v>
      </c>
      <c r="D328" s="616" t="s">
        <v>1957</v>
      </c>
      <c r="E328" s="615" t="s">
        <v>1573</v>
      </c>
      <c r="F328" s="616" t="s">
        <v>1959</v>
      </c>
      <c r="G328" s="615" t="s">
        <v>548</v>
      </c>
      <c r="H328" s="615" t="s">
        <v>1639</v>
      </c>
      <c r="I328" s="615" t="s">
        <v>1640</v>
      </c>
      <c r="J328" s="615" t="s">
        <v>1641</v>
      </c>
      <c r="K328" s="615" t="s">
        <v>1642</v>
      </c>
      <c r="L328" s="617">
        <v>2607.0499999999997</v>
      </c>
      <c r="M328" s="617">
        <v>3</v>
      </c>
      <c r="N328" s="618">
        <v>7821.15</v>
      </c>
    </row>
    <row r="329" spans="1:14" ht="14.4" customHeight="1" x14ac:dyDescent="0.3">
      <c r="A329" s="613" t="s">
        <v>509</v>
      </c>
      <c r="B329" s="614" t="s">
        <v>1956</v>
      </c>
      <c r="C329" s="615" t="s">
        <v>514</v>
      </c>
      <c r="D329" s="616" t="s">
        <v>1957</v>
      </c>
      <c r="E329" s="615" t="s">
        <v>1573</v>
      </c>
      <c r="F329" s="616" t="s">
        <v>1959</v>
      </c>
      <c r="G329" s="615" t="s">
        <v>1417</v>
      </c>
      <c r="H329" s="615" t="s">
        <v>1643</v>
      </c>
      <c r="I329" s="615" t="s">
        <v>1644</v>
      </c>
      <c r="J329" s="615" t="s">
        <v>1645</v>
      </c>
      <c r="K329" s="615" t="s">
        <v>1436</v>
      </c>
      <c r="L329" s="617">
        <v>40.569946033900415</v>
      </c>
      <c r="M329" s="617">
        <v>63</v>
      </c>
      <c r="N329" s="618">
        <v>2555.906600135726</v>
      </c>
    </row>
    <row r="330" spans="1:14" ht="14.4" customHeight="1" x14ac:dyDescent="0.3">
      <c r="A330" s="613" t="s">
        <v>509</v>
      </c>
      <c r="B330" s="614" t="s">
        <v>1956</v>
      </c>
      <c r="C330" s="615" t="s">
        <v>514</v>
      </c>
      <c r="D330" s="616" t="s">
        <v>1957</v>
      </c>
      <c r="E330" s="615" t="s">
        <v>1573</v>
      </c>
      <c r="F330" s="616" t="s">
        <v>1959</v>
      </c>
      <c r="G330" s="615" t="s">
        <v>1417</v>
      </c>
      <c r="H330" s="615" t="s">
        <v>1646</v>
      </c>
      <c r="I330" s="615" t="s">
        <v>1647</v>
      </c>
      <c r="J330" s="615" t="s">
        <v>1648</v>
      </c>
      <c r="K330" s="615" t="s">
        <v>1436</v>
      </c>
      <c r="L330" s="617">
        <v>51.115234913687992</v>
      </c>
      <c r="M330" s="617">
        <v>84</v>
      </c>
      <c r="N330" s="618">
        <v>4293.6797327497916</v>
      </c>
    </row>
    <row r="331" spans="1:14" ht="14.4" customHeight="1" x14ac:dyDescent="0.3">
      <c r="A331" s="613" t="s">
        <v>509</v>
      </c>
      <c r="B331" s="614" t="s">
        <v>1956</v>
      </c>
      <c r="C331" s="615" t="s">
        <v>514</v>
      </c>
      <c r="D331" s="616" t="s">
        <v>1957</v>
      </c>
      <c r="E331" s="615" t="s">
        <v>1573</v>
      </c>
      <c r="F331" s="616" t="s">
        <v>1959</v>
      </c>
      <c r="G331" s="615" t="s">
        <v>1417</v>
      </c>
      <c r="H331" s="615" t="s">
        <v>1649</v>
      </c>
      <c r="I331" s="615" t="s">
        <v>1650</v>
      </c>
      <c r="J331" s="615" t="s">
        <v>1651</v>
      </c>
      <c r="K331" s="615" t="s">
        <v>1436</v>
      </c>
      <c r="L331" s="617">
        <v>50.73637368212853</v>
      </c>
      <c r="M331" s="617">
        <v>69</v>
      </c>
      <c r="N331" s="618">
        <v>3500.8097840668684</v>
      </c>
    </row>
    <row r="332" spans="1:14" ht="14.4" customHeight="1" x14ac:dyDescent="0.3">
      <c r="A332" s="613" t="s">
        <v>509</v>
      </c>
      <c r="B332" s="614" t="s">
        <v>1956</v>
      </c>
      <c r="C332" s="615" t="s">
        <v>514</v>
      </c>
      <c r="D332" s="616" t="s">
        <v>1957</v>
      </c>
      <c r="E332" s="615" t="s">
        <v>1573</v>
      </c>
      <c r="F332" s="616" t="s">
        <v>1959</v>
      </c>
      <c r="G332" s="615" t="s">
        <v>1417</v>
      </c>
      <c r="H332" s="615" t="s">
        <v>1652</v>
      </c>
      <c r="I332" s="615" t="s">
        <v>1653</v>
      </c>
      <c r="J332" s="615" t="s">
        <v>1654</v>
      </c>
      <c r="K332" s="615" t="s">
        <v>1436</v>
      </c>
      <c r="L332" s="617">
        <v>52.340002361325944</v>
      </c>
      <c r="M332" s="617">
        <v>18</v>
      </c>
      <c r="N332" s="618">
        <v>942.12004250386701</v>
      </c>
    </row>
    <row r="333" spans="1:14" ht="14.4" customHeight="1" x14ac:dyDescent="0.3">
      <c r="A333" s="613" t="s">
        <v>509</v>
      </c>
      <c r="B333" s="614" t="s">
        <v>1956</v>
      </c>
      <c r="C333" s="615" t="s">
        <v>514</v>
      </c>
      <c r="D333" s="616" t="s">
        <v>1957</v>
      </c>
      <c r="E333" s="615" t="s">
        <v>1573</v>
      </c>
      <c r="F333" s="616" t="s">
        <v>1959</v>
      </c>
      <c r="G333" s="615" t="s">
        <v>1417</v>
      </c>
      <c r="H333" s="615" t="s">
        <v>1655</v>
      </c>
      <c r="I333" s="615" t="s">
        <v>1656</v>
      </c>
      <c r="J333" s="615" t="s">
        <v>1657</v>
      </c>
      <c r="K333" s="615" t="s">
        <v>1436</v>
      </c>
      <c r="L333" s="617">
        <v>40.921978557130508</v>
      </c>
      <c r="M333" s="617">
        <v>75</v>
      </c>
      <c r="N333" s="618">
        <v>3069.1483917847881</v>
      </c>
    </row>
    <row r="334" spans="1:14" ht="14.4" customHeight="1" x14ac:dyDescent="0.3">
      <c r="A334" s="613" t="s">
        <v>509</v>
      </c>
      <c r="B334" s="614" t="s">
        <v>1956</v>
      </c>
      <c r="C334" s="615" t="s">
        <v>514</v>
      </c>
      <c r="D334" s="616" t="s">
        <v>1957</v>
      </c>
      <c r="E334" s="615" t="s">
        <v>1573</v>
      </c>
      <c r="F334" s="616" t="s">
        <v>1959</v>
      </c>
      <c r="G334" s="615" t="s">
        <v>1417</v>
      </c>
      <c r="H334" s="615" t="s">
        <v>1658</v>
      </c>
      <c r="I334" s="615" t="s">
        <v>1659</v>
      </c>
      <c r="J334" s="615" t="s">
        <v>1660</v>
      </c>
      <c r="K334" s="615" t="s">
        <v>1436</v>
      </c>
      <c r="L334" s="617">
        <v>47.810000000000009</v>
      </c>
      <c r="M334" s="617">
        <v>3</v>
      </c>
      <c r="N334" s="618">
        <v>143.43000000000004</v>
      </c>
    </row>
    <row r="335" spans="1:14" ht="14.4" customHeight="1" x14ac:dyDescent="0.3">
      <c r="A335" s="613" t="s">
        <v>509</v>
      </c>
      <c r="B335" s="614" t="s">
        <v>1956</v>
      </c>
      <c r="C335" s="615" t="s">
        <v>514</v>
      </c>
      <c r="D335" s="616" t="s">
        <v>1957</v>
      </c>
      <c r="E335" s="615" t="s">
        <v>1573</v>
      </c>
      <c r="F335" s="616" t="s">
        <v>1959</v>
      </c>
      <c r="G335" s="615" t="s">
        <v>1417</v>
      </c>
      <c r="H335" s="615" t="s">
        <v>1661</v>
      </c>
      <c r="I335" s="615" t="s">
        <v>1662</v>
      </c>
      <c r="J335" s="615" t="s">
        <v>1663</v>
      </c>
      <c r="K335" s="615" t="s">
        <v>1664</v>
      </c>
      <c r="L335" s="617">
        <v>216.21968073051423</v>
      </c>
      <c r="M335" s="617">
        <v>24</v>
      </c>
      <c r="N335" s="618">
        <v>5189.2723375323412</v>
      </c>
    </row>
    <row r="336" spans="1:14" ht="14.4" customHeight="1" x14ac:dyDescent="0.3">
      <c r="A336" s="613" t="s">
        <v>509</v>
      </c>
      <c r="B336" s="614" t="s">
        <v>1956</v>
      </c>
      <c r="C336" s="615" t="s">
        <v>514</v>
      </c>
      <c r="D336" s="616" t="s">
        <v>1957</v>
      </c>
      <c r="E336" s="615" t="s">
        <v>1573</v>
      </c>
      <c r="F336" s="616" t="s">
        <v>1959</v>
      </c>
      <c r="G336" s="615" t="s">
        <v>1417</v>
      </c>
      <c r="H336" s="615" t="s">
        <v>1665</v>
      </c>
      <c r="I336" s="615" t="s">
        <v>1665</v>
      </c>
      <c r="J336" s="615" t="s">
        <v>1666</v>
      </c>
      <c r="K336" s="615" t="s">
        <v>1667</v>
      </c>
      <c r="L336" s="617">
        <v>424.98</v>
      </c>
      <c r="M336" s="617">
        <v>29</v>
      </c>
      <c r="N336" s="618">
        <v>12324.42</v>
      </c>
    </row>
    <row r="337" spans="1:14" ht="14.4" customHeight="1" x14ac:dyDescent="0.3">
      <c r="A337" s="613" t="s">
        <v>509</v>
      </c>
      <c r="B337" s="614" t="s">
        <v>1956</v>
      </c>
      <c r="C337" s="615" t="s">
        <v>514</v>
      </c>
      <c r="D337" s="616" t="s">
        <v>1957</v>
      </c>
      <c r="E337" s="615" t="s">
        <v>1573</v>
      </c>
      <c r="F337" s="616" t="s">
        <v>1959</v>
      </c>
      <c r="G337" s="615" t="s">
        <v>1417</v>
      </c>
      <c r="H337" s="615" t="s">
        <v>1668</v>
      </c>
      <c r="I337" s="615" t="s">
        <v>1668</v>
      </c>
      <c r="J337" s="615" t="s">
        <v>1669</v>
      </c>
      <c r="K337" s="615" t="s">
        <v>1667</v>
      </c>
      <c r="L337" s="617">
        <v>183.36988544652047</v>
      </c>
      <c r="M337" s="617">
        <v>196</v>
      </c>
      <c r="N337" s="618">
        <v>35940.497547518011</v>
      </c>
    </row>
    <row r="338" spans="1:14" ht="14.4" customHeight="1" x14ac:dyDescent="0.3">
      <c r="A338" s="613" t="s">
        <v>509</v>
      </c>
      <c r="B338" s="614" t="s">
        <v>1956</v>
      </c>
      <c r="C338" s="615" t="s">
        <v>514</v>
      </c>
      <c r="D338" s="616" t="s">
        <v>1957</v>
      </c>
      <c r="E338" s="615" t="s">
        <v>1573</v>
      </c>
      <c r="F338" s="616" t="s">
        <v>1959</v>
      </c>
      <c r="G338" s="615" t="s">
        <v>1417</v>
      </c>
      <c r="H338" s="615" t="s">
        <v>1670</v>
      </c>
      <c r="I338" s="615" t="s">
        <v>1671</v>
      </c>
      <c r="J338" s="615" t="s">
        <v>1672</v>
      </c>
      <c r="K338" s="615" t="s">
        <v>1673</v>
      </c>
      <c r="L338" s="617">
        <v>217.5</v>
      </c>
      <c r="M338" s="617">
        <v>24</v>
      </c>
      <c r="N338" s="618">
        <v>5220</v>
      </c>
    </row>
    <row r="339" spans="1:14" ht="14.4" customHeight="1" x14ac:dyDescent="0.3">
      <c r="A339" s="613" t="s">
        <v>509</v>
      </c>
      <c r="B339" s="614" t="s">
        <v>1956</v>
      </c>
      <c r="C339" s="615" t="s">
        <v>514</v>
      </c>
      <c r="D339" s="616" t="s">
        <v>1957</v>
      </c>
      <c r="E339" s="615" t="s">
        <v>1573</v>
      </c>
      <c r="F339" s="616" t="s">
        <v>1959</v>
      </c>
      <c r="G339" s="615" t="s">
        <v>1417</v>
      </c>
      <c r="H339" s="615" t="s">
        <v>1674</v>
      </c>
      <c r="I339" s="615" t="s">
        <v>1675</v>
      </c>
      <c r="J339" s="615" t="s">
        <v>1676</v>
      </c>
      <c r="K339" s="615" t="s">
        <v>1677</v>
      </c>
      <c r="L339" s="617">
        <v>390.46931946493538</v>
      </c>
      <c r="M339" s="617">
        <v>14</v>
      </c>
      <c r="N339" s="618">
        <v>5466.5704725090955</v>
      </c>
    </row>
    <row r="340" spans="1:14" ht="14.4" customHeight="1" x14ac:dyDescent="0.3">
      <c r="A340" s="613" t="s">
        <v>509</v>
      </c>
      <c r="B340" s="614" t="s">
        <v>1956</v>
      </c>
      <c r="C340" s="615" t="s">
        <v>514</v>
      </c>
      <c r="D340" s="616" t="s">
        <v>1957</v>
      </c>
      <c r="E340" s="615" t="s">
        <v>1573</v>
      </c>
      <c r="F340" s="616" t="s">
        <v>1959</v>
      </c>
      <c r="G340" s="615" t="s">
        <v>1417</v>
      </c>
      <c r="H340" s="615" t="s">
        <v>1678</v>
      </c>
      <c r="I340" s="615" t="s">
        <v>1678</v>
      </c>
      <c r="J340" s="615" t="s">
        <v>1679</v>
      </c>
      <c r="K340" s="615" t="s">
        <v>1680</v>
      </c>
      <c r="L340" s="617">
        <v>140.11500000000001</v>
      </c>
      <c r="M340" s="617">
        <v>4</v>
      </c>
      <c r="N340" s="618">
        <v>560.46</v>
      </c>
    </row>
    <row r="341" spans="1:14" ht="14.4" customHeight="1" x14ac:dyDescent="0.3">
      <c r="A341" s="613" t="s">
        <v>509</v>
      </c>
      <c r="B341" s="614" t="s">
        <v>1956</v>
      </c>
      <c r="C341" s="615" t="s">
        <v>514</v>
      </c>
      <c r="D341" s="616" t="s">
        <v>1957</v>
      </c>
      <c r="E341" s="615" t="s">
        <v>1573</v>
      </c>
      <c r="F341" s="616" t="s">
        <v>1959</v>
      </c>
      <c r="G341" s="615" t="s">
        <v>1417</v>
      </c>
      <c r="H341" s="615" t="s">
        <v>1681</v>
      </c>
      <c r="I341" s="615" t="s">
        <v>1681</v>
      </c>
      <c r="J341" s="615" t="s">
        <v>1682</v>
      </c>
      <c r="K341" s="615" t="s">
        <v>1680</v>
      </c>
      <c r="L341" s="617">
        <v>137.46333333333334</v>
      </c>
      <c r="M341" s="617">
        <v>3</v>
      </c>
      <c r="N341" s="618">
        <v>412.39</v>
      </c>
    </row>
    <row r="342" spans="1:14" ht="14.4" customHeight="1" x14ac:dyDescent="0.3">
      <c r="A342" s="613" t="s">
        <v>509</v>
      </c>
      <c r="B342" s="614" t="s">
        <v>1956</v>
      </c>
      <c r="C342" s="615" t="s">
        <v>514</v>
      </c>
      <c r="D342" s="616" t="s">
        <v>1957</v>
      </c>
      <c r="E342" s="615" t="s">
        <v>1573</v>
      </c>
      <c r="F342" s="616" t="s">
        <v>1959</v>
      </c>
      <c r="G342" s="615" t="s">
        <v>1417</v>
      </c>
      <c r="H342" s="615" t="s">
        <v>1683</v>
      </c>
      <c r="I342" s="615" t="s">
        <v>1684</v>
      </c>
      <c r="J342" s="615" t="s">
        <v>1685</v>
      </c>
      <c r="K342" s="615" t="s">
        <v>1436</v>
      </c>
      <c r="L342" s="617">
        <v>40.569990405909515</v>
      </c>
      <c r="M342" s="617">
        <v>225</v>
      </c>
      <c r="N342" s="618">
        <v>9128.2478413296412</v>
      </c>
    </row>
    <row r="343" spans="1:14" ht="14.4" customHeight="1" x14ac:dyDescent="0.3">
      <c r="A343" s="613" t="s">
        <v>509</v>
      </c>
      <c r="B343" s="614" t="s">
        <v>1956</v>
      </c>
      <c r="C343" s="615" t="s">
        <v>514</v>
      </c>
      <c r="D343" s="616" t="s">
        <v>1957</v>
      </c>
      <c r="E343" s="615" t="s">
        <v>1573</v>
      </c>
      <c r="F343" s="616" t="s">
        <v>1959</v>
      </c>
      <c r="G343" s="615" t="s">
        <v>1417</v>
      </c>
      <c r="H343" s="615" t="s">
        <v>1686</v>
      </c>
      <c r="I343" s="615" t="s">
        <v>1687</v>
      </c>
      <c r="J343" s="615" t="s">
        <v>1688</v>
      </c>
      <c r="K343" s="615" t="s">
        <v>1689</v>
      </c>
      <c r="L343" s="617">
        <v>137.46333333333334</v>
      </c>
      <c r="M343" s="617">
        <v>3</v>
      </c>
      <c r="N343" s="618">
        <v>412.39</v>
      </c>
    </row>
    <row r="344" spans="1:14" ht="14.4" customHeight="1" x14ac:dyDescent="0.3">
      <c r="A344" s="613" t="s">
        <v>509</v>
      </c>
      <c r="B344" s="614" t="s">
        <v>1956</v>
      </c>
      <c r="C344" s="615" t="s">
        <v>514</v>
      </c>
      <c r="D344" s="616" t="s">
        <v>1957</v>
      </c>
      <c r="E344" s="615" t="s">
        <v>1573</v>
      </c>
      <c r="F344" s="616" t="s">
        <v>1959</v>
      </c>
      <c r="G344" s="615" t="s">
        <v>1417</v>
      </c>
      <c r="H344" s="615" t="s">
        <v>1690</v>
      </c>
      <c r="I344" s="615" t="s">
        <v>1691</v>
      </c>
      <c r="J344" s="615" t="s">
        <v>1692</v>
      </c>
      <c r="K344" s="615"/>
      <c r="L344" s="617">
        <v>40.569991197972776</v>
      </c>
      <c r="M344" s="617">
        <v>186</v>
      </c>
      <c r="N344" s="618">
        <v>7546.0183628229361</v>
      </c>
    </row>
    <row r="345" spans="1:14" ht="14.4" customHeight="1" x14ac:dyDescent="0.3">
      <c r="A345" s="613" t="s">
        <v>509</v>
      </c>
      <c r="B345" s="614" t="s">
        <v>1956</v>
      </c>
      <c r="C345" s="615" t="s">
        <v>514</v>
      </c>
      <c r="D345" s="616" t="s">
        <v>1957</v>
      </c>
      <c r="E345" s="615" t="s">
        <v>1573</v>
      </c>
      <c r="F345" s="616" t="s">
        <v>1959</v>
      </c>
      <c r="G345" s="615" t="s">
        <v>1417</v>
      </c>
      <c r="H345" s="615" t="s">
        <v>1693</v>
      </c>
      <c r="I345" s="615" t="s">
        <v>1694</v>
      </c>
      <c r="J345" s="615" t="s">
        <v>1695</v>
      </c>
      <c r="K345" s="615" t="s">
        <v>1696</v>
      </c>
      <c r="L345" s="617">
        <v>123.21</v>
      </c>
      <c r="M345" s="617">
        <v>1</v>
      </c>
      <c r="N345" s="618">
        <v>123.21</v>
      </c>
    </row>
    <row r="346" spans="1:14" ht="14.4" customHeight="1" x14ac:dyDescent="0.3">
      <c r="A346" s="613" t="s">
        <v>509</v>
      </c>
      <c r="B346" s="614" t="s">
        <v>1956</v>
      </c>
      <c r="C346" s="615" t="s">
        <v>514</v>
      </c>
      <c r="D346" s="616" t="s">
        <v>1957</v>
      </c>
      <c r="E346" s="615" t="s">
        <v>1573</v>
      </c>
      <c r="F346" s="616" t="s">
        <v>1959</v>
      </c>
      <c r="G346" s="615" t="s">
        <v>1417</v>
      </c>
      <c r="H346" s="615" t="s">
        <v>1697</v>
      </c>
      <c r="I346" s="615" t="s">
        <v>1698</v>
      </c>
      <c r="J346" s="615" t="s">
        <v>1699</v>
      </c>
      <c r="K346" s="615" t="s">
        <v>1680</v>
      </c>
      <c r="L346" s="617">
        <v>132.16000886194894</v>
      </c>
      <c r="M346" s="617">
        <v>2</v>
      </c>
      <c r="N346" s="618">
        <v>264.32001772389788</v>
      </c>
    </row>
    <row r="347" spans="1:14" ht="14.4" customHeight="1" x14ac:dyDescent="0.3">
      <c r="A347" s="613" t="s">
        <v>509</v>
      </c>
      <c r="B347" s="614" t="s">
        <v>1956</v>
      </c>
      <c r="C347" s="615" t="s">
        <v>514</v>
      </c>
      <c r="D347" s="616" t="s">
        <v>1957</v>
      </c>
      <c r="E347" s="615" t="s">
        <v>1573</v>
      </c>
      <c r="F347" s="616" t="s">
        <v>1959</v>
      </c>
      <c r="G347" s="615" t="s">
        <v>1417</v>
      </c>
      <c r="H347" s="615" t="s">
        <v>1700</v>
      </c>
      <c r="I347" s="615" t="s">
        <v>1700</v>
      </c>
      <c r="J347" s="615" t="s">
        <v>1701</v>
      </c>
      <c r="K347" s="615" t="s">
        <v>1696</v>
      </c>
      <c r="L347" s="617">
        <v>186.73000000000002</v>
      </c>
      <c r="M347" s="617">
        <v>1</v>
      </c>
      <c r="N347" s="618">
        <v>186.73000000000002</v>
      </c>
    </row>
    <row r="348" spans="1:14" ht="14.4" customHeight="1" x14ac:dyDescent="0.3">
      <c r="A348" s="613" t="s">
        <v>509</v>
      </c>
      <c r="B348" s="614" t="s">
        <v>1956</v>
      </c>
      <c r="C348" s="615" t="s">
        <v>514</v>
      </c>
      <c r="D348" s="616" t="s">
        <v>1957</v>
      </c>
      <c r="E348" s="615" t="s">
        <v>1573</v>
      </c>
      <c r="F348" s="616" t="s">
        <v>1959</v>
      </c>
      <c r="G348" s="615" t="s">
        <v>1417</v>
      </c>
      <c r="H348" s="615" t="s">
        <v>1702</v>
      </c>
      <c r="I348" s="615" t="s">
        <v>1702</v>
      </c>
      <c r="J348" s="615" t="s">
        <v>1703</v>
      </c>
      <c r="K348" s="615" t="s">
        <v>1696</v>
      </c>
      <c r="L348" s="617">
        <v>186.73000000000002</v>
      </c>
      <c r="M348" s="617">
        <v>1</v>
      </c>
      <c r="N348" s="618">
        <v>186.73000000000002</v>
      </c>
    </row>
    <row r="349" spans="1:14" ht="14.4" customHeight="1" x14ac:dyDescent="0.3">
      <c r="A349" s="613" t="s">
        <v>509</v>
      </c>
      <c r="B349" s="614" t="s">
        <v>1956</v>
      </c>
      <c r="C349" s="615" t="s">
        <v>514</v>
      </c>
      <c r="D349" s="616" t="s">
        <v>1957</v>
      </c>
      <c r="E349" s="615" t="s">
        <v>1573</v>
      </c>
      <c r="F349" s="616" t="s">
        <v>1959</v>
      </c>
      <c r="G349" s="615" t="s">
        <v>1417</v>
      </c>
      <c r="H349" s="615" t="s">
        <v>1704</v>
      </c>
      <c r="I349" s="615" t="s">
        <v>1704</v>
      </c>
      <c r="J349" s="615" t="s">
        <v>1705</v>
      </c>
      <c r="K349" s="615" t="s">
        <v>1696</v>
      </c>
      <c r="L349" s="617">
        <v>186.73000000000002</v>
      </c>
      <c r="M349" s="617">
        <v>1</v>
      </c>
      <c r="N349" s="618">
        <v>186.73000000000002</v>
      </c>
    </row>
    <row r="350" spans="1:14" ht="14.4" customHeight="1" x14ac:dyDescent="0.3">
      <c r="A350" s="613" t="s">
        <v>509</v>
      </c>
      <c r="B350" s="614" t="s">
        <v>1956</v>
      </c>
      <c r="C350" s="615" t="s">
        <v>514</v>
      </c>
      <c r="D350" s="616" t="s">
        <v>1957</v>
      </c>
      <c r="E350" s="615" t="s">
        <v>1706</v>
      </c>
      <c r="F350" s="616" t="s">
        <v>1960</v>
      </c>
      <c r="G350" s="615" t="s">
        <v>548</v>
      </c>
      <c r="H350" s="615" t="s">
        <v>1707</v>
      </c>
      <c r="I350" s="615" t="s">
        <v>1708</v>
      </c>
      <c r="J350" s="615" t="s">
        <v>1709</v>
      </c>
      <c r="K350" s="615" t="s">
        <v>1710</v>
      </c>
      <c r="L350" s="617">
        <v>35.26</v>
      </c>
      <c r="M350" s="617">
        <v>30</v>
      </c>
      <c r="N350" s="618">
        <v>1057.8</v>
      </c>
    </row>
    <row r="351" spans="1:14" ht="14.4" customHeight="1" x14ac:dyDescent="0.3">
      <c r="A351" s="613" t="s">
        <v>509</v>
      </c>
      <c r="B351" s="614" t="s">
        <v>1956</v>
      </c>
      <c r="C351" s="615" t="s">
        <v>514</v>
      </c>
      <c r="D351" s="616" t="s">
        <v>1957</v>
      </c>
      <c r="E351" s="615" t="s">
        <v>1706</v>
      </c>
      <c r="F351" s="616" t="s">
        <v>1960</v>
      </c>
      <c r="G351" s="615" t="s">
        <v>548</v>
      </c>
      <c r="H351" s="615" t="s">
        <v>1711</v>
      </c>
      <c r="I351" s="615" t="s">
        <v>1711</v>
      </c>
      <c r="J351" s="615" t="s">
        <v>1712</v>
      </c>
      <c r="K351" s="615" t="s">
        <v>1713</v>
      </c>
      <c r="L351" s="617">
        <v>72.84008407834655</v>
      </c>
      <c r="M351" s="617">
        <v>17.399999999999999</v>
      </c>
      <c r="N351" s="618">
        <v>1267.4174629632298</v>
      </c>
    </row>
    <row r="352" spans="1:14" ht="14.4" customHeight="1" x14ac:dyDescent="0.3">
      <c r="A352" s="613" t="s">
        <v>509</v>
      </c>
      <c r="B352" s="614" t="s">
        <v>1956</v>
      </c>
      <c r="C352" s="615" t="s">
        <v>514</v>
      </c>
      <c r="D352" s="616" t="s">
        <v>1957</v>
      </c>
      <c r="E352" s="615" t="s">
        <v>1706</v>
      </c>
      <c r="F352" s="616" t="s">
        <v>1960</v>
      </c>
      <c r="G352" s="615" t="s">
        <v>548</v>
      </c>
      <c r="H352" s="615" t="s">
        <v>1714</v>
      </c>
      <c r="I352" s="615" t="s">
        <v>1715</v>
      </c>
      <c r="J352" s="615" t="s">
        <v>1716</v>
      </c>
      <c r="K352" s="615" t="s">
        <v>1717</v>
      </c>
      <c r="L352" s="617">
        <v>39.857943542670711</v>
      </c>
      <c r="M352" s="617">
        <v>20</v>
      </c>
      <c r="N352" s="618">
        <v>797.15887085341421</v>
      </c>
    </row>
    <row r="353" spans="1:14" ht="14.4" customHeight="1" x14ac:dyDescent="0.3">
      <c r="A353" s="613" t="s">
        <v>509</v>
      </c>
      <c r="B353" s="614" t="s">
        <v>1956</v>
      </c>
      <c r="C353" s="615" t="s">
        <v>514</v>
      </c>
      <c r="D353" s="616" t="s">
        <v>1957</v>
      </c>
      <c r="E353" s="615" t="s">
        <v>1706</v>
      </c>
      <c r="F353" s="616" t="s">
        <v>1960</v>
      </c>
      <c r="G353" s="615" t="s">
        <v>548</v>
      </c>
      <c r="H353" s="615" t="s">
        <v>1718</v>
      </c>
      <c r="I353" s="615" t="s">
        <v>1719</v>
      </c>
      <c r="J353" s="615" t="s">
        <v>1720</v>
      </c>
      <c r="K353" s="615" t="s">
        <v>589</v>
      </c>
      <c r="L353" s="617">
        <v>66.13</v>
      </c>
      <c r="M353" s="617">
        <v>2</v>
      </c>
      <c r="N353" s="618">
        <v>132.26</v>
      </c>
    </row>
    <row r="354" spans="1:14" ht="14.4" customHeight="1" x14ac:dyDescent="0.3">
      <c r="A354" s="613" t="s">
        <v>509</v>
      </c>
      <c r="B354" s="614" t="s">
        <v>1956</v>
      </c>
      <c r="C354" s="615" t="s">
        <v>514</v>
      </c>
      <c r="D354" s="616" t="s">
        <v>1957</v>
      </c>
      <c r="E354" s="615" t="s">
        <v>1706</v>
      </c>
      <c r="F354" s="616" t="s">
        <v>1960</v>
      </c>
      <c r="G354" s="615" t="s">
        <v>548</v>
      </c>
      <c r="H354" s="615" t="s">
        <v>1721</v>
      </c>
      <c r="I354" s="615" t="s">
        <v>1722</v>
      </c>
      <c r="J354" s="615" t="s">
        <v>1723</v>
      </c>
      <c r="K354" s="615" t="s">
        <v>1724</v>
      </c>
      <c r="L354" s="617">
        <v>26.850000000000009</v>
      </c>
      <c r="M354" s="617">
        <v>2</v>
      </c>
      <c r="N354" s="618">
        <v>53.700000000000017</v>
      </c>
    </row>
    <row r="355" spans="1:14" ht="14.4" customHeight="1" x14ac:dyDescent="0.3">
      <c r="A355" s="613" t="s">
        <v>509</v>
      </c>
      <c r="B355" s="614" t="s">
        <v>1956</v>
      </c>
      <c r="C355" s="615" t="s">
        <v>514</v>
      </c>
      <c r="D355" s="616" t="s">
        <v>1957</v>
      </c>
      <c r="E355" s="615" t="s">
        <v>1706</v>
      </c>
      <c r="F355" s="616" t="s">
        <v>1960</v>
      </c>
      <c r="G355" s="615" t="s">
        <v>548</v>
      </c>
      <c r="H355" s="615" t="s">
        <v>1725</v>
      </c>
      <c r="I355" s="615" t="s">
        <v>1726</v>
      </c>
      <c r="J355" s="615" t="s">
        <v>1727</v>
      </c>
      <c r="K355" s="615" t="s">
        <v>1728</v>
      </c>
      <c r="L355" s="617">
        <v>117.81999999999994</v>
      </c>
      <c r="M355" s="617">
        <v>1</v>
      </c>
      <c r="N355" s="618">
        <v>117.81999999999994</v>
      </c>
    </row>
    <row r="356" spans="1:14" ht="14.4" customHeight="1" x14ac:dyDescent="0.3">
      <c r="A356" s="613" t="s">
        <v>509</v>
      </c>
      <c r="B356" s="614" t="s">
        <v>1956</v>
      </c>
      <c r="C356" s="615" t="s">
        <v>514</v>
      </c>
      <c r="D356" s="616" t="s">
        <v>1957</v>
      </c>
      <c r="E356" s="615" t="s">
        <v>1706</v>
      </c>
      <c r="F356" s="616" t="s">
        <v>1960</v>
      </c>
      <c r="G356" s="615" t="s">
        <v>548</v>
      </c>
      <c r="H356" s="615" t="s">
        <v>1729</v>
      </c>
      <c r="I356" s="615" t="s">
        <v>1730</v>
      </c>
      <c r="J356" s="615" t="s">
        <v>1731</v>
      </c>
      <c r="K356" s="615" t="s">
        <v>1732</v>
      </c>
      <c r="L356" s="617">
        <v>33.383076923076928</v>
      </c>
      <c r="M356" s="617">
        <v>26</v>
      </c>
      <c r="N356" s="618">
        <v>867.96</v>
      </c>
    </row>
    <row r="357" spans="1:14" ht="14.4" customHeight="1" x14ac:dyDescent="0.3">
      <c r="A357" s="613" t="s">
        <v>509</v>
      </c>
      <c r="B357" s="614" t="s">
        <v>1956</v>
      </c>
      <c r="C357" s="615" t="s">
        <v>514</v>
      </c>
      <c r="D357" s="616" t="s">
        <v>1957</v>
      </c>
      <c r="E357" s="615" t="s">
        <v>1706</v>
      </c>
      <c r="F357" s="616" t="s">
        <v>1960</v>
      </c>
      <c r="G357" s="615" t="s">
        <v>548</v>
      </c>
      <c r="H357" s="615" t="s">
        <v>1733</v>
      </c>
      <c r="I357" s="615" t="s">
        <v>1734</v>
      </c>
      <c r="J357" s="615" t="s">
        <v>1735</v>
      </c>
      <c r="K357" s="615" t="s">
        <v>1736</v>
      </c>
      <c r="L357" s="617">
        <v>430.25328620418941</v>
      </c>
      <c r="M357" s="617">
        <v>83</v>
      </c>
      <c r="N357" s="618">
        <v>35711.02275494772</v>
      </c>
    </row>
    <row r="358" spans="1:14" ht="14.4" customHeight="1" x14ac:dyDescent="0.3">
      <c r="A358" s="613" t="s">
        <v>509</v>
      </c>
      <c r="B358" s="614" t="s">
        <v>1956</v>
      </c>
      <c r="C358" s="615" t="s">
        <v>514</v>
      </c>
      <c r="D358" s="616" t="s">
        <v>1957</v>
      </c>
      <c r="E358" s="615" t="s">
        <v>1706</v>
      </c>
      <c r="F358" s="616" t="s">
        <v>1960</v>
      </c>
      <c r="G358" s="615" t="s">
        <v>548</v>
      </c>
      <c r="H358" s="615" t="s">
        <v>1737</v>
      </c>
      <c r="I358" s="615" t="s">
        <v>1738</v>
      </c>
      <c r="J358" s="615" t="s">
        <v>1739</v>
      </c>
      <c r="K358" s="615" t="s">
        <v>1740</v>
      </c>
      <c r="L358" s="617">
        <v>1201.6489274863507</v>
      </c>
      <c r="M358" s="617">
        <v>71.412966666666676</v>
      </c>
      <c r="N358" s="618">
        <v>85813.314803618516</v>
      </c>
    </row>
    <row r="359" spans="1:14" ht="14.4" customHeight="1" x14ac:dyDescent="0.3">
      <c r="A359" s="613" t="s">
        <v>509</v>
      </c>
      <c r="B359" s="614" t="s">
        <v>1956</v>
      </c>
      <c r="C359" s="615" t="s">
        <v>514</v>
      </c>
      <c r="D359" s="616" t="s">
        <v>1957</v>
      </c>
      <c r="E359" s="615" t="s">
        <v>1706</v>
      </c>
      <c r="F359" s="616" t="s">
        <v>1960</v>
      </c>
      <c r="G359" s="615" t="s">
        <v>548</v>
      </c>
      <c r="H359" s="615" t="s">
        <v>1741</v>
      </c>
      <c r="I359" s="615" t="s">
        <v>1742</v>
      </c>
      <c r="J359" s="615" t="s">
        <v>1743</v>
      </c>
      <c r="K359" s="615" t="s">
        <v>1744</v>
      </c>
      <c r="L359" s="617">
        <v>641.98994021550072</v>
      </c>
      <c r="M359" s="617">
        <v>37</v>
      </c>
      <c r="N359" s="618">
        <v>23753.627787973528</v>
      </c>
    </row>
    <row r="360" spans="1:14" ht="14.4" customHeight="1" x14ac:dyDescent="0.3">
      <c r="A360" s="613" t="s">
        <v>509</v>
      </c>
      <c r="B360" s="614" t="s">
        <v>1956</v>
      </c>
      <c r="C360" s="615" t="s">
        <v>514</v>
      </c>
      <c r="D360" s="616" t="s">
        <v>1957</v>
      </c>
      <c r="E360" s="615" t="s">
        <v>1706</v>
      </c>
      <c r="F360" s="616" t="s">
        <v>1960</v>
      </c>
      <c r="G360" s="615" t="s">
        <v>548</v>
      </c>
      <c r="H360" s="615" t="s">
        <v>1745</v>
      </c>
      <c r="I360" s="615" t="s">
        <v>1745</v>
      </c>
      <c r="J360" s="615" t="s">
        <v>1746</v>
      </c>
      <c r="K360" s="615" t="s">
        <v>1747</v>
      </c>
      <c r="L360" s="617">
        <v>610.95203618269102</v>
      </c>
      <c r="M360" s="617">
        <v>6</v>
      </c>
      <c r="N360" s="618">
        <v>3665.7122170961461</v>
      </c>
    </row>
    <row r="361" spans="1:14" ht="14.4" customHeight="1" x14ac:dyDescent="0.3">
      <c r="A361" s="613" t="s">
        <v>509</v>
      </c>
      <c r="B361" s="614" t="s">
        <v>1956</v>
      </c>
      <c r="C361" s="615" t="s">
        <v>514</v>
      </c>
      <c r="D361" s="616" t="s">
        <v>1957</v>
      </c>
      <c r="E361" s="615" t="s">
        <v>1706</v>
      </c>
      <c r="F361" s="616" t="s">
        <v>1960</v>
      </c>
      <c r="G361" s="615" t="s">
        <v>548</v>
      </c>
      <c r="H361" s="615" t="s">
        <v>1748</v>
      </c>
      <c r="I361" s="615" t="s">
        <v>1749</v>
      </c>
      <c r="J361" s="615" t="s">
        <v>1750</v>
      </c>
      <c r="K361" s="615" t="s">
        <v>1751</v>
      </c>
      <c r="L361" s="617">
        <v>247.96224379229872</v>
      </c>
      <c r="M361" s="617">
        <v>8</v>
      </c>
      <c r="N361" s="618">
        <v>1983.6979503383898</v>
      </c>
    </row>
    <row r="362" spans="1:14" ht="14.4" customHeight="1" x14ac:dyDescent="0.3">
      <c r="A362" s="613" t="s">
        <v>509</v>
      </c>
      <c r="B362" s="614" t="s">
        <v>1956</v>
      </c>
      <c r="C362" s="615" t="s">
        <v>514</v>
      </c>
      <c r="D362" s="616" t="s">
        <v>1957</v>
      </c>
      <c r="E362" s="615" t="s">
        <v>1706</v>
      </c>
      <c r="F362" s="616" t="s">
        <v>1960</v>
      </c>
      <c r="G362" s="615" t="s">
        <v>548</v>
      </c>
      <c r="H362" s="615" t="s">
        <v>1752</v>
      </c>
      <c r="I362" s="615" t="s">
        <v>1753</v>
      </c>
      <c r="J362" s="615" t="s">
        <v>1754</v>
      </c>
      <c r="K362" s="615" t="s">
        <v>1755</v>
      </c>
      <c r="L362" s="617">
        <v>93.372044729025887</v>
      </c>
      <c r="M362" s="617">
        <v>257.59999999999951</v>
      </c>
      <c r="N362" s="618">
        <v>24052.638722197022</v>
      </c>
    </row>
    <row r="363" spans="1:14" ht="14.4" customHeight="1" x14ac:dyDescent="0.3">
      <c r="A363" s="613" t="s">
        <v>509</v>
      </c>
      <c r="B363" s="614" t="s">
        <v>1956</v>
      </c>
      <c r="C363" s="615" t="s">
        <v>514</v>
      </c>
      <c r="D363" s="616" t="s">
        <v>1957</v>
      </c>
      <c r="E363" s="615" t="s">
        <v>1706</v>
      </c>
      <c r="F363" s="616" t="s">
        <v>1960</v>
      </c>
      <c r="G363" s="615" t="s">
        <v>548</v>
      </c>
      <c r="H363" s="615" t="s">
        <v>1756</v>
      </c>
      <c r="I363" s="615" t="s">
        <v>1757</v>
      </c>
      <c r="J363" s="615" t="s">
        <v>1758</v>
      </c>
      <c r="K363" s="615" t="s">
        <v>1759</v>
      </c>
      <c r="L363" s="617">
        <v>2899.2102911934812</v>
      </c>
      <c r="M363" s="617">
        <v>48.6</v>
      </c>
      <c r="N363" s="618">
        <v>140901.62015200319</v>
      </c>
    </row>
    <row r="364" spans="1:14" ht="14.4" customHeight="1" x14ac:dyDescent="0.3">
      <c r="A364" s="613" t="s">
        <v>509</v>
      </c>
      <c r="B364" s="614" t="s">
        <v>1956</v>
      </c>
      <c r="C364" s="615" t="s">
        <v>514</v>
      </c>
      <c r="D364" s="616" t="s">
        <v>1957</v>
      </c>
      <c r="E364" s="615" t="s">
        <v>1706</v>
      </c>
      <c r="F364" s="616" t="s">
        <v>1960</v>
      </c>
      <c r="G364" s="615" t="s">
        <v>548</v>
      </c>
      <c r="H364" s="615" t="s">
        <v>1760</v>
      </c>
      <c r="I364" s="615" t="s">
        <v>1761</v>
      </c>
      <c r="J364" s="615" t="s">
        <v>1762</v>
      </c>
      <c r="K364" s="615" t="s">
        <v>1763</v>
      </c>
      <c r="L364" s="617">
        <v>252.54120453477299</v>
      </c>
      <c r="M364" s="617">
        <v>1</v>
      </c>
      <c r="N364" s="618">
        <v>252.54120453477299</v>
      </c>
    </row>
    <row r="365" spans="1:14" ht="14.4" customHeight="1" x14ac:dyDescent="0.3">
      <c r="A365" s="613" t="s">
        <v>509</v>
      </c>
      <c r="B365" s="614" t="s">
        <v>1956</v>
      </c>
      <c r="C365" s="615" t="s">
        <v>514</v>
      </c>
      <c r="D365" s="616" t="s">
        <v>1957</v>
      </c>
      <c r="E365" s="615" t="s">
        <v>1706</v>
      </c>
      <c r="F365" s="616" t="s">
        <v>1960</v>
      </c>
      <c r="G365" s="615" t="s">
        <v>548</v>
      </c>
      <c r="H365" s="615" t="s">
        <v>1764</v>
      </c>
      <c r="I365" s="615" t="s">
        <v>1765</v>
      </c>
      <c r="J365" s="615" t="s">
        <v>1766</v>
      </c>
      <c r="K365" s="615" t="s">
        <v>1767</v>
      </c>
      <c r="L365" s="617">
        <v>86.569815242475258</v>
      </c>
      <c r="M365" s="617">
        <v>3</v>
      </c>
      <c r="N365" s="618">
        <v>259.70944572742576</v>
      </c>
    </row>
    <row r="366" spans="1:14" ht="14.4" customHeight="1" x14ac:dyDescent="0.3">
      <c r="A366" s="613" t="s">
        <v>509</v>
      </c>
      <c r="B366" s="614" t="s">
        <v>1956</v>
      </c>
      <c r="C366" s="615" t="s">
        <v>514</v>
      </c>
      <c r="D366" s="616" t="s">
        <v>1957</v>
      </c>
      <c r="E366" s="615" t="s">
        <v>1706</v>
      </c>
      <c r="F366" s="616" t="s">
        <v>1960</v>
      </c>
      <c r="G366" s="615" t="s">
        <v>548</v>
      </c>
      <c r="H366" s="615" t="s">
        <v>1768</v>
      </c>
      <c r="I366" s="615" t="s">
        <v>1769</v>
      </c>
      <c r="J366" s="615" t="s">
        <v>1770</v>
      </c>
      <c r="K366" s="615" t="s">
        <v>1771</v>
      </c>
      <c r="L366" s="617">
        <v>103.007144261951</v>
      </c>
      <c r="M366" s="617">
        <v>42</v>
      </c>
      <c r="N366" s="618">
        <v>4326.3000590019419</v>
      </c>
    </row>
    <row r="367" spans="1:14" ht="14.4" customHeight="1" x14ac:dyDescent="0.3">
      <c r="A367" s="613" t="s">
        <v>509</v>
      </c>
      <c r="B367" s="614" t="s">
        <v>1956</v>
      </c>
      <c r="C367" s="615" t="s">
        <v>514</v>
      </c>
      <c r="D367" s="616" t="s">
        <v>1957</v>
      </c>
      <c r="E367" s="615" t="s">
        <v>1706</v>
      </c>
      <c r="F367" s="616" t="s">
        <v>1960</v>
      </c>
      <c r="G367" s="615" t="s">
        <v>548</v>
      </c>
      <c r="H367" s="615" t="s">
        <v>1772</v>
      </c>
      <c r="I367" s="615" t="s">
        <v>1773</v>
      </c>
      <c r="J367" s="615" t="s">
        <v>1774</v>
      </c>
      <c r="K367" s="615" t="s">
        <v>1775</v>
      </c>
      <c r="L367" s="617">
        <v>107.87495392615256</v>
      </c>
      <c r="M367" s="617">
        <v>136</v>
      </c>
      <c r="N367" s="618">
        <v>14670.993733956748</v>
      </c>
    </row>
    <row r="368" spans="1:14" ht="14.4" customHeight="1" x14ac:dyDescent="0.3">
      <c r="A368" s="613" t="s">
        <v>509</v>
      </c>
      <c r="B368" s="614" t="s">
        <v>1956</v>
      </c>
      <c r="C368" s="615" t="s">
        <v>514</v>
      </c>
      <c r="D368" s="616" t="s">
        <v>1957</v>
      </c>
      <c r="E368" s="615" t="s">
        <v>1706</v>
      </c>
      <c r="F368" s="616" t="s">
        <v>1960</v>
      </c>
      <c r="G368" s="615" t="s">
        <v>548</v>
      </c>
      <c r="H368" s="615" t="s">
        <v>1776</v>
      </c>
      <c r="I368" s="615" t="s">
        <v>1777</v>
      </c>
      <c r="J368" s="615" t="s">
        <v>1778</v>
      </c>
      <c r="K368" s="615" t="s">
        <v>1779</v>
      </c>
      <c r="L368" s="617">
        <v>678.12011920298437</v>
      </c>
      <c r="M368" s="617">
        <v>5.6</v>
      </c>
      <c r="N368" s="618">
        <v>3797.4726675367119</v>
      </c>
    </row>
    <row r="369" spans="1:14" ht="14.4" customHeight="1" x14ac:dyDescent="0.3">
      <c r="A369" s="613" t="s">
        <v>509</v>
      </c>
      <c r="B369" s="614" t="s">
        <v>1956</v>
      </c>
      <c r="C369" s="615" t="s">
        <v>514</v>
      </c>
      <c r="D369" s="616" t="s">
        <v>1957</v>
      </c>
      <c r="E369" s="615" t="s">
        <v>1706</v>
      </c>
      <c r="F369" s="616" t="s">
        <v>1960</v>
      </c>
      <c r="G369" s="615" t="s">
        <v>548</v>
      </c>
      <c r="H369" s="615" t="s">
        <v>1780</v>
      </c>
      <c r="I369" s="615" t="s">
        <v>1781</v>
      </c>
      <c r="J369" s="615" t="s">
        <v>1782</v>
      </c>
      <c r="K369" s="615" t="s">
        <v>1783</v>
      </c>
      <c r="L369" s="617">
        <v>605.26814884944019</v>
      </c>
      <c r="M369" s="617">
        <v>13.500000000000004</v>
      </c>
      <c r="N369" s="618">
        <v>8171.1200094674441</v>
      </c>
    </row>
    <row r="370" spans="1:14" ht="14.4" customHeight="1" x14ac:dyDescent="0.3">
      <c r="A370" s="613" t="s">
        <v>509</v>
      </c>
      <c r="B370" s="614" t="s">
        <v>1956</v>
      </c>
      <c r="C370" s="615" t="s">
        <v>514</v>
      </c>
      <c r="D370" s="616" t="s">
        <v>1957</v>
      </c>
      <c r="E370" s="615" t="s">
        <v>1706</v>
      </c>
      <c r="F370" s="616" t="s">
        <v>1960</v>
      </c>
      <c r="G370" s="615" t="s">
        <v>548</v>
      </c>
      <c r="H370" s="615" t="s">
        <v>1784</v>
      </c>
      <c r="I370" s="615" t="s">
        <v>1785</v>
      </c>
      <c r="J370" s="615" t="s">
        <v>1786</v>
      </c>
      <c r="K370" s="615" t="s">
        <v>1787</v>
      </c>
      <c r="L370" s="617">
        <v>517.50000000000011</v>
      </c>
      <c r="M370" s="617">
        <v>1</v>
      </c>
      <c r="N370" s="618">
        <v>517.50000000000011</v>
      </c>
    </row>
    <row r="371" spans="1:14" ht="14.4" customHeight="1" x14ac:dyDescent="0.3">
      <c r="A371" s="613" t="s">
        <v>509</v>
      </c>
      <c r="B371" s="614" t="s">
        <v>1956</v>
      </c>
      <c r="C371" s="615" t="s">
        <v>514</v>
      </c>
      <c r="D371" s="616" t="s">
        <v>1957</v>
      </c>
      <c r="E371" s="615" t="s">
        <v>1706</v>
      </c>
      <c r="F371" s="616" t="s">
        <v>1960</v>
      </c>
      <c r="G371" s="615" t="s">
        <v>548</v>
      </c>
      <c r="H371" s="615" t="s">
        <v>1788</v>
      </c>
      <c r="I371" s="615" t="s">
        <v>1788</v>
      </c>
      <c r="J371" s="615" t="s">
        <v>1789</v>
      </c>
      <c r="K371" s="615" t="s">
        <v>1790</v>
      </c>
      <c r="L371" s="617">
        <v>814.63039806376457</v>
      </c>
      <c r="M371" s="617">
        <v>11.2</v>
      </c>
      <c r="N371" s="618">
        <v>9123.8604583141623</v>
      </c>
    </row>
    <row r="372" spans="1:14" ht="14.4" customHeight="1" x14ac:dyDescent="0.3">
      <c r="A372" s="613" t="s">
        <v>509</v>
      </c>
      <c r="B372" s="614" t="s">
        <v>1956</v>
      </c>
      <c r="C372" s="615" t="s">
        <v>514</v>
      </c>
      <c r="D372" s="616" t="s">
        <v>1957</v>
      </c>
      <c r="E372" s="615" t="s">
        <v>1706</v>
      </c>
      <c r="F372" s="616" t="s">
        <v>1960</v>
      </c>
      <c r="G372" s="615" t="s">
        <v>548</v>
      </c>
      <c r="H372" s="615" t="s">
        <v>1791</v>
      </c>
      <c r="I372" s="615" t="s">
        <v>1792</v>
      </c>
      <c r="J372" s="615" t="s">
        <v>1793</v>
      </c>
      <c r="K372" s="615" t="s">
        <v>1794</v>
      </c>
      <c r="L372" s="617">
        <v>1440.9493753999766</v>
      </c>
      <c r="M372" s="617">
        <v>3.5999999999999996</v>
      </c>
      <c r="N372" s="618">
        <v>5187.4177514399153</v>
      </c>
    </row>
    <row r="373" spans="1:14" ht="14.4" customHeight="1" x14ac:dyDescent="0.3">
      <c r="A373" s="613" t="s">
        <v>509</v>
      </c>
      <c r="B373" s="614" t="s">
        <v>1956</v>
      </c>
      <c r="C373" s="615" t="s">
        <v>514</v>
      </c>
      <c r="D373" s="616" t="s">
        <v>1957</v>
      </c>
      <c r="E373" s="615" t="s">
        <v>1706</v>
      </c>
      <c r="F373" s="616" t="s">
        <v>1960</v>
      </c>
      <c r="G373" s="615" t="s">
        <v>548</v>
      </c>
      <c r="H373" s="615" t="s">
        <v>1795</v>
      </c>
      <c r="I373" s="615" t="s">
        <v>1795</v>
      </c>
      <c r="J373" s="615" t="s">
        <v>1796</v>
      </c>
      <c r="K373" s="615" t="s">
        <v>1797</v>
      </c>
      <c r="L373" s="617">
        <v>1608.0652892239848</v>
      </c>
      <c r="M373" s="617">
        <v>15</v>
      </c>
      <c r="N373" s="618">
        <v>24120.979338359772</v>
      </c>
    </row>
    <row r="374" spans="1:14" ht="14.4" customHeight="1" x14ac:dyDescent="0.3">
      <c r="A374" s="613" t="s">
        <v>509</v>
      </c>
      <c r="B374" s="614" t="s">
        <v>1956</v>
      </c>
      <c r="C374" s="615" t="s">
        <v>514</v>
      </c>
      <c r="D374" s="616" t="s">
        <v>1957</v>
      </c>
      <c r="E374" s="615" t="s">
        <v>1706</v>
      </c>
      <c r="F374" s="616" t="s">
        <v>1960</v>
      </c>
      <c r="G374" s="615" t="s">
        <v>548</v>
      </c>
      <c r="H374" s="615" t="s">
        <v>1798</v>
      </c>
      <c r="I374" s="615" t="s">
        <v>1799</v>
      </c>
      <c r="J374" s="615" t="s">
        <v>1716</v>
      </c>
      <c r="K374" s="615" t="s">
        <v>1800</v>
      </c>
      <c r="L374" s="617">
        <v>49.110000000000014</v>
      </c>
      <c r="M374" s="617">
        <v>2</v>
      </c>
      <c r="N374" s="618">
        <v>98.220000000000027</v>
      </c>
    </row>
    <row r="375" spans="1:14" ht="14.4" customHeight="1" x14ac:dyDescent="0.3">
      <c r="A375" s="613" t="s">
        <v>509</v>
      </c>
      <c r="B375" s="614" t="s">
        <v>1956</v>
      </c>
      <c r="C375" s="615" t="s">
        <v>514</v>
      </c>
      <c r="D375" s="616" t="s">
        <v>1957</v>
      </c>
      <c r="E375" s="615" t="s">
        <v>1706</v>
      </c>
      <c r="F375" s="616" t="s">
        <v>1960</v>
      </c>
      <c r="G375" s="615" t="s">
        <v>548</v>
      </c>
      <c r="H375" s="615" t="s">
        <v>1801</v>
      </c>
      <c r="I375" s="615" t="s">
        <v>1802</v>
      </c>
      <c r="J375" s="615" t="s">
        <v>1803</v>
      </c>
      <c r="K375" s="615"/>
      <c r="L375" s="617">
        <v>730.62000000000012</v>
      </c>
      <c r="M375" s="617">
        <v>4</v>
      </c>
      <c r="N375" s="618">
        <v>2922.4800000000005</v>
      </c>
    </row>
    <row r="376" spans="1:14" ht="14.4" customHeight="1" x14ac:dyDescent="0.3">
      <c r="A376" s="613" t="s">
        <v>509</v>
      </c>
      <c r="B376" s="614" t="s">
        <v>1956</v>
      </c>
      <c r="C376" s="615" t="s">
        <v>514</v>
      </c>
      <c r="D376" s="616" t="s">
        <v>1957</v>
      </c>
      <c r="E376" s="615" t="s">
        <v>1706</v>
      </c>
      <c r="F376" s="616" t="s">
        <v>1960</v>
      </c>
      <c r="G376" s="615" t="s">
        <v>548</v>
      </c>
      <c r="H376" s="615" t="s">
        <v>1804</v>
      </c>
      <c r="I376" s="615" t="s">
        <v>1804</v>
      </c>
      <c r="J376" s="615" t="s">
        <v>1805</v>
      </c>
      <c r="K376" s="615" t="s">
        <v>1806</v>
      </c>
      <c r="L376" s="617">
        <v>1079.0999510041388</v>
      </c>
      <c r="M376" s="617">
        <v>5</v>
      </c>
      <c r="N376" s="618">
        <v>5395.4997550206936</v>
      </c>
    </row>
    <row r="377" spans="1:14" ht="14.4" customHeight="1" x14ac:dyDescent="0.3">
      <c r="A377" s="613" t="s">
        <v>509</v>
      </c>
      <c r="B377" s="614" t="s">
        <v>1956</v>
      </c>
      <c r="C377" s="615" t="s">
        <v>514</v>
      </c>
      <c r="D377" s="616" t="s">
        <v>1957</v>
      </c>
      <c r="E377" s="615" t="s">
        <v>1706</v>
      </c>
      <c r="F377" s="616" t="s">
        <v>1960</v>
      </c>
      <c r="G377" s="615" t="s">
        <v>548</v>
      </c>
      <c r="H377" s="615" t="s">
        <v>1807</v>
      </c>
      <c r="I377" s="615" t="s">
        <v>1808</v>
      </c>
      <c r="J377" s="615" t="s">
        <v>1809</v>
      </c>
      <c r="K377" s="615" t="s">
        <v>1810</v>
      </c>
      <c r="L377" s="617">
        <v>82.83</v>
      </c>
      <c r="M377" s="617">
        <v>92</v>
      </c>
      <c r="N377" s="618">
        <v>7620.36</v>
      </c>
    </row>
    <row r="378" spans="1:14" ht="14.4" customHeight="1" x14ac:dyDescent="0.3">
      <c r="A378" s="613" t="s">
        <v>509</v>
      </c>
      <c r="B378" s="614" t="s">
        <v>1956</v>
      </c>
      <c r="C378" s="615" t="s">
        <v>514</v>
      </c>
      <c r="D378" s="616" t="s">
        <v>1957</v>
      </c>
      <c r="E378" s="615" t="s">
        <v>1706</v>
      </c>
      <c r="F378" s="616" t="s">
        <v>1960</v>
      </c>
      <c r="G378" s="615" t="s">
        <v>548</v>
      </c>
      <c r="H378" s="615" t="s">
        <v>1811</v>
      </c>
      <c r="I378" s="615" t="s">
        <v>1812</v>
      </c>
      <c r="J378" s="615" t="s">
        <v>1813</v>
      </c>
      <c r="K378" s="615" t="s">
        <v>1814</v>
      </c>
      <c r="L378" s="617">
        <v>240.34789324727194</v>
      </c>
      <c r="M378" s="617">
        <v>33</v>
      </c>
      <c r="N378" s="618">
        <v>7931.4804771599738</v>
      </c>
    </row>
    <row r="379" spans="1:14" ht="14.4" customHeight="1" x14ac:dyDescent="0.3">
      <c r="A379" s="613" t="s">
        <v>509</v>
      </c>
      <c r="B379" s="614" t="s">
        <v>1956</v>
      </c>
      <c r="C379" s="615" t="s">
        <v>514</v>
      </c>
      <c r="D379" s="616" t="s">
        <v>1957</v>
      </c>
      <c r="E379" s="615" t="s">
        <v>1706</v>
      </c>
      <c r="F379" s="616" t="s">
        <v>1960</v>
      </c>
      <c r="G379" s="615" t="s">
        <v>548</v>
      </c>
      <c r="H379" s="615" t="s">
        <v>1815</v>
      </c>
      <c r="I379" s="615" t="s">
        <v>1816</v>
      </c>
      <c r="J379" s="615" t="s">
        <v>1817</v>
      </c>
      <c r="K379" s="615"/>
      <c r="L379" s="617">
        <v>86.1</v>
      </c>
      <c r="M379" s="617">
        <v>1</v>
      </c>
      <c r="N379" s="618">
        <v>86.1</v>
      </c>
    </row>
    <row r="380" spans="1:14" ht="14.4" customHeight="1" x14ac:dyDescent="0.3">
      <c r="A380" s="613" t="s">
        <v>509</v>
      </c>
      <c r="B380" s="614" t="s">
        <v>1956</v>
      </c>
      <c r="C380" s="615" t="s">
        <v>514</v>
      </c>
      <c r="D380" s="616" t="s">
        <v>1957</v>
      </c>
      <c r="E380" s="615" t="s">
        <v>1706</v>
      </c>
      <c r="F380" s="616" t="s">
        <v>1960</v>
      </c>
      <c r="G380" s="615" t="s">
        <v>548</v>
      </c>
      <c r="H380" s="615" t="s">
        <v>1818</v>
      </c>
      <c r="I380" s="615" t="s">
        <v>1819</v>
      </c>
      <c r="J380" s="615" t="s">
        <v>1820</v>
      </c>
      <c r="K380" s="615" t="s">
        <v>589</v>
      </c>
      <c r="L380" s="617">
        <v>58.579874787798992</v>
      </c>
      <c r="M380" s="617">
        <v>1</v>
      </c>
      <c r="N380" s="618">
        <v>58.579874787798992</v>
      </c>
    </row>
    <row r="381" spans="1:14" ht="14.4" customHeight="1" x14ac:dyDescent="0.3">
      <c r="A381" s="613" t="s">
        <v>509</v>
      </c>
      <c r="B381" s="614" t="s">
        <v>1956</v>
      </c>
      <c r="C381" s="615" t="s">
        <v>514</v>
      </c>
      <c r="D381" s="616" t="s">
        <v>1957</v>
      </c>
      <c r="E381" s="615" t="s">
        <v>1706</v>
      </c>
      <c r="F381" s="616" t="s">
        <v>1960</v>
      </c>
      <c r="G381" s="615" t="s">
        <v>548</v>
      </c>
      <c r="H381" s="615" t="s">
        <v>1821</v>
      </c>
      <c r="I381" s="615" t="s">
        <v>1821</v>
      </c>
      <c r="J381" s="615" t="s">
        <v>1822</v>
      </c>
      <c r="K381" s="615" t="s">
        <v>1823</v>
      </c>
      <c r="L381" s="617">
        <v>1967.4696428571426</v>
      </c>
      <c r="M381" s="617">
        <v>11.2</v>
      </c>
      <c r="N381" s="618">
        <v>22035.659999999996</v>
      </c>
    </row>
    <row r="382" spans="1:14" ht="14.4" customHeight="1" x14ac:dyDescent="0.3">
      <c r="A382" s="613" t="s">
        <v>509</v>
      </c>
      <c r="B382" s="614" t="s">
        <v>1956</v>
      </c>
      <c r="C382" s="615" t="s">
        <v>514</v>
      </c>
      <c r="D382" s="616" t="s">
        <v>1957</v>
      </c>
      <c r="E382" s="615" t="s">
        <v>1706</v>
      </c>
      <c r="F382" s="616" t="s">
        <v>1960</v>
      </c>
      <c r="G382" s="615" t="s">
        <v>548</v>
      </c>
      <c r="H382" s="615" t="s">
        <v>1824</v>
      </c>
      <c r="I382" s="615" t="s">
        <v>1825</v>
      </c>
      <c r="J382" s="615" t="s">
        <v>1826</v>
      </c>
      <c r="K382" s="615" t="s">
        <v>1794</v>
      </c>
      <c r="L382" s="617">
        <v>833.95272789233297</v>
      </c>
      <c r="M382" s="617">
        <v>1.7000000000000002</v>
      </c>
      <c r="N382" s="618">
        <v>1417.7196374169662</v>
      </c>
    </row>
    <row r="383" spans="1:14" ht="14.4" customHeight="1" x14ac:dyDescent="0.3">
      <c r="A383" s="613" t="s">
        <v>509</v>
      </c>
      <c r="B383" s="614" t="s">
        <v>1956</v>
      </c>
      <c r="C383" s="615" t="s">
        <v>514</v>
      </c>
      <c r="D383" s="616" t="s">
        <v>1957</v>
      </c>
      <c r="E383" s="615" t="s">
        <v>1706</v>
      </c>
      <c r="F383" s="616" t="s">
        <v>1960</v>
      </c>
      <c r="G383" s="615" t="s">
        <v>548</v>
      </c>
      <c r="H383" s="615" t="s">
        <v>1827</v>
      </c>
      <c r="I383" s="615" t="s">
        <v>1828</v>
      </c>
      <c r="J383" s="615" t="s">
        <v>1829</v>
      </c>
      <c r="K383" s="615" t="s">
        <v>1830</v>
      </c>
      <c r="L383" s="617">
        <v>839.96833038651448</v>
      </c>
      <c r="M383" s="617">
        <v>6.6</v>
      </c>
      <c r="N383" s="618">
        <v>5543.7909805509953</v>
      </c>
    </row>
    <row r="384" spans="1:14" ht="14.4" customHeight="1" x14ac:dyDescent="0.3">
      <c r="A384" s="613" t="s">
        <v>509</v>
      </c>
      <c r="B384" s="614" t="s">
        <v>1956</v>
      </c>
      <c r="C384" s="615" t="s">
        <v>514</v>
      </c>
      <c r="D384" s="616" t="s">
        <v>1957</v>
      </c>
      <c r="E384" s="615" t="s">
        <v>1706</v>
      </c>
      <c r="F384" s="616" t="s">
        <v>1960</v>
      </c>
      <c r="G384" s="615" t="s">
        <v>548</v>
      </c>
      <c r="H384" s="615" t="s">
        <v>1831</v>
      </c>
      <c r="I384" s="615" t="s">
        <v>1831</v>
      </c>
      <c r="J384" s="615" t="s">
        <v>1832</v>
      </c>
      <c r="K384" s="615" t="s">
        <v>1833</v>
      </c>
      <c r="L384" s="617">
        <v>920</v>
      </c>
      <c r="M384" s="617">
        <v>12.2</v>
      </c>
      <c r="N384" s="618">
        <v>11224</v>
      </c>
    </row>
    <row r="385" spans="1:14" ht="14.4" customHeight="1" x14ac:dyDescent="0.3">
      <c r="A385" s="613" t="s">
        <v>509</v>
      </c>
      <c r="B385" s="614" t="s">
        <v>1956</v>
      </c>
      <c r="C385" s="615" t="s">
        <v>514</v>
      </c>
      <c r="D385" s="616" t="s">
        <v>1957</v>
      </c>
      <c r="E385" s="615" t="s">
        <v>1706</v>
      </c>
      <c r="F385" s="616" t="s">
        <v>1960</v>
      </c>
      <c r="G385" s="615" t="s">
        <v>548</v>
      </c>
      <c r="H385" s="615" t="s">
        <v>1834</v>
      </c>
      <c r="I385" s="615" t="s">
        <v>1834</v>
      </c>
      <c r="J385" s="615" t="s">
        <v>1835</v>
      </c>
      <c r="K385" s="615" t="s">
        <v>1836</v>
      </c>
      <c r="L385" s="617">
        <v>12339.570000000002</v>
      </c>
      <c r="M385" s="617">
        <v>1.2</v>
      </c>
      <c r="N385" s="618">
        <v>14807.484</v>
      </c>
    </row>
    <row r="386" spans="1:14" ht="14.4" customHeight="1" x14ac:dyDescent="0.3">
      <c r="A386" s="613" t="s">
        <v>509</v>
      </c>
      <c r="B386" s="614" t="s">
        <v>1956</v>
      </c>
      <c r="C386" s="615" t="s">
        <v>514</v>
      </c>
      <c r="D386" s="616" t="s">
        <v>1957</v>
      </c>
      <c r="E386" s="615" t="s">
        <v>1706</v>
      </c>
      <c r="F386" s="616" t="s">
        <v>1960</v>
      </c>
      <c r="G386" s="615" t="s">
        <v>548</v>
      </c>
      <c r="H386" s="615" t="s">
        <v>1837</v>
      </c>
      <c r="I386" s="615" t="s">
        <v>1837</v>
      </c>
      <c r="J386" s="615" t="s">
        <v>1709</v>
      </c>
      <c r="K386" s="615" t="s">
        <v>1710</v>
      </c>
      <c r="L386" s="617">
        <v>35.22500569465965</v>
      </c>
      <c r="M386" s="617">
        <v>20</v>
      </c>
      <c r="N386" s="618">
        <v>704.50011389319297</v>
      </c>
    </row>
    <row r="387" spans="1:14" ht="14.4" customHeight="1" x14ac:dyDescent="0.3">
      <c r="A387" s="613" t="s">
        <v>509</v>
      </c>
      <c r="B387" s="614" t="s">
        <v>1956</v>
      </c>
      <c r="C387" s="615" t="s">
        <v>514</v>
      </c>
      <c r="D387" s="616" t="s">
        <v>1957</v>
      </c>
      <c r="E387" s="615" t="s">
        <v>1706</v>
      </c>
      <c r="F387" s="616" t="s">
        <v>1960</v>
      </c>
      <c r="G387" s="615" t="s">
        <v>548</v>
      </c>
      <c r="H387" s="615" t="s">
        <v>1838</v>
      </c>
      <c r="I387" s="615" t="s">
        <v>1838</v>
      </c>
      <c r="J387" s="615" t="s">
        <v>1839</v>
      </c>
      <c r="K387" s="615" t="s">
        <v>1840</v>
      </c>
      <c r="L387" s="617">
        <v>1167.25</v>
      </c>
      <c r="M387" s="617">
        <v>1</v>
      </c>
      <c r="N387" s="618">
        <v>1167.25</v>
      </c>
    </row>
    <row r="388" spans="1:14" ht="14.4" customHeight="1" x14ac:dyDescent="0.3">
      <c r="A388" s="613" t="s">
        <v>509</v>
      </c>
      <c r="B388" s="614" t="s">
        <v>1956</v>
      </c>
      <c r="C388" s="615" t="s">
        <v>514</v>
      </c>
      <c r="D388" s="616" t="s">
        <v>1957</v>
      </c>
      <c r="E388" s="615" t="s">
        <v>1706</v>
      </c>
      <c r="F388" s="616" t="s">
        <v>1960</v>
      </c>
      <c r="G388" s="615" t="s">
        <v>548</v>
      </c>
      <c r="H388" s="615" t="s">
        <v>1841</v>
      </c>
      <c r="I388" s="615" t="s">
        <v>1841</v>
      </c>
      <c r="J388" s="615" t="s">
        <v>1842</v>
      </c>
      <c r="K388" s="615" t="s">
        <v>1843</v>
      </c>
      <c r="L388" s="617">
        <v>168.46753352687506</v>
      </c>
      <c r="M388" s="617">
        <v>29.300000000000018</v>
      </c>
      <c r="N388" s="618">
        <v>4936.098732337442</v>
      </c>
    </row>
    <row r="389" spans="1:14" ht="14.4" customHeight="1" x14ac:dyDescent="0.3">
      <c r="A389" s="613" t="s">
        <v>509</v>
      </c>
      <c r="B389" s="614" t="s">
        <v>1956</v>
      </c>
      <c r="C389" s="615" t="s">
        <v>514</v>
      </c>
      <c r="D389" s="616" t="s">
        <v>1957</v>
      </c>
      <c r="E389" s="615" t="s">
        <v>1706</v>
      </c>
      <c r="F389" s="616" t="s">
        <v>1960</v>
      </c>
      <c r="G389" s="615" t="s">
        <v>1417</v>
      </c>
      <c r="H389" s="615" t="s">
        <v>1844</v>
      </c>
      <c r="I389" s="615" t="s">
        <v>1845</v>
      </c>
      <c r="J389" s="615" t="s">
        <v>1846</v>
      </c>
      <c r="K389" s="615" t="s">
        <v>1847</v>
      </c>
      <c r="L389" s="617">
        <v>88.600135777196826</v>
      </c>
      <c r="M389" s="617">
        <v>166</v>
      </c>
      <c r="N389" s="618">
        <v>14707.622539014674</v>
      </c>
    </row>
    <row r="390" spans="1:14" ht="14.4" customHeight="1" x14ac:dyDescent="0.3">
      <c r="A390" s="613" t="s">
        <v>509</v>
      </c>
      <c r="B390" s="614" t="s">
        <v>1956</v>
      </c>
      <c r="C390" s="615" t="s">
        <v>514</v>
      </c>
      <c r="D390" s="616" t="s">
        <v>1957</v>
      </c>
      <c r="E390" s="615" t="s">
        <v>1706</v>
      </c>
      <c r="F390" s="616" t="s">
        <v>1960</v>
      </c>
      <c r="G390" s="615" t="s">
        <v>1417</v>
      </c>
      <c r="H390" s="615" t="s">
        <v>1848</v>
      </c>
      <c r="I390" s="615" t="s">
        <v>1849</v>
      </c>
      <c r="J390" s="615" t="s">
        <v>1850</v>
      </c>
      <c r="K390" s="615" t="s">
        <v>1851</v>
      </c>
      <c r="L390" s="617">
        <v>45.846717505085302</v>
      </c>
      <c r="M390" s="617">
        <v>486</v>
      </c>
      <c r="N390" s="618">
        <v>22281.504707471457</v>
      </c>
    </row>
    <row r="391" spans="1:14" ht="14.4" customHeight="1" x14ac:dyDescent="0.3">
      <c r="A391" s="613" t="s">
        <v>509</v>
      </c>
      <c r="B391" s="614" t="s">
        <v>1956</v>
      </c>
      <c r="C391" s="615" t="s">
        <v>514</v>
      </c>
      <c r="D391" s="616" t="s">
        <v>1957</v>
      </c>
      <c r="E391" s="615" t="s">
        <v>1706</v>
      </c>
      <c r="F391" s="616" t="s">
        <v>1960</v>
      </c>
      <c r="G391" s="615" t="s">
        <v>1417</v>
      </c>
      <c r="H391" s="615" t="s">
        <v>1852</v>
      </c>
      <c r="I391" s="615" t="s">
        <v>1853</v>
      </c>
      <c r="J391" s="615" t="s">
        <v>1854</v>
      </c>
      <c r="K391" s="615" t="s">
        <v>1855</v>
      </c>
      <c r="L391" s="617">
        <v>74.700026223209377</v>
      </c>
      <c r="M391" s="617">
        <v>352</v>
      </c>
      <c r="N391" s="618">
        <v>26294.409230569701</v>
      </c>
    </row>
    <row r="392" spans="1:14" ht="14.4" customHeight="1" x14ac:dyDescent="0.3">
      <c r="A392" s="613" t="s">
        <v>509</v>
      </c>
      <c r="B392" s="614" t="s">
        <v>1956</v>
      </c>
      <c r="C392" s="615" t="s">
        <v>514</v>
      </c>
      <c r="D392" s="616" t="s">
        <v>1957</v>
      </c>
      <c r="E392" s="615" t="s">
        <v>1706</v>
      </c>
      <c r="F392" s="616" t="s">
        <v>1960</v>
      </c>
      <c r="G392" s="615" t="s">
        <v>1417</v>
      </c>
      <c r="H392" s="615" t="s">
        <v>1856</v>
      </c>
      <c r="I392" s="615" t="s">
        <v>1857</v>
      </c>
      <c r="J392" s="615" t="s">
        <v>1858</v>
      </c>
      <c r="K392" s="615" t="s">
        <v>1859</v>
      </c>
      <c r="L392" s="617">
        <v>261.76599999999996</v>
      </c>
      <c r="M392" s="617">
        <v>50</v>
      </c>
      <c r="N392" s="618">
        <v>13088.3</v>
      </c>
    </row>
    <row r="393" spans="1:14" ht="14.4" customHeight="1" x14ac:dyDescent="0.3">
      <c r="A393" s="613" t="s">
        <v>509</v>
      </c>
      <c r="B393" s="614" t="s">
        <v>1956</v>
      </c>
      <c r="C393" s="615" t="s">
        <v>514</v>
      </c>
      <c r="D393" s="616" t="s">
        <v>1957</v>
      </c>
      <c r="E393" s="615" t="s">
        <v>1706</v>
      </c>
      <c r="F393" s="616" t="s">
        <v>1960</v>
      </c>
      <c r="G393" s="615" t="s">
        <v>1417</v>
      </c>
      <c r="H393" s="615" t="s">
        <v>1860</v>
      </c>
      <c r="I393" s="615" t="s">
        <v>1861</v>
      </c>
      <c r="J393" s="615" t="s">
        <v>1862</v>
      </c>
      <c r="K393" s="615" t="s">
        <v>1759</v>
      </c>
      <c r="L393" s="617">
        <v>207.000056161694</v>
      </c>
      <c r="M393" s="617">
        <v>26.300000000000015</v>
      </c>
      <c r="N393" s="618">
        <v>5444.1014770525553</v>
      </c>
    </row>
    <row r="394" spans="1:14" ht="14.4" customHeight="1" x14ac:dyDescent="0.3">
      <c r="A394" s="613" t="s">
        <v>509</v>
      </c>
      <c r="B394" s="614" t="s">
        <v>1956</v>
      </c>
      <c r="C394" s="615" t="s">
        <v>514</v>
      </c>
      <c r="D394" s="616" t="s">
        <v>1957</v>
      </c>
      <c r="E394" s="615" t="s">
        <v>1706</v>
      </c>
      <c r="F394" s="616" t="s">
        <v>1960</v>
      </c>
      <c r="G394" s="615" t="s">
        <v>1417</v>
      </c>
      <c r="H394" s="615" t="s">
        <v>1863</v>
      </c>
      <c r="I394" s="615" t="s">
        <v>1864</v>
      </c>
      <c r="J394" s="615" t="s">
        <v>1865</v>
      </c>
      <c r="K394" s="615" t="s">
        <v>1866</v>
      </c>
      <c r="L394" s="617">
        <v>75.220199463353168</v>
      </c>
      <c r="M394" s="617">
        <v>131</v>
      </c>
      <c r="N394" s="618">
        <v>9853.8461296992646</v>
      </c>
    </row>
    <row r="395" spans="1:14" ht="14.4" customHeight="1" x14ac:dyDescent="0.3">
      <c r="A395" s="613" t="s">
        <v>509</v>
      </c>
      <c r="B395" s="614" t="s">
        <v>1956</v>
      </c>
      <c r="C395" s="615" t="s">
        <v>514</v>
      </c>
      <c r="D395" s="616" t="s">
        <v>1957</v>
      </c>
      <c r="E395" s="615" t="s">
        <v>1706</v>
      </c>
      <c r="F395" s="616" t="s">
        <v>1960</v>
      </c>
      <c r="G395" s="615" t="s">
        <v>1417</v>
      </c>
      <c r="H395" s="615" t="s">
        <v>1867</v>
      </c>
      <c r="I395" s="615" t="s">
        <v>1868</v>
      </c>
      <c r="J395" s="615" t="s">
        <v>1869</v>
      </c>
      <c r="K395" s="615" t="s">
        <v>1870</v>
      </c>
      <c r="L395" s="617">
        <v>154.05053161438028</v>
      </c>
      <c r="M395" s="617">
        <v>20</v>
      </c>
      <c r="N395" s="618">
        <v>3081.0106322876054</v>
      </c>
    </row>
    <row r="396" spans="1:14" ht="14.4" customHeight="1" x14ac:dyDescent="0.3">
      <c r="A396" s="613" t="s">
        <v>509</v>
      </c>
      <c r="B396" s="614" t="s">
        <v>1956</v>
      </c>
      <c r="C396" s="615" t="s">
        <v>514</v>
      </c>
      <c r="D396" s="616" t="s">
        <v>1957</v>
      </c>
      <c r="E396" s="615" t="s">
        <v>1706</v>
      </c>
      <c r="F396" s="616" t="s">
        <v>1960</v>
      </c>
      <c r="G396" s="615" t="s">
        <v>1417</v>
      </c>
      <c r="H396" s="615" t="s">
        <v>1871</v>
      </c>
      <c r="I396" s="615" t="s">
        <v>1872</v>
      </c>
      <c r="J396" s="615" t="s">
        <v>1873</v>
      </c>
      <c r="K396" s="615" t="s">
        <v>1855</v>
      </c>
      <c r="L396" s="617">
        <v>54.429939845940169</v>
      </c>
      <c r="M396" s="617">
        <v>38</v>
      </c>
      <c r="N396" s="618">
        <v>2068.3377141457263</v>
      </c>
    </row>
    <row r="397" spans="1:14" ht="14.4" customHeight="1" x14ac:dyDescent="0.3">
      <c r="A397" s="613" t="s">
        <v>509</v>
      </c>
      <c r="B397" s="614" t="s">
        <v>1956</v>
      </c>
      <c r="C397" s="615" t="s">
        <v>514</v>
      </c>
      <c r="D397" s="616" t="s">
        <v>1957</v>
      </c>
      <c r="E397" s="615" t="s">
        <v>1706</v>
      </c>
      <c r="F397" s="616" t="s">
        <v>1960</v>
      </c>
      <c r="G397" s="615" t="s">
        <v>1417</v>
      </c>
      <c r="H397" s="615" t="s">
        <v>1874</v>
      </c>
      <c r="I397" s="615" t="s">
        <v>1875</v>
      </c>
      <c r="J397" s="615" t="s">
        <v>1846</v>
      </c>
      <c r="K397" s="615" t="s">
        <v>1876</v>
      </c>
      <c r="L397" s="617">
        <v>73.999503331915136</v>
      </c>
      <c r="M397" s="617">
        <v>14</v>
      </c>
      <c r="N397" s="618">
        <v>1035.993046646812</v>
      </c>
    </row>
    <row r="398" spans="1:14" ht="14.4" customHeight="1" x14ac:dyDescent="0.3">
      <c r="A398" s="613" t="s">
        <v>509</v>
      </c>
      <c r="B398" s="614" t="s">
        <v>1956</v>
      </c>
      <c r="C398" s="615" t="s">
        <v>514</v>
      </c>
      <c r="D398" s="616" t="s">
        <v>1957</v>
      </c>
      <c r="E398" s="615" t="s">
        <v>1706</v>
      </c>
      <c r="F398" s="616" t="s">
        <v>1960</v>
      </c>
      <c r="G398" s="615" t="s">
        <v>1417</v>
      </c>
      <c r="H398" s="615" t="s">
        <v>1877</v>
      </c>
      <c r="I398" s="615" t="s">
        <v>1878</v>
      </c>
      <c r="J398" s="615" t="s">
        <v>1879</v>
      </c>
      <c r="K398" s="615" t="s">
        <v>1880</v>
      </c>
      <c r="L398" s="617">
        <v>59.78951020352438</v>
      </c>
      <c r="M398" s="617">
        <v>16</v>
      </c>
      <c r="N398" s="618">
        <v>956.63216325639007</v>
      </c>
    </row>
    <row r="399" spans="1:14" ht="14.4" customHeight="1" x14ac:dyDescent="0.3">
      <c r="A399" s="613" t="s">
        <v>509</v>
      </c>
      <c r="B399" s="614" t="s">
        <v>1956</v>
      </c>
      <c r="C399" s="615" t="s">
        <v>514</v>
      </c>
      <c r="D399" s="616" t="s">
        <v>1957</v>
      </c>
      <c r="E399" s="615" t="s">
        <v>1706</v>
      </c>
      <c r="F399" s="616" t="s">
        <v>1960</v>
      </c>
      <c r="G399" s="615" t="s">
        <v>1417</v>
      </c>
      <c r="H399" s="615" t="s">
        <v>1881</v>
      </c>
      <c r="I399" s="615" t="s">
        <v>1882</v>
      </c>
      <c r="J399" s="615" t="s">
        <v>1883</v>
      </c>
      <c r="K399" s="615" t="s">
        <v>1884</v>
      </c>
      <c r="L399" s="617">
        <v>12577.407534729045</v>
      </c>
      <c r="M399" s="617">
        <v>14.6</v>
      </c>
      <c r="N399" s="618">
        <v>183630.15000704405</v>
      </c>
    </row>
    <row r="400" spans="1:14" ht="14.4" customHeight="1" x14ac:dyDescent="0.3">
      <c r="A400" s="613" t="s">
        <v>509</v>
      </c>
      <c r="B400" s="614" t="s">
        <v>1956</v>
      </c>
      <c r="C400" s="615" t="s">
        <v>514</v>
      </c>
      <c r="D400" s="616" t="s">
        <v>1957</v>
      </c>
      <c r="E400" s="615" t="s">
        <v>1706</v>
      </c>
      <c r="F400" s="616" t="s">
        <v>1960</v>
      </c>
      <c r="G400" s="615" t="s">
        <v>1417</v>
      </c>
      <c r="H400" s="615" t="s">
        <v>1885</v>
      </c>
      <c r="I400" s="615" t="s">
        <v>1886</v>
      </c>
      <c r="J400" s="615" t="s">
        <v>1865</v>
      </c>
      <c r="K400" s="615" t="s">
        <v>1887</v>
      </c>
      <c r="L400" s="617">
        <v>46.20000000000001</v>
      </c>
      <c r="M400" s="617">
        <v>3</v>
      </c>
      <c r="N400" s="618">
        <v>138.60000000000002</v>
      </c>
    </row>
    <row r="401" spans="1:14" ht="14.4" customHeight="1" x14ac:dyDescent="0.3">
      <c r="A401" s="613" t="s">
        <v>509</v>
      </c>
      <c r="B401" s="614" t="s">
        <v>1956</v>
      </c>
      <c r="C401" s="615" t="s">
        <v>514</v>
      </c>
      <c r="D401" s="616" t="s">
        <v>1957</v>
      </c>
      <c r="E401" s="615" t="s">
        <v>1706</v>
      </c>
      <c r="F401" s="616" t="s">
        <v>1960</v>
      </c>
      <c r="G401" s="615" t="s">
        <v>1417</v>
      </c>
      <c r="H401" s="615" t="s">
        <v>1888</v>
      </c>
      <c r="I401" s="615" t="s">
        <v>1889</v>
      </c>
      <c r="J401" s="615" t="s">
        <v>1890</v>
      </c>
      <c r="K401" s="615" t="s">
        <v>1891</v>
      </c>
      <c r="L401" s="617">
        <v>888.1500000000002</v>
      </c>
      <c r="M401" s="617">
        <v>5</v>
      </c>
      <c r="N401" s="618">
        <v>4440.7500000000009</v>
      </c>
    </row>
    <row r="402" spans="1:14" ht="14.4" customHeight="1" x14ac:dyDescent="0.3">
      <c r="A402" s="613" t="s">
        <v>509</v>
      </c>
      <c r="B402" s="614" t="s">
        <v>1956</v>
      </c>
      <c r="C402" s="615" t="s">
        <v>514</v>
      </c>
      <c r="D402" s="616" t="s">
        <v>1957</v>
      </c>
      <c r="E402" s="615" t="s">
        <v>1892</v>
      </c>
      <c r="F402" s="616" t="s">
        <v>1961</v>
      </c>
      <c r="G402" s="615" t="s">
        <v>548</v>
      </c>
      <c r="H402" s="615" t="s">
        <v>1893</v>
      </c>
      <c r="I402" s="615" t="s">
        <v>1894</v>
      </c>
      <c r="J402" s="615" t="s">
        <v>1895</v>
      </c>
      <c r="K402" s="615" t="s">
        <v>1896</v>
      </c>
      <c r="L402" s="617">
        <v>402.01058396627229</v>
      </c>
      <c r="M402" s="617">
        <v>1</v>
      </c>
      <c r="N402" s="618">
        <v>402.01058396627229</v>
      </c>
    </row>
    <row r="403" spans="1:14" ht="14.4" customHeight="1" x14ac:dyDescent="0.3">
      <c r="A403" s="613" t="s">
        <v>509</v>
      </c>
      <c r="B403" s="614" t="s">
        <v>1956</v>
      </c>
      <c r="C403" s="615" t="s">
        <v>514</v>
      </c>
      <c r="D403" s="616" t="s">
        <v>1957</v>
      </c>
      <c r="E403" s="615" t="s">
        <v>1892</v>
      </c>
      <c r="F403" s="616" t="s">
        <v>1961</v>
      </c>
      <c r="G403" s="615" t="s">
        <v>548</v>
      </c>
      <c r="H403" s="615" t="s">
        <v>1897</v>
      </c>
      <c r="I403" s="615" t="s">
        <v>1898</v>
      </c>
      <c r="J403" s="615" t="s">
        <v>1899</v>
      </c>
      <c r="K403" s="615" t="s">
        <v>585</v>
      </c>
      <c r="L403" s="617">
        <v>76.77</v>
      </c>
      <c r="M403" s="617">
        <v>2</v>
      </c>
      <c r="N403" s="618">
        <v>153.54</v>
      </c>
    </row>
    <row r="404" spans="1:14" ht="14.4" customHeight="1" x14ac:dyDescent="0.3">
      <c r="A404" s="613" t="s">
        <v>509</v>
      </c>
      <c r="B404" s="614" t="s">
        <v>1956</v>
      </c>
      <c r="C404" s="615" t="s">
        <v>514</v>
      </c>
      <c r="D404" s="616" t="s">
        <v>1957</v>
      </c>
      <c r="E404" s="615" t="s">
        <v>1892</v>
      </c>
      <c r="F404" s="616" t="s">
        <v>1961</v>
      </c>
      <c r="G404" s="615" t="s">
        <v>548</v>
      </c>
      <c r="H404" s="615" t="s">
        <v>1900</v>
      </c>
      <c r="I404" s="615" t="s">
        <v>1901</v>
      </c>
      <c r="J404" s="615" t="s">
        <v>1902</v>
      </c>
      <c r="K404" s="615" t="s">
        <v>1903</v>
      </c>
      <c r="L404" s="617">
        <v>109.95</v>
      </c>
      <c r="M404" s="617">
        <v>3</v>
      </c>
      <c r="N404" s="618">
        <v>329.85</v>
      </c>
    </row>
    <row r="405" spans="1:14" ht="14.4" customHeight="1" x14ac:dyDescent="0.3">
      <c r="A405" s="613" t="s">
        <v>509</v>
      </c>
      <c r="B405" s="614" t="s">
        <v>1956</v>
      </c>
      <c r="C405" s="615" t="s">
        <v>514</v>
      </c>
      <c r="D405" s="616" t="s">
        <v>1957</v>
      </c>
      <c r="E405" s="615" t="s">
        <v>1892</v>
      </c>
      <c r="F405" s="616" t="s">
        <v>1961</v>
      </c>
      <c r="G405" s="615" t="s">
        <v>548</v>
      </c>
      <c r="H405" s="615" t="s">
        <v>1904</v>
      </c>
      <c r="I405" s="615" t="s">
        <v>1905</v>
      </c>
      <c r="J405" s="615" t="s">
        <v>1906</v>
      </c>
      <c r="K405" s="615" t="s">
        <v>1907</v>
      </c>
      <c r="L405" s="617">
        <v>44.910000000000004</v>
      </c>
      <c r="M405" s="617">
        <v>2</v>
      </c>
      <c r="N405" s="618">
        <v>89.820000000000007</v>
      </c>
    </row>
    <row r="406" spans="1:14" ht="14.4" customHeight="1" x14ac:dyDescent="0.3">
      <c r="A406" s="613" t="s">
        <v>509</v>
      </c>
      <c r="B406" s="614" t="s">
        <v>1956</v>
      </c>
      <c r="C406" s="615" t="s">
        <v>514</v>
      </c>
      <c r="D406" s="616" t="s">
        <v>1957</v>
      </c>
      <c r="E406" s="615" t="s">
        <v>1892</v>
      </c>
      <c r="F406" s="616" t="s">
        <v>1961</v>
      </c>
      <c r="G406" s="615" t="s">
        <v>548</v>
      </c>
      <c r="H406" s="615" t="s">
        <v>1908</v>
      </c>
      <c r="I406" s="615" t="s">
        <v>1909</v>
      </c>
      <c r="J406" s="615" t="s">
        <v>1910</v>
      </c>
      <c r="K406" s="615" t="s">
        <v>1911</v>
      </c>
      <c r="L406" s="617">
        <v>92.835541571586901</v>
      </c>
      <c r="M406" s="617">
        <v>7</v>
      </c>
      <c r="N406" s="618">
        <v>649.84879100110834</v>
      </c>
    </row>
    <row r="407" spans="1:14" ht="14.4" customHeight="1" x14ac:dyDescent="0.3">
      <c r="A407" s="613" t="s">
        <v>509</v>
      </c>
      <c r="B407" s="614" t="s">
        <v>1956</v>
      </c>
      <c r="C407" s="615" t="s">
        <v>514</v>
      </c>
      <c r="D407" s="616" t="s">
        <v>1957</v>
      </c>
      <c r="E407" s="615" t="s">
        <v>1892</v>
      </c>
      <c r="F407" s="616" t="s">
        <v>1961</v>
      </c>
      <c r="G407" s="615" t="s">
        <v>548</v>
      </c>
      <c r="H407" s="615" t="s">
        <v>1912</v>
      </c>
      <c r="I407" s="615" t="s">
        <v>1913</v>
      </c>
      <c r="J407" s="615" t="s">
        <v>1914</v>
      </c>
      <c r="K407" s="615" t="s">
        <v>1915</v>
      </c>
      <c r="L407" s="617">
        <v>7691.7806793408499</v>
      </c>
      <c r="M407" s="617">
        <v>6</v>
      </c>
      <c r="N407" s="618">
        <v>46150.684076045101</v>
      </c>
    </row>
    <row r="408" spans="1:14" ht="14.4" customHeight="1" x14ac:dyDescent="0.3">
      <c r="A408" s="613" t="s">
        <v>509</v>
      </c>
      <c r="B408" s="614" t="s">
        <v>1956</v>
      </c>
      <c r="C408" s="615" t="s">
        <v>514</v>
      </c>
      <c r="D408" s="616" t="s">
        <v>1957</v>
      </c>
      <c r="E408" s="615" t="s">
        <v>1892</v>
      </c>
      <c r="F408" s="616" t="s">
        <v>1961</v>
      </c>
      <c r="G408" s="615" t="s">
        <v>548</v>
      </c>
      <c r="H408" s="615" t="s">
        <v>1916</v>
      </c>
      <c r="I408" s="615" t="s">
        <v>1917</v>
      </c>
      <c r="J408" s="615" t="s">
        <v>1918</v>
      </c>
      <c r="K408" s="615" t="s">
        <v>1919</v>
      </c>
      <c r="L408" s="617">
        <v>7690.0005217391299</v>
      </c>
      <c r="M408" s="617">
        <v>46</v>
      </c>
      <c r="N408" s="618">
        <v>353740.02399999998</v>
      </c>
    </row>
    <row r="409" spans="1:14" ht="14.4" customHeight="1" x14ac:dyDescent="0.3">
      <c r="A409" s="613" t="s">
        <v>509</v>
      </c>
      <c r="B409" s="614" t="s">
        <v>1956</v>
      </c>
      <c r="C409" s="615" t="s">
        <v>514</v>
      </c>
      <c r="D409" s="616" t="s">
        <v>1957</v>
      </c>
      <c r="E409" s="615" t="s">
        <v>1892</v>
      </c>
      <c r="F409" s="616" t="s">
        <v>1961</v>
      </c>
      <c r="G409" s="615" t="s">
        <v>548</v>
      </c>
      <c r="H409" s="615" t="s">
        <v>1920</v>
      </c>
      <c r="I409" s="615" t="s">
        <v>1920</v>
      </c>
      <c r="J409" s="615" t="s">
        <v>1921</v>
      </c>
      <c r="K409" s="615" t="s">
        <v>1922</v>
      </c>
      <c r="L409" s="617">
        <v>9614.7218575555689</v>
      </c>
      <c r="M409" s="617">
        <v>10</v>
      </c>
      <c r="N409" s="618">
        <v>96147.218575555686</v>
      </c>
    </row>
    <row r="410" spans="1:14" ht="14.4" customHeight="1" x14ac:dyDescent="0.3">
      <c r="A410" s="613" t="s">
        <v>509</v>
      </c>
      <c r="B410" s="614" t="s">
        <v>1956</v>
      </c>
      <c r="C410" s="615" t="s">
        <v>514</v>
      </c>
      <c r="D410" s="616" t="s">
        <v>1957</v>
      </c>
      <c r="E410" s="615" t="s">
        <v>1892</v>
      </c>
      <c r="F410" s="616" t="s">
        <v>1961</v>
      </c>
      <c r="G410" s="615" t="s">
        <v>1417</v>
      </c>
      <c r="H410" s="615" t="s">
        <v>1923</v>
      </c>
      <c r="I410" s="615" t="s">
        <v>1924</v>
      </c>
      <c r="J410" s="615" t="s">
        <v>1925</v>
      </c>
      <c r="K410" s="615"/>
      <c r="L410" s="617">
        <v>40.289086895569362</v>
      </c>
      <c r="M410" s="617">
        <v>622</v>
      </c>
      <c r="N410" s="618">
        <v>25059.812049044143</v>
      </c>
    </row>
    <row r="411" spans="1:14" ht="14.4" customHeight="1" x14ac:dyDescent="0.3">
      <c r="A411" s="613" t="s">
        <v>509</v>
      </c>
      <c r="B411" s="614" t="s">
        <v>1956</v>
      </c>
      <c r="C411" s="615" t="s">
        <v>514</v>
      </c>
      <c r="D411" s="616" t="s">
        <v>1957</v>
      </c>
      <c r="E411" s="615" t="s">
        <v>1892</v>
      </c>
      <c r="F411" s="616" t="s">
        <v>1961</v>
      </c>
      <c r="G411" s="615" t="s">
        <v>1417</v>
      </c>
      <c r="H411" s="615" t="s">
        <v>1926</v>
      </c>
      <c r="I411" s="615" t="s">
        <v>1927</v>
      </c>
      <c r="J411" s="615" t="s">
        <v>1928</v>
      </c>
      <c r="K411" s="615" t="s">
        <v>1929</v>
      </c>
      <c r="L411" s="617">
        <v>2979.044204851521</v>
      </c>
      <c r="M411" s="617">
        <v>68</v>
      </c>
      <c r="N411" s="618">
        <v>202575.00592990342</v>
      </c>
    </row>
    <row r="412" spans="1:14" ht="14.4" customHeight="1" x14ac:dyDescent="0.3">
      <c r="A412" s="613" t="s">
        <v>509</v>
      </c>
      <c r="B412" s="614" t="s">
        <v>1956</v>
      </c>
      <c r="C412" s="615" t="s">
        <v>514</v>
      </c>
      <c r="D412" s="616" t="s">
        <v>1957</v>
      </c>
      <c r="E412" s="615" t="s">
        <v>1892</v>
      </c>
      <c r="F412" s="616" t="s">
        <v>1961</v>
      </c>
      <c r="G412" s="615" t="s">
        <v>1417</v>
      </c>
      <c r="H412" s="615" t="s">
        <v>1930</v>
      </c>
      <c r="I412" s="615" t="s">
        <v>1931</v>
      </c>
      <c r="J412" s="615" t="s">
        <v>1932</v>
      </c>
      <c r="K412" s="615" t="s">
        <v>1933</v>
      </c>
      <c r="L412" s="617">
        <v>7840.9100000000008</v>
      </c>
      <c r="M412" s="617">
        <v>4</v>
      </c>
      <c r="N412" s="618">
        <v>31363.640000000003</v>
      </c>
    </row>
    <row r="413" spans="1:14" ht="14.4" customHeight="1" x14ac:dyDescent="0.3">
      <c r="A413" s="613" t="s">
        <v>509</v>
      </c>
      <c r="B413" s="614" t="s">
        <v>1956</v>
      </c>
      <c r="C413" s="615" t="s">
        <v>514</v>
      </c>
      <c r="D413" s="616" t="s">
        <v>1957</v>
      </c>
      <c r="E413" s="615" t="s">
        <v>1892</v>
      </c>
      <c r="F413" s="616" t="s">
        <v>1961</v>
      </c>
      <c r="G413" s="615" t="s">
        <v>1417</v>
      </c>
      <c r="H413" s="615" t="s">
        <v>1934</v>
      </c>
      <c r="I413" s="615" t="s">
        <v>1935</v>
      </c>
      <c r="J413" s="615" t="s">
        <v>1928</v>
      </c>
      <c r="K413" s="615" t="s">
        <v>1936</v>
      </c>
      <c r="L413" s="617">
        <v>15921.14</v>
      </c>
      <c r="M413" s="617">
        <v>1</v>
      </c>
      <c r="N413" s="618">
        <v>15921.14</v>
      </c>
    </row>
    <row r="414" spans="1:14" ht="14.4" customHeight="1" x14ac:dyDescent="0.3">
      <c r="A414" s="613" t="s">
        <v>509</v>
      </c>
      <c r="B414" s="614" t="s">
        <v>1956</v>
      </c>
      <c r="C414" s="615" t="s">
        <v>514</v>
      </c>
      <c r="D414" s="616" t="s">
        <v>1957</v>
      </c>
      <c r="E414" s="615" t="s">
        <v>1937</v>
      </c>
      <c r="F414" s="616" t="s">
        <v>1962</v>
      </c>
      <c r="G414" s="615"/>
      <c r="H414" s="615"/>
      <c r="I414" s="615" t="s">
        <v>1938</v>
      </c>
      <c r="J414" s="615" t="s">
        <v>1939</v>
      </c>
      <c r="K414" s="615"/>
      <c r="L414" s="617">
        <v>3842.0400000000004</v>
      </c>
      <c r="M414" s="617">
        <v>14</v>
      </c>
      <c r="N414" s="618">
        <v>53788.560000000005</v>
      </c>
    </row>
    <row r="415" spans="1:14" ht="14.4" customHeight="1" x14ac:dyDescent="0.3">
      <c r="A415" s="613" t="s">
        <v>509</v>
      </c>
      <c r="B415" s="614" t="s">
        <v>1956</v>
      </c>
      <c r="C415" s="615" t="s">
        <v>514</v>
      </c>
      <c r="D415" s="616" t="s">
        <v>1957</v>
      </c>
      <c r="E415" s="615" t="s">
        <v>1937</v>
      </c>
      <c r="F415" s="616" t="s">
        <v>1962</v>
      </c>
      <c r="G415" s="615"/>
      <c r="H415" s="615"/>
      <c r="I415" s="615" t="s">
        <v>1940</v>
      </c>
      <c r="J415" s="615" t="s">
        <v>1941</v>
      </c>
      <c r="K415" s="615"/>
      <c r="L415" s="617">
        <v>1407.5399999999995</v>
      </c>
      <c r="M415" s="617">
        <v>73</v>
      </c>
      <c r="N415" s="618">
        <v>102750.41999999997</v>
      </c>
    </row>
    <row r="416" spans="1:14" ht="14.4" customHeight="1" x14ac:dyDescent="0.3">
      <c r="A416" s="613" t="s">
        <v>509</v>
      </c>
      <c r="B416" s="614" t="s">
        <v>1956</v>
      </c>
      <c r="C416" s="615" t="s">
        <v>514</v>
      </c>
      <c r="D416" s="616" t="s">
        <v>1957</v>
      </c>
      <c r="E416" s="615" t="s">
        <v>1937</v>
      </c>
      <c r="F416" s="616" t="s">
        <v>1962</v>
      </c>
      <c r="G416" s="615"/>
      <c r="H416" s="615"/>
      <c r="I416" s="615" t="s">
        <v>1942</v>
      </c>
      <c r="J416" s="615" t="s">
        <v>1943</v>
      </c>
      <c r="K416" s="615"/>
      <c r="L416" s="617">
        <v>1312.3799999999999</v>
      </c>
      <c r="M416" s="617">
        <v>10</v>
      </c>
      <c r="N416" s="618">
        <v>13123.8</v>
      </c>
    </row>
    <row r="417" spans="1:14" ht="14.4" customHeight="1" x14ac:dyDescent="0.3">
      <c r="A417" s="613" t="s">
        <v>509</v>
      </c>
      <c r="B417" s="614" t="s">
        <v>1956</v>
      </c>
      <c r="C417" s="615" t="s">
        <v>514</v>
      </c>
      <c r="D417" s="616" t="s">
        <v>1957</v>
      </c>
      <c r="E417" s="615" t="s">
        <v>1937</v>
      </c>
      <c r="F417" s="616" t="s">
        <v>1962</v>
      </c>
      <c r="G417" s="615"/>
      <c r="H417" s="615"/>
      <c r="I417" s="615" t="s">
        <v>1944</v>
      </c>
      <c r="J417" s="615" t="s">
        <v>1945</v>
      </c>
      <c r="K417" s="615"/>
      <c r="L417" s="617">
        <v>6887.12</v>
      </c>
      <c r="M417" s="617">
        <v>10</v>
      </c>
      <c r="N417" s="618">
        <v>68871.199999999997</v>
      </c>
    </row>
    <row r="418" spans="1:14" ht="14.4" customHeight="1" x14ac:dyDescent="0.3">
      <c r="A418" s="613" t="s">
        <v>509</v>
      </c>
      <c r="B418" s="614" t="s">
        <v>1956</v>
      </c>
      <c r="C418" s="615" t="s">
        <v>514</v>
      </c>
      <c r="D418" s="616" t="s">
        <v>1957</v>
      </c>
      <c r="E418" s="615" t="s">
        <v>1937</v>
      </c>
      <c r="F418" s="616" t="s">
        <v>1962</v>
      </c>
      <c r="G418" s="615"/>
      <c r="H418" s="615"/>
      <c r="I418" s="615" t="s">
        <v>1946</v>
      </c>
      <c r="J418" s="615" t="s">
        <v>1947</v>
      </c>
      <c r="K418" s="615" t="s">
        <v>1948</v>
      </c>
      <c r="L418" s="617">
        <v>4374.6000000000004</v>
      </c>
      <c r="M418" s="617">
        <v>1</v>
      </c>
      <c r="N418" s="618">
        <v>4374.6000000000004</v>
      </c>
    </row>
    <row r="419" spans="1:14" ht="14.4" customHeight="1" x14ac:dyDescent="0.3">
      <c r="A419" s="613" t="s">
        <v>509</v>
      </c>
      <c r="B419" s="614" t="s">
        <v>1956</v>
      </c>
      <c r="C419" s="615" t="s">
        <v>514</v>
      </c>
      <c r="D419" s="616" t="s">
        <v>1957</v>
      </c>
      <c r="E419" s="615" t="s">
        <v>1937</v>
      </c>
      <c r="F419" s="616" t="s">
        <v>1962</v>
      </c>
      <c r="G419" s="615"/>
      <c r="H419" s="615"/>
      <c r="I419" s="615" t="s">
        <v>1949</v>
      </c>
      <c r="J419" s="615" t="s">
        <v>1950</v>
      </c>
      <c r="K419" s="615"/>
      <c r="L419" s="617">
        <v>6480.27</v>
      </c>
      <c r="M419" s="617">
        <v>2</v>
      </c>
      <c r="N419" s="618">
        <v>12960.54</v>
      </c>
    </row>
    <row r="420" spans="1:14" ht="14.4" customHeight="1" x14ac:dyDescent="0.3">
      <c r="A420" s="613" t="s">
        <v>509</v>
      </c>
      <c r="B420" s="614" t="s">
        <v>1956</v>
      </c>
      <c r="C420" s="615" t="s">
        <v>514</v>
      </c>
      <c r="D420" s="616" t="s">
        <v>1957</v>
      </c>
      <c r="E420" s="615" t="s">
        <v>1951</v>
      </c>
      <c r="F420" s="616" t="s">
        <v>1963</v>
      </c>
      <c r="G420" s="615"/>
      <c r="H420" s="615"/>
      <c r="I420" s="615" t="s">
        <v>1952</v>
      </c>
      <c r="J420" s="615" t="s">
        <v>1953</v>
      </c>
      <c r="K420" s="615"/>
      <c r="L420" s="617">
        <v>8855</v>
      </c>
      <c r="M420" s="617">
        <v>5</v>
      </c>
      <c r="N420" s="618">
        <v>44275</v>
      </c>
    </row>
    <row r="421" spans="1:14" ht="14.4" customHeight="1" thickBot="1" x14ac:dyDescent="0.35">
      <c r="A421" s="619" t="s">
        <v>509</v>
      </c>
      <c r="B421" s="620" t="s">
        <v>1956</v>
      </c>
      <c r="C421" s="621" t="s">
        <v>514</v>
      </c>
      <c r="D421" s="622" t="s">
        <v>1957</v>
      </c>
      <c r="E421" s="621" t="s">
        <v>1951</v>
      </c>
      <c r="F421" s="622" t="s">
        <v>1963</v>
      </c>
      <c r="G421" s="621"/>
      <c r="H421" s="621"/>
      <c r="I421" s="621" t="s">
        <v>1954</v>
      </c>
      <c r="J421" s="621" t="s">
        <v>1955</v>
      </c>
      <c r="K421" s="621"/>
      <c r="L421" s="623">
        <v>4445.99</v>
      </c>
      <c r="M421" s="623">
        <v>5</v>
      </c>
      <c r="N421" s="624">
        <v>22229.949999999997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305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5" t="s">
        <v>166</v>
      </c>
      <c r="B4" s="626" t="s">
        <v>14</v>
      </c>
      <c r="C4" s="627" t="s">
        <v>2</v>
      </c>
      <c r="D4" s="626" t="s">
        <v>14</v>
      </c>
      <c r="E4" s="627" t="s">
        <v>2</v>
      </c>
      <c r="F4" s="628" t="s">
        <v>14</v>
      </c>
    </row>
    <row r="5" spans="1:6" ht="14.4" customHeight="1" thickBot="1" x14ac:dyDescent="0.35">
      <c r="A5" s="636" t="s">
        <v>1964</v>
      </c>
      <c r="B5" s="605">
        <v>53273.98202309668</v>
      </c>
      <c r="C5" s="629">
        <v>4.5373170685096817E-2</v>
      </c>
      <c r="D5" s="605">
        <v>1120855.6020175212</v>
      </c>
      <c r="E5" s="629">
        <v>0.95462682931490317</v>
      </c>
      <c r="F5" s="606">
        <v>1174129.5840406178</v>
      </c>
    </row>
    <row r="6" spans="1:6" ht="14.4" customHeight="1" thickBot="1" x14ac:dyDescent="0.35">
      <c r="A6" s="632" t="s">
        <v>3</v>
      </c>
      <c r="B6" s="633">
        <v>53273.98202309668</v>
      </c>
      <c r="C6" s="634">
        <v>4.5373170685096817E-2</v>
      </c>
      <c r="D6" s="633">
        <v>1120855.6020175212</v>
      </c>
      <c r="E6" s="634">
        <v>0.95462682931490317</v>
      </c>
      <c r="F6" s="635">
        <v>1174129.5840406178</v>
      </c>
    </row>
    <row r="7" spans="1:6" ht="14.4" customHeight="1" thickBot="1" x14ac:dyDescent="0.35"/>
    <row r="8" spans="1:6" ht="14.4" customHeight="1" x14ac:dyDescent="0.3">
      <c r="A8" s="642" t="s">
        <v>1965</v>
      </c>
      <c r="B8" s="611">
        <v>28091.730000000003</v>
      </c>
      <c r="C8" s="630">
        <v>0.95500824986693844</v>
      </c>
      <c r="D8" s="611">
        <v>1323.439977760954</v>
      </c>
      <c r="E8" s="630">
        <v>4.4991750133061524E-2</v>
      </c>
      <c r="F8" s="612">
        <v>29415.169977760957</v>
      </c>
    </row>
    <row r="9" spans="1:6" ht="14.4" customHeight="1" x14ac:dyDescent="0.3">
      <c r="A9" s="643" t="s">
        <v>1966</v>
      </c>
      <c r="B9" s="617">
        <v>15643.777321058782</v>
      </c>
      <c r="C9" s="638">
        <v>1</v>
      </c>
      <c r="D9" s="617"/>
      <c r="E9" s="638">
        <v>0</v>
      </c>
      <c r="F9" s="618">
        <v>15643.777321058782</v>
      </c>
    </row>
    <row r="10" spans="1:6" ht="14.4" customHeight="1" x14ac:dyDescent="0.3">
      <c r="A10" s="643" t="s">
        <v>1967</v>
      </c>
      <c r="B10" s="617">
        <v>4255.5999999999995</v>
      </c>
      <c r="C10" s="638">
        <v>4.1121667498053099E-2</v>
      </c>
      <c r="D10" s="617">
        <v>99232.421253065186</v>
      </c>
      <c r="E10" s="638">
        <v>0.95887833250194687</v>
      </c>
      <c r="F10" s="618">
        <v>103488.02125306519</v>
      </c>
    </row>
    <row r="11" spans="1:6" ht="14.4" customHeight="1" x14ac:dyDescent="0.3">
      <c r="A11" s="643" t="s">
        <v>1968</v>
      </c>
      <c r="B11" s="617">
        <v>3096.0999999999967</v>
      </c>
      <c r="C11" s="638">
        <v>1</v>
      </c>
      <c r="D11" s="617"/>
      <c r="E11" s="638">
        <v>0</v>
      </c>
      <c r="F11" s="618">
        <v>3096.0999999999967</v>
      </c>
    </row>
    <row r="12" spans="1:6" ht="14.4" customHeight="1" x14ac:dyDescent="0.3">
      <c r="A12" s="643" t="s">
        <v>1969</v>
      </c>
      <c r="B12" s="617">
        <v>900.00070203790347</v>
      </c>
      <c r="C12" s="638">
        <v>1.9440523695929635E-2</v>
      </c>
      <c r="D12" s="617">
        <v>45395.08455980313</v>
      </c>
      <c r="E12" s="638">
        <v>0.98055947630407037</v>
      </c>
      <c r="F12" s="618">
        <v>46295.085261841035</v>
      </c>
    </row>
    <row r="13" spans="1:6" ht="14.4" customHeight="1" x14ac:dyDescent="0.3">
      <c r="A13" s="643" t="s">
        <v>1970</v>
      </c>
      <c r="B13" s="617">
        <v>705.19999999999993</v>
      </c>
      <c r="C13" s="638">
        <v>1</v>
      </c>
      <c r="D13" s="617"/>
      <c r="E13" s="638">
        <v>0</v>
      </c>
      <c r="F13" s="618">
        <v>705.19999999999993</v>
      </c>
    </row>
    <row r="14" spans="1:6" ht="14.4" customHeight="1" x14ac:dyDescent="0.3">
      <c r="A14" s="643" t="s">
        <v>1971</v>
      </c>
      <c r="B14" s="617">
        <v>274.54399999999998</v>
      </c>
      <c r="C14" s="638">
        <v>1.1293797226520623E-2</v>
      </c>
      <c r="D14" s="617">
        <v>24034.729001227868</v>
      </c>
      <c r="E14" s="638">
        <v>0.98870620277347931</v>
      </c>
      <c r="F14" s="618">
        <v>24309.27300122787</v>
      </c>
    </row>
    <row r="15" spans="1:6" ht="14.4" customHeight="1" x14ac:dyDescent="0.3">
      <c r="A15" s="643" t="s">
        <v>1972</v>
      </c>
      <c r="B15" s="617">
        <v>106.27</v>
      </c>
      <c r="C15" s="638">
        <v>0.19145654681267402</v>
      </c>
      <c r="D15" s="617">
        <v>448.79067444106408</v>
      </c>
      <c r="E15" s="638">
        <v>0.80854345318732601</v>
      </c>
      <c r="F15" s="618">
        <v>555.06067444106407</v>
      </c>
    </row>
    <row r="16" spans="1:6" ht="14.4" customHeight="1" x14ac:dyDescent="0.3">
      <c r="A16" s="643" t="s">
        <v>1973</v>
      </c>
      <c r="B16" s="617">
        <v>101.07</v>
      </c>
      <c r="C16" s="638">
        <v>1</v>
      </c>
      <c r="D16" s="617"/>
      <c r="E16" s="638">
        <v>0</v>
      </c>
      <c r="F16" s="618">
        <v>101.07</v>
      </c>
    </row>
    <row r="17" spans="1:6" ht="14.4" customHeight="1" x14ac:dyDescent="0.3">
      <c r="A17" s="643" t="s">
        <v>1974</v>
      </c>
      <c r="B17" s="617">
        <v>99.69</v>
      </c>
      <c r="C17" s="638">
        <v>0.18351663610165486</v>
      </c>
      <c r="D17" s="617">
        <v>443.53050642198451</v>
      </c>
      <c r="E17" s="638">
        <v>0.81648336389834519</v>
      </c>
      <c r="F17" s="618">
        <v>543.22050642198451</v>
      </c>
    </row>
    <row r="18" spans="1:6" ht="14.4" customHeight="1" x14ac:dyDescent="0.3">
      <c r="A18" s="643" t="s">
        <v>1975</v>
      </c>
      <c r="B18" s="617"/>
      <c r="C18" s="638">
        <v>0</v>
      </c>
      <c r="D18" s="617">
        <v>421.33010611338693</v>
      </c>
      <c r="E18" s="638">
        <v>1</v>
      </c>
      <c r="F18" s="618">
        <v>421.33010611338693</v>
      </c>
    </row>
    <row r="19" spans="1:6" ht="14.4" customHeight="1" x14ac:dyDescent="0.3">
      <c r="A19" s="643" t="s">
        <v>1976</v>
      </c>
      <c r="B19" s="617"/>
      <c r="C19" s="638">
        <v>0</v>
      </c>
      <c r="D19" s="617">
        <v>2068.3377141457263</v>
      </c>
      <c r="E19" s="638">
        <v>1</v>
      </c>
      <c r="F19" s="618">
        <v>2068.3377141457263</v>
      </c>
    </row>
    <row r="20" spans="1:6" ht="14.4" customHeight="1" x14ac:dyDescent="0.3">
      <c r="A20" s="643" t="s">
        <v>1977</v>
      </c>
      <c r="B20" s="617"/>
      <c r="C20" s="638">
        <v>0</v>
      </c>
      <c r="D20" s="617">
        <v>3207.86</v>
      </c>
      <c r="E20" s="638">
        <v>1</v>
      </c>
      <c r="F20" s="618">
        <v>3207.86</v>
      </c>
    </row>
    <row r="21" spans="1:6" ht="14.4" customHeight="1" x14ac:dyDescent="0.3">
      <c r="A21" s="643" t="s">
        <v>1978</v>
      </c>
      <c r="B21" s="617"/>
      <c r="C21" s="638">
        <v>0</v>
      </c>
      <c r="D21" s="617">
        <v>159.66</v>
      </c>
      <c r="E21" s="638">
        <v>1</v>
      </c>
      <c r="F21" s="618">
        <v>159.66</v>
      </c>
    </row>
    <row r="22" spans="1:6" ht="14.4" customHeight="1" x14ac:dyDescent="0.3">
      <c r="A22" s="643" t="s">
        <v>1979</v>
      </c>
      <c r="B22" s="617"/>
      <c r="C22" s="638">
        <v>0</v>
      </c>
      <c r="D22" s="617">
        <v>25059.812049044158</v>
      </c>
      <c r="E22" s="638">
        <v>1</v>
      </c>
      <c r="F22" s="618">
        <v>25059.812049044158</v>
      </c>
    </row>
    <row r="23" spans="1:6" ht="14.4" customHeight="1" x14ac:dyDescent="0.3">
      <c r="A23" s="643" t="s">
        <v>1980</v>
      </c>
      <c r="B23" s="617"/>
      <c r="C23" s="638">
        <v>0</v>
      </c>
      <c r="D23" s="617">
        <v>45.64</v>
      </c>
      <c r="E23" s="638">
        <v>1</v>
      </c>
      <c r="F23" s="618">
        <v>45.64</v>
      </c>
    </row>
    <row r="24" spans="1:6" ht="14.4" customHeight="1" x14ac:dyDescent="0.3">
      <c r="A24" s="643" t="s">
        <v>1981</v>
      </c>
      <c r="B24" s="617"/>
      <c r="C24" s="638">
        <v>0</v>
      </c>
      <c r="D24" s="617">
        <v>498.3</v>
      </c>
      <c r="E24" s="638">
        <v>1</v>
      </c>
      <c r="F24" s="618">
        <v>498.3</v>
      </c>
    </row>
    <row r="25" spans="1:6" ht="14.4" customHeight="1" x14ac:dyDescent="0.3">
      <c r="A25" s="643" t="s">
        <v>1982</v>
      </c>
      <c r="B25" s="617"/>
      <c r="C25" s="638">
        <v>0</v>
      </c>
      <c r="D25" s="617">
        <v>215.66000000000003</v>
      </c>
      <c r="E25" s="638">
        <v>1</v>
      </c>
      <c r="F25" s="618">
        <v>215.66000000000003</v>
      </c>
    </row>
    <row r="26" spans="1:6" ht="14.4" customHeight="1" x14ac:dyDescent="0.3">
      <c r="A26" s="643" t="s">
        <v>1983</v>
      </c>
      <c r="B26" s="617"/>
      <c r="C26" s="638">
        <v>0</v>
      </c>
      <c r="D26" s="617">
        <v>13088.3</v>
      </c>
      <c r="E26" s="638">
        <v>1</v>
      </c>
      <c r="F26" s="618">
        <v>13088.3</v>
      </c>
    </row>
    <row r="27" spans="1:6" ht="14.4" customHeight="1" x14ac:dyDescent="0.3">
      <c r="A27" s="643" t="s">
        <v>1984</v>
      </c>
      <c r="B27" s="617"/>
      <c r="C27" s="638">
        <v>0</v>
      </c>
      <c r="D27" s="617">
        <v>41.519999999999989</v>
      </c>
      <c r="E27" s="638">
        <v>1</v>
      </c>
      <c r="F27" s="618">
        <v>41.519999999999989</v>
      </c>
    </row>
    <row r="28" spans="1:6" ht="14.4" customHeight="1" x14ac:dyDescent="0.3">
      <c r="A28" s="643" t="s">
        <v>1985</v>
      </c>
      <c r="B28" s="617"/>
      <c r="C28" s="638">
        <v>0</v>
      </c>
      <c r="D28" s="617">
        <v>9490.7999999999993</v>
      </c>
      <c r="E28" s="638">
        <v>1</v>
      </c>
      <c r="F28" s="618">
        <v>9490.7999999999993</v>
      </c>
    </row>
    <row r="29" spans="1:6" ht="14.4" customHeight="1" x14ac:dyDescent="0.3">
      <c r="A29" s="643" t="s">
        <v>1986</v>
      </c>
      <c r="B29" s="617"/>
      <c r="C29" s="638">
        <v>0</v>
      </c>
      <c r="D29" s="617">
        <v>159.87965826345686</v>
      </c>
      <c r="E29" s="638">
        <v>1</v>
      </c>
      <c r="F29" s="618">
        <v>159.87965826345686</v>
      </c>
    </row>
    <row r="30" spans="1:6" ht="14.4" customHeight="1" x14ac:dyDescent="0.3">
      <c r="A30" s="643" t="s">
        <v>1987</v>
      </c>
      <c r="B30" s="617"/>
      <c r="C30" s="638">
        <v>0</v>
      </c>
      <c r="D30" s="617">
        <v>84.69</v>
      </c>
      <c r="E30" s="638">
        <v>1</v>
      </c>
      <c r="F30" s="618">
        <v>84.69</v>
      </c>
    </row>
    <row r="31" spans="1:6" ht="14.4" customHeight="1" x14ac:dyDescent="0.3">
      <c r="A31" s="643" t="s">
        <v>1988</v>
      </c>
      <c r="B31" s="617"/>
      <c r="C31" s="638">
        <v>0</v>
      </c>
      <c r="D31" s="617">
        <v>101.84</v>
      </c>
      <c r="E31" s="638">
        <v>1</v>
      </c>
      <c r="F31" s="618">
        <v>101.84</v>
      </c>
    </row>
    <row r="32" spans="1:6" ht="14.4" customHeight="1" x14ac:dyDescent="0.3">
      <c r="A32" s="643" t="s">
        <v>1989</v>
      </c>
      <c r="B32" s="617"/>
      <c r="C32" s="638">
        <v>0</v>
      </c>
      <c r="D32" s="617">
        <v>105.91999999999997</v>
      </c>
      <c r="E32" s="638">
        <v>1</v>
      </c>
      <c r="F32" s="618">
        <v>105.91999999999997</v>
      </c>
    </row>
    <row r="33" spans="1:6" ht="14.4" customHeight="1" x14ac:dyDescent="0.3">
      <c r="A33" s="643" t="s">
        <v>1990</v>
      </c>
      <c r="B33" s="617"/>
      <c r="C33" s="638">
        <v>0</v>
      </c>
      <c r="D33" s="617">
        <v>43.100071813173884</v>
      </c>
      <c r="E33" s="638">
        <v>1</v>
      </c>
      <c r="F33" s="618">
        <v>43.100071813173884</v>
      </c>
    </row>
    <row r="34" spans="1:6" ht="14.4" customHeight="1" x14ac:dyDescent="0.3">
      <c r="A34" s="643" t="s">
        <v>1991</v>
      </c>
      <c r="B34" s="617"/>
      <c r="C34" s="638">
        <v>0</v>
      </c>
      <c r="D34" s="617">
        <v>224.95999999999995</v>
      </c>
      <c r="E34" s="638">
        <v>1</v>
      </c>
      <c r="F34" s="618">
        <v>224.95999999999995</v>
      </c>
    </row>
    <row r="35" spans="1:6" ht="14.4" customHeight="1" x14ac:dyDescent="0.3">
      <c r="A35" s="643" t="s">
        <v>1992</v>
      </c>
      <c r="B35" s="617"/>
      <c r="C35" s="638">
        <v>0</v>
      </c>
      <c r="D35" s="617">
        <v>151.64114798571688</v>
      </c>
      <c r="E35" s="638">
        <v>1</v>
      </c>
      <c r="F35" s="618">
        <v>151.64114798571688</v>
      </c>
    </row>
    <row r="36" spans="1:6" ht="14.4" customHeight="1" x14ac:dyDescent="0.3">
      <c r="A36" s="643" t="s">
        <v>1993</v>
      </c>
      <c r="B36" s="617"/>
      <c r="C36" s="638">
        <v>0</v>
      </c>
      <c r="D36" s="617">
        <v>18140.979338359772</v>
      </c>
      <c r="E36" s="638">
        <v>1</v>
      </c>
      <c r="F36" s="618">
        <v>18140.979338359772</v>
      </c>
    </row>
    <row r="37" spans="1:6" ht="14.4" customHeight="1" x14ac:dyDescent="0.3">
      <c r="A37" s="643" t="s">
        <v>1994</v>
      </c>
      <c r="B37" s="617"/>
      <c r="C37" s="638">
        <v>0</v>
      </c>
      <c r="D37" s="617">
        <v>140.94</v>
      </c>
      <c r="E37" s="638">
        <v>1</v>
      </c>
      <c r="F37" s="618">
        <v>140.94</v>
      </c>
    </row>
    <row r="38" spans="1:6" ht="14.4" customHeight="1" x14ac:dyDescent="0.3">
      <c r="A38" s="643" t="s">
        <v>1995</v>
      </c>
      <c r="B38" s="617"/>
      <c r="C38" s="638">
        <v>0</v>
      </c>
      <c r="D38" s="617">
        <v>16700.247748917875</v>
      </c>
      <c r="E38" s="638">
        <v>1</v>
      </c>
      <c r="F38" s="618">
        <v>16700.247748917875</v>
      </c>
    </row>
    <row r="39" spans="1:6" ht="14.4" customHeight="1" x14ac:dyDescent="0.3">
      <c r="A39" s="643" t="s">
        <v>1996</v>
      </c>
      <c r="B39" s="617"/>
      <c r="C39" s="638">
        <v>0</v>
      </c>
      <c r="D39" s="617">
        <v>98671.549094545553</v>
      </c>
      <c r="E39" s="638">
        <v>1</v>
      </c>
      <c r="F39" s="618">
        <v>98671.549094545553</v>
      </c>
    </row>
    <row r="40" spans="1:6" ht="14.4" customHeight="1" x14ac:dyDescent="0.3">
      <c r="A40" s="643" t="s">
        <v>1997</v>
      </c>
      <c r="B40" s="617"/>
      <c r="C40" s="638">
        <v>0</v>
      </c>
      <c r="D40" s="617">
        <v>26294.409230569698</v>
      </c>
      <c r="E40" s="638">
        <v>1</v>
      </c>
      <c r="F40" s="618">
        <v>26294.409230569698</v>
      </c>
    </row>
    <row r="41" spans="1:6" ht="14.4" customHeight="1" x14ac:dyDescent="0.3">
      <c r="A41" s="643" t="s">
        <v>1998</v>
      </c>
      <c r="B41" s="617"/>
      <c r="C41" s="638">
        <v>0</v>
      </c>
      <c r="D41" s="617">
        <v>1308.0009738910896</v>
      </c>
      <c r="E41" s="638">
        <v>1</v>
      </c>
      <c r="F41" s="618">
        <v>1308.0009738910896</v>
      </c>
    </row>
    <row r="42" spans="1:6" ht="14.4" customHeight="1" x14ac:dyDescent="0.3">
      <c r="A42" s="643" t="s">
        <v>1999</v>
      </c>
      <c r="B42" s="617"/>
      <c r="C42" s="638">
        <v>0</v>
      </c>
      <c r="D42" s="617">
        <v>4440.7500000000009</v>
      </c>
      <c r="E42" s="638">
        <v>1</v>
      </c>
      <c r="F42" s="618">
        <v>4440.7500000000009</v>
      </c>
    </row>
    <row r="43" spans="1:6" ht="14.4" customHeight="1" x14ac:dyDescent="0.3">
      <c r="A43" s="643" t="s">
        <v>2000</v>
      </c>
      <c r="B43" s="617"/>
      <c r="C43" s="638">
        <v>0</v>
      </c>
      <c r="D43" s="617">
        <v>218496.14592990343</v>
      </c>
      <c r="E43" s="638">
        <v>1</v>
      </c>
      <c r="F43" s="618">
        <v>218496.14592990343</v>
      </c>
    </row>
    <row r="44" spans="1:6" ht="14.4" customHeight="1" x14ac:dyDescent="0.3">
      <c r="A44" s="643" t="s">
        <v>2001</v>
      </c>
      <c r="B44" s="617"/>
      <c r="C44" s="638">
        <v>0</v>
      </c>
      <c r="D44" s="617">
        <v>12771.827918111021</v>
      </c>
      <c r="E44" s="638">
        <v>1</v>
      </c>
      <c r="F44" s="618">
        <v>12771.827918111021</v>
      </c>
    </row>
    <row r="45" spans="1:6" ht="14.4" customHeight="1" x14ac:dyDescent="0.3">
      <c r="A45" s="643" t="s">
        <v>2002</v>
      </c>
      <c r="B45" s="617"/>
      <c r="C45" s="638">
        <v>0</v>
      </c>
      <c r="D45" s="617">
        <v>31363.640000000003</v>
      </c>
      <c r="E45" s="638">
        <v>1</v>
      </c>
      <c r="F45" s="618">
        <v>31363.640000000003</v>
      </c>
    </row>
    <row r="46" spans="1:6" ht="14.4" customHeight="1" x14ac:dyDescent="0.3">
      <c r="A46" s="643" t="s">
        <v>2003</v>
      </c>
      <c r="B46" s="617"/>
      <c r="C46" s="638">
        <v>0</v>
      </c>
      <c r="D46" s="617">
        <v>144.78999999999996</v>
      </c>
      <c r="E46" s="638">
        <v>1</v>
      </c>
      <c r="F46" s="618">
        <v>144.78999999999996</v>
      </c>
    </row>
    <row r="47" spans="1:6" ht="14.4" customHeight="1" x14ac:dyDescent="0.3">
      <c r="A47" s="643" t="s">
        <v>2004</v>
      </c>
      <c r="B47" s="617"/>
      <c r="C47" s="638">
        <v>0</v>
      </c>
      <c r="D47" s="617">
        <v>183630.15000704408</v>
      </c>
      <c r="E47" s="638">
        <v>1</v>
      </c>
      <c r="F47" s="618">
        <v>183630.15000704408</v>
      </c>
    </row>
    <row r="48" spans="1:6" ht="14.4" customHeight="1" x14ac:dyDescent="0.3">
      <c r="A48" s="643" t="s">
        <v>2005</v>
      </c>
      <c r="B48" s="617"/>
      <c r="C48" s="638">
        <v>0</v>
      </c>
      <c r="D48" s="617">
        <v>90634.402648395728</v>
      </c>
      <c r="E48" s="638">
        <v>1</v>
      </c>
      <c r="F48" s="618">
        <v>90634.402648395728</v>
      </c>
    </row>
    <row r="49" spans="1:6" ht="14.4" customHeight="1" x14ac:dyDescent="0.3">
      <c r="A49" s="643" t="s">
        <v>2006</v>
      </c>
      <c r="B49" s="617"/>
      <c r="C49" s="638">
        <v>0</v>
      </c>
      <c r="D49" s="617">
        <v>22281.504707471453</v>
      </c>
      <c r="E49" s="638">
        <v>1</v>
      </c>
      <c r="F49" s="618">
        <v>22281.504707471453</v>
      </c>
    </row>
    <row r="50" spans="1:6" ht="14.4" customHeight="1" x14ac:dyDescent="0.3">
      <c r="A50" s="643" t="s">
        <v>2007</v>
      </c>
      <c r="B50" s="617"/>
      <c r="C50" s="638">
        <v>0</v>
      </c>
      <c r="D50" s="617">
        <v>28.98</v>
      </c>
      <c r="E50" s="638">
        <v>1</v>
      </c>
      <c r="F50" s="618">
        <v>28.98</v>
      </c>
    </row>
    <row r="51" spans="1:6" ht="14.4" customHeight="1" x14ac:dyDescent="0.3">
      <c r="A51" s="643" t="s">
        <v>2008</v>
      </c>
      <c r="B51" s="617"/>
      <c r="C51" s="638">
        <v>0</v>
      </c>
      <c r="D51" s="617">
        <v>24112.081775110211</v>
      </c>
      <c r="E51" s="638">
        <v>1</v>
      </c>
      <c r="F51" s="618">
        <v>24112.081775110211</v>
      </c>
    </row>
    <row r="52" spans="1:6" ht="14.4" customHeight="1" x14ac:dyDescent="0.3">
      <c r="A52" s="643" t="s">
        <v>2009</v>
      </c>
      <c r="B52" s="617"/>
      <c r="C52" s="638">
        <v>0</v>
      </c>
      <c r="D52" s="617">
        <v>380.52000000000004</v>
      </c>
      <c r="E52" s="638">
        <v>1</v>
      </c>
      <c r="F52" s="618">
        <v>380.52000000000004</v>
      </c>
    </row>
    <row r="53" spans="1:6" ht="14.4" customHeight="1" x14ac:dyDescent="0.3">
      <c r="A53" s="643" t="s">
        <v>2010</v>
      </c>
      <c r="B53" s="617"/>
      <c r="C53" s="638">
        <v>0</v>
      </c>
      <c r="D53" s="617">
        <v>2823.5632189076123</v>
      </c>
      <c r="E53" s="638">
        <v>1</v>
      </c>
      <c r="F53" s="618">
        <v>2823.5632189076123</v>
      </c>
    </row>
    <row r="54" spans="1:6" ht="14.4" customHeight="1" x14ac:dyDescent="0.3">
      <c r="A54" s="643" t="s">
        <v>2011</v>
      </c>
      <c r="B54" s="617"/>
      <c r="C54" s="638">
        <v>0</v>
      </c>
      <c r="D54" s="617">
        <v>514.10000000000014</v>
      </c>
      <c r="E54" s="638">
        <v>1</v>
      </c>
      <c r="F54" s="618">
        <v>514.10000000000014</v>
      </c>
    </row>
    <row r="55" spans="1:6" ht="14.4" customHeight="1" x14ac:dyDescent="0.3">
      <c r="A55" s="643" t="s">
        <v>2012</v>
      </c>
      <c r="B55" s="617"/>
      <c r="C55" s="638">
        <v>0</v>
      </c>
      <c r="D55" s="617">
        <v>411.0200000000001</v>
      </c>
      <c r="E55" s="638">
        <v>1</v>
      </c>
      <c r="F55" s="618">
        <v>411.0200000000001</v>
      </c>
    </row>
    <row r="56" spans="1:6" ht="14.4" customHeight="1" x14ac:dyDescent="0.3">
      <c r="A56" s="643" t="s">
        <v>2013</v>
      </c>
      <c r="B56" s="617"/>
      <c r="C56" s="638">
        <v>0</v>
      </c>
      <c r="D56" s="617">
        <v>103.35000000000001</v>
      </c>
      <c r="E56" s="638">
        <v>1</v>
      </c>
      <c r="F56" s="618">
        <v>103.35000000000001</v>
      </c>
    </row>
    <row r="57" spans="1:6" ht="14.4" customHeight="1" x14ac:dyDescent="0.3">
      <c r="A57" s="643" t="s">
        <v>2014</v>
      </c>
      <c r="B57" s="617"/>
      <c r="C57" s="638">
        <v>0</v>
      </c>
      <c r="D57" s="617">
        <v>3892.9013778723047</v>
      </c>
      <c r="E57" s="638">
        <v>1</v>
      </c>
      <c r="F57" s="618">
        <v>3892.9013778723047</v>
      </c>
    </row>
    <row r="58" spans="1:6" ht="14.4" customHeight="1" x14ac:dyDescent="0.3">
      <c r="A58" s="643" t="s">
        <v>2015</v>
      </c>
      <c r="B58" s="617"/>
      <c r="C58" s="638">
        <v>0</v>
      </c>
      <c r="D58" s="617">
        <v>3081.0106322876054</v>
      </c>
      <c r="E58" s="638">
        <v>1</v>
      </c>
      <c r="F58" s="618">
        <v>3081.0106322876054</v>
      </c>
    </row>
    <row r="59" spans="1:6" ht="14.4" customHeight="1" x14ac:dyDescent="0.3">
      <c r="A59" s="643" t="s">
        <v>2016</v>
      </c>
      <c r="B59" s="617"/>
      <c r="C59" s="638">
        <v>0</v>
      </c>
      <c r="D59" s="617">
        <v>1202.2508731296598</v>
      </c>
      <c r="E59" s="638">
        <v>1</v>
      </c>
      <c r="F59" s="618">
        <v>1202.2508731296598</v>
      </c>
    </row>
    <row r="60" spans="1:6" ht="14.4" customHeight="1" x14ac:dyDescent="0.3">
      <c r="A60" s="643" t="s">
        <v>2017</v>
      </c>
      <c r="B60" s="617"/>
      <c r="C60" s="638">
        <v>0</v>
      </c>
      <c r="D60" s="617">
        <v>117802.69221616715</v>
      </c>
      <c r="E60" s="638">
        <v>1</v>
      </c>
      <c r="F60" s="618">
        <v>117802.69221616715</v>
      </c>
    </row>
    <row r="61" spans="1:6" ht="14.4" customHeight="1" x14ac:dyDescent="0.3">
      <c r="A61" s="643" t="s">
        <v>2018</v>
      </c>
      <c r="B61" s="617"/>
      <c r="C61" s="638">
        <v>0</v>
      </c>
      <c r="D61" s="617">
        <v>5444.101477052558</v>
      </c>
      <c r="E61" s="638">
        <v>1</v>
      </c>
      <c r="F61" s="618">
        <v>5444.101477052558</v>
      </c>
    </row>
    <row r="62" spans="1:6" ht="14.4" customHeight="1" thickBot="1" x14ac:dyDescent="0.35">
      <c r="A62" s="644" t="s">
        <v>2019</v>
      </c>
      <c r="B62" s="639"/>
      <c r="C62" s="640">
        <v>0</v>
      </c>
      <c r="D62" s="639">
        <v>9992.4461296992649</v>
      </c>
      <c r="E62" s="640">
        <v>1</v>
      </c>
      <c r="F62" s="641">
        <v>9992.4461296992649</v>
      </c>
    </row>
    <row r="63" spans="1:6" ht="14.4" customHeight="1" thickBot="1" x14ac:dyDescent="0.35">
      <c r="A63" s="632" t="s">
        <v>3</v>
      </c>
      <c r="B63" s="633">
        <v>53273.98202309668</v>
      </c>
      <c r="C63" s="634">
        <v>4.5373170685096775E-2</v>
      </c>
      <c r="D63" s="633">
        <v>1120855.6020175219</v>
      </c>
      <c r="E63" s="634">
        <v>0.95462682931490284</v>
      </c>
      <c r="F63" s="635">
        <v>1174129.584040619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2014-09-18T10:10:43Z</dcterms:modified>
</cp:coreProperties>
</file>