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52" i="371" l="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U47" i="371" s="1"/>
  <c r="S47" i="371"/>
  <c r="V47" i="371" s="1"/>
  <c r="R47" i="371"/>
  <c r="Q47" i="371"/>
  <c r="T46" i="371"/>
  <c r="V46" i="371" s="1"/>
  <c r="S46" i="371"/>
  <c r="R46" i="371"/>
  <c r="Q46" i="371"/>
  <c r="V45" i="371"/>
  <c r="T45" i="371"/>
  <c r="U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U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U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T25" i="371"/>
  <c r="U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U6" i="371" s="1"/>
  <c r="S6" i="371"/>
  <c r="R6" i="371"/>
  <c r="Q6" i="371"/>
  <c r="V5" i="371"/>
  <c r="T5" i="371"/>
  <c r="U5" i="371" s="1"/>
  <c r="S5" i="371"/>
  <c r="R5" i="371"/>
  <c r="Q5" i="371"/>
  <c r="U18" i="371" l="1"/>
  <c r="V6" i="371"/>
  <c r="V34" i="371"/>
  <c r="V42" i="371"/>
  <c r="U22" i="371"/>
  <c r="U36" i="371"/>
  <c r="U40" i="371"/>
  <c r="U46" i="37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N6" i="419"/>
  <c r="AF6" i="419"/>
  <c r="AB6" i="419"/>
  <c r="X6" i="419"/>
  <c r="T6" i="419"/>
  <c r="P6" i="419"/>
  <c r="L6" i="419"/>
  <c r="H6" i="419"/>
  <c r="V6" i="419"/>
  <c r="J6" i="419"/>
  <c r="AH6" i="419"/>
  <c r="AE6" i="419"/>
  <c r="AA6" i="419"/>
  <c r="W6" i="419"/>
  <c r="S6" i="419"/>
  <c r="O6" i="419"/>
  <c r="K6" i="419"/>
  <c r="AD6" i="419"/>
  <c r="R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C14" i="414"/>
  <c r="D4" i="414"/>
  <c r="C17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D19" i="414"/>
  <c r="C19" i="414"/>
  <c r="N3" i="372" l="1"/>
  <c r="Q3" i="377"/>
  <c r="P3" i="377"/>
  <c r="H3" i="387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<sst xmlns="http://schemas.openxmlformats.org/spreadsheetml/2006/main" count="10858" uniqueCount="3601">
  <si>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</si>
  <si>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</si>
  <si>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</si>
  <si>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</si>
  <si>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</si>
  <si>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</si>
  <si>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</si>
  <si>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</si>
  <si>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</si>
  <si>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</si>
  <si>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</si>
  <si>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</si>
  <si>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</si>
  <si>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</si>
  <si>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</si>
  <si>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</si>
  <si>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</si>
  <si>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</si>
  <si>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</si>
  <si>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</si>
  <si>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</si>
  <si>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</si>
  <si>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</si>
  <si>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</si>
  <si>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</si>
  <si>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</si>
  <si>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</si>
  <si>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</si>
  <si>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</si>
  <si>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</si>
  <si>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</si>
  <si>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</si>
  <si>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</si>
  <si>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</si>
  <si>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</si>
  <si>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</si>
  <si>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</si>
  <si>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</si>
  <si>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</si>
  <si>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</si>
  <si>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</si>
  <si>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</si>
  <si>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</si>
  <si>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</si>
  <si>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</si>
  <si>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</si>
  <si>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</si>
  <si>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</si>
  <si>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</si>
  <si>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</si>
  <si>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</si>
  <si>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</si>
  <si>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</si>
  <si>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</si>
  <si>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</si>
  <si>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</si>
  <si>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</si>
  <si>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</si>
  <si>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</si>
  <si>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</si>
  <si>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</si>
  <si>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</si>
  <si>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</si>
  <si>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</si>
  <si>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</si>
  <si>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</si>
  <si>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</si>
  <si>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</si>
  <si>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</si>
  <si>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</si>
  <si>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</si>
  <si>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</si>
  <si>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</si>
  <si>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</si>
  <si>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</si>
  <si>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</si>
  <si>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</si>
  <si>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</si>
  <si>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</si>
  <si>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</si>
  <si>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</si>
  <si>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</si>
  <si>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</si>
  <si>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</si>
  <si>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</si>
  <si>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</si>
  <si>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</si>
  <si>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</si>
  <si>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</si>
  <si>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</si>
  <si>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</si>
  <si>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</si>
  <si>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</si>
  <si>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</si>
  <si>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</si>
  <si>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</si>
  <si>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</si>
  <si>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</si>
  <si>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</si>
  <si>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</si>
  <si>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</si>
  <si>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</si>
  <si>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</si>
  <si>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</si>
  <si>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</si>
  <si>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</si>
  <si>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</si>
  <si>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</si>
  <si>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</si>
  <si>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</si>
  <si>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</si>
  <si>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</si>
  <si>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</si>
  <si>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</si>
  <si>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</si>
  <si>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</si>
  <si>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</si>
  <si>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</si>
  <si>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</si>
  <si>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</si>
  <si>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</si>
  <si>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</si>
  <si>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</si>
  <si>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</si>
  <si>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</si>
  <si>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</si>
  <si>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</si>
  <si>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</si>
  <si>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</si>
  <si>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</si>
  <si>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</si>
  <si>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</si>
  <si>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</si>
  <si>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</si>
  <si>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</si>
  <si>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</si>
  <si>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</si>
  <si>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</si>
  <si>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</si>
  <si>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</si>
  <si>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</si>
  <si>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</si>
  <si>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</si>
  <si>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</si>
  <si>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</si>
  <si>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</si>
  <si>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</si>
  <si>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</si>
  <si>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</si>
  <si>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</si>
  <si>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</si>
  <si>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</si>
  <si>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</si>
  <si>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</si>
  <si>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</si>
  <si>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</si>
  <si>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</si>
  <si>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</si>
  <si>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</si>
  <si>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</si>
  <si>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</si>
  <si>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</si>
  <si>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</si>
  <si>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</si>
  <si>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</si>
  <si>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</si>
  <si>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</si>
  <si>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</si>
  <si>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</si>
  <si>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</si>
  <si>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</si>
  <si>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</si>
  <si>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</si>
  <si>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</si>
  <si>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</si>
  <si>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</si>
  <si>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</si>
  <si>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</si>
  <si>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</si>
  <si>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</si>
  <si>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</si>
  <si>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</si>
  <si>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</si>
  <si>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</si>
  <si>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</si>
  <si>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</si>
  <si>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</si>
  <si>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</si>
  <si>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</si>
  <si>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</si>
  <si>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</si>
  <si>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</si>
  <si>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</si>
  <si>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</si>
  <si>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</si>
  <si>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</si>
  <si>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</si>
  <si>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</si>
  <si>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</si>
  <si>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</si>
  <si>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</si>
  <si>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</si>
  <si>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</si>
  <si>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</si>
  <si>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</si>
  <si>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</si>
  <si>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</si>
  <si>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</si>
  <si>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</si>
  <si>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</si>
  <si>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</si>
  <si>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</si>
  <si>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</si>
  <si>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</si>
  <si>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</si>
  <si>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</si>
  <si>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</si>
  <si>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</si>
  <si>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</si>
  <si>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</si>
  <si>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</si>
  <si>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</si>
  <si>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</si>
  <si>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</si>
  <si>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</si>
  <si>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</si>
  <si>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</si>
  <si>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</si>
  <si>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</si>
  <si>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</si>
  <si>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</si>
  <si>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</si>
  <si>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</si>
  <si>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</si>
  <si>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</si>
  <si>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</si>
  <si>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</si>
  <si>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</si>
  <si>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</si>
  <si>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</si>
  <si>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</si>
  <si>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</si>
  <si>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</si>
  <si>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</si>
  <si>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</si>
  <si>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</si>
  <si>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</si>
  <si>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</si>
  <si>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</si>
  <si>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</si>
  <si>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</si>
  <si>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</si>
  <si>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</si>
  <si>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</si>
  <si>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</si>
  <si>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</si>
  <si>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</si>
  <si>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</si>
  <si>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</si>
  <si>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</si>
  <si>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</si>
  <si>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</si>
  <si>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</si>
  <si>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</si>
  <si>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</si>
  <si>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</si>
  <si>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</si>
  <si>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</si>
  <si>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</si>
  <si>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</si>
  <si>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</si>
  <si>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</si>
  <si>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</si>
  <si>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</si>
  <si>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</si>
  <si>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</si>
  <si>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</si>
  <si>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</si>
  <si>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</si>
  <si>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</si>
  <si>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</si>
  <si>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</si>
  <si>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</si>
  <si>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</si>
  <si>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</si>
  <si>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</si>
  <si>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</si>
  <si>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</si>
  <si>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</si>
  <si>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</si>
  <si>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</si>
  <si>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</si>
  <si>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</si>
  <si>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</si>
  <si>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</si>
  <si>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</si>
  <si>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</si>
  <si>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</si>
  <si>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</si>
  <si>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</si>
  <si>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</si>
  <si>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</si>
  <si>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</si>
  <si>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</si>
  <si>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</si>
  <si>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</si>
  <si>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</si>
  <si>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</si>
  <si>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</si>
  <si>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</si>
  <si>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</si>
  <si>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</si>
  <si>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</si>
  <si>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</si>
  <si>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</si>
  <si>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</si>
  <si>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</si>
  <si>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</si>
  <si>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</si>
  <si>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</si>
  <si>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</si>
  <si>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</si>
  <si>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</si>
  <si>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</si>
  <si>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</si>
  <si>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</si>
  <si>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</si>
  <si>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</si>
  <si>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</si>
  <si>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</si>
  <si>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</si>
  <si>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</si>
  <si>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</si>
  <si>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</si>
  <si>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</si>
  <si>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</si>
  <si>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</si>
  <si>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</si>
  <si>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</si>
  <si>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</si>
  <si>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</si>
  <si>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</si>
  <si>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</si>
  <si>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</si>
  <si>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</si>
  <si>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</si>
  <si>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</si>
  <si>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</si>
  <si>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</si>
  <si>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</si>
  <si>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</si>
  <si>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</si>
  <si>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</si>
  <si>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</si>
  <si>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</si>
  <si>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</si>
  <si>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</si>
  <si>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</si>
  <si>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</si>
  <si>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</si>
  <si>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</si>
  <si>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</si>
  <si>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</si>
  <si>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</si>
  <si>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</si>
  <si>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</si>
  <si>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</si>
  <si>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</si>
  <si>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</si>
  <si>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</si>
  <si>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</si>
  <si>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</si>
  <si>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</si>
  <si>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</si>
  <si>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</si>
  <si>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</si>
  <si>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</si>
  <si>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</si>
  <si>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</si>
  <si>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</si>
  <si>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</si>
  <si>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</si>
  <si>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</si>
  <si>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</si>
  <si>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</si>
  <si>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</si>
  <si>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</si>
  <si>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</si>
  <si>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</si>
  <si>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</si>
  <si>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</si>
  <si>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</si>
  <si>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</si>
  <si>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</si>
  <si>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</si>
  <si>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</si>
  <si>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</si>
  <si>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</si>
  <si>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</si>
  <si>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</si>
  <si>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</si>
  <si>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</si>
  <si>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</si>
  <si>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</si>
  <si>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</si>
  <si>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</si>
  <si>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</si>
  <si>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</si>
  <si>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</si>
  <si>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</si>
  <si>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</si>
  <si>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</si>
  <si>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</si>
  <si>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</si>
  <si>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</si>
  <si>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</si>
  <si>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</si>
  <si>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</si>
  <si>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</si>
  <si>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</si>
  <si>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</si>
  <si>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</si>
  <si>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</si>
  <si>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</si>
  <si>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</si>
  <si>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</si>
  <si>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</si>
  <si>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</si>
  <si>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</si>
  <si>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</si>
  <si>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</si>
  <si>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</si>
  <si>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</si>
  <si>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</si>
  <si>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</si>
  <si>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</si>
  <si>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</si>
  <si>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</si>
  <si>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</si>
  <si>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</si>
  <si>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</si>
  <si>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</si>
  <si>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</si>
  <si>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</si>
  <si>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</si>
  <si>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</si>
  <si>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</si>
  <si>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</si>
  <si>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</si>
  <si>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</si>
  <si>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</si>
  <si>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</si>
  <si>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</si>
  <si>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</si>
  <si>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</si>
  <si>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</si>
  <si>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</si>
  <si>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</si>
  <si>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</si>
  <si>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</si>
  <si>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</si>
  <si>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</si>
  <si>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</si>
  <si>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</si>
  <si>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</si>
  <si>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</si>
  <si>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</si>
  <si>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</si>
  <si>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</si>
  <si>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</si>
  <si>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</si>
  <si>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</si>
  <si>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</si>
  <si>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</si>
  <si>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</si>
  <si>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</si>
  <si>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</si>
  <si>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</si>
  <si>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</si>
  <si>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</si>
  <si>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</si>
  <si>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</si>
  <si>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</si>
  <si>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</si>
  <si>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</si>
  <si>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</si>
  <si>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</si>
  <si>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</si>
  <si>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</si>
  <si>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</si>
  <si>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</si>
  <si>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</si>
  <si>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</si>
  <si>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</si>
  <si>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</si>
  <si>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</si>
  <si>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</si>
  <si>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</si>
  <si>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</si>
  <si>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</si>
  <si>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</si>
  <si>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</si>
  <si>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</si>
  <si>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</si>
  <si>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</si>
  <si>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</si>
  <si>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</si>
  <si>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</si>
  <si>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</si>
  <si>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</si>
  <si>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</si>
  <si>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</si>
  <si>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</si>
  <si>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</si>
  <si>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</si>
  <si>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185526</t>
  </si>
  <si>
    <t>85526</t>
  </si>
  <si>
    <t>SUFENTA FORTE I.V.</t>
  </si>
  <si>
    <t>INJ 5X1ML/0.05MG</t>
  </si>
  <si>
    <t>129027</t>
  </si>
  <si>
    <t>PROPOFOL-LIPURO 1 % (10MG/ML)</t>
  </si>
  <si>
    <t>INJ+INF EML 10X100ML/1000MG</t>
  </si>
  <si>
    <t>850190</t>
  </si>
  <si>
    <t>129831</t>
  </si>
  <si>
    <t>APO-QUETIAPIN 200 MG</t>
  </si>
  <si>
    <t>POR TBL FLM 30X200MG</t>
  </si>
  <si>
    <t>129359</t>
  </si>
  <si>
    <t>QUETIAPIN ACTAVIS 200 MG</t>
  </si>
  <si>
    <t>POR TBL FLM 60X200MG</t>
  </si>
  <si>
    <t>198757</t>
  </si>
  <si>
    <t>MIDAZOLAM B. BRAUN 1 MG/ML</t>
  </si>
  <si>
    <t>INJ+RCT SOL 10X50ML</t>
  </si>
  <si>
    <t>186200</t>
  </si>
  <si>
    <t>ISOPTIN 40 MG</t>
  </si>
  <si>
    <t>POR TBL FLM 50X40MG</t>
  </si>
  <si>
    <t>136083</t>
  </si>
  <si>
    <t>AMPICILLIN AND SULBACTAM IBI 1 G + 500 MG PRÁŠEK P</t>
  </si>
  <si>
    <t>INJ PLV SOL 10X1G+500MG/LAH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</si>
  <si>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</si>
  <si>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</si>
  <si>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</si>
  <si>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</si>
  <si>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</si>
  <si>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</si>
  <si>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</si>
  <si>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</si>
  <si>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</si>
  <si>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</si>
  <si>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</si>
  <si>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</si>
  <si>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</si>
  <si>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</si>
  <si>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</si>
  <si>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</si>
  <si>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</si>
  <si>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</si>
  <si>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</si>
  <si>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</si>
  <si>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</si>
  <si>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</si>
  <si>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</si>
  <si>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</si>
  <si>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</si>
  <si>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</si>
  <si>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</si>
  <si>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</si>
  <si>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</si>
  <si>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</si>
  <si>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</si>
  <si>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</si>
  <si>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</si>
  <si>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</si>
  <si>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</si>
  <si>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</si>
  <si>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</si>
  <si>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</si>
  <si>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</si>
  <si>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</si>
  <si>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</si>
  <si>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</si>
  <si>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</si>
  <si>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</si>
  <si>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</si>
  <si>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</si>
  <si>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</si>
  <si>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</si>
  <si>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</si>
  <si>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</si>
  <si>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</si>
  <si>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</si>
  <si>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</si>
  <si>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</si>
  <si>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</si>
  <si>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</si>
  <si>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</si>
  <si>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</si>
  <si>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</si>
  <si>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</si>
  <si>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</si>
  <si>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</si>
  <si>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</si>
  <si>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</si>
  <si>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</si>
  <si>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</si>
  <si>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</si>
  <si>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</si>
  <si>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</si>
  <si>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</si>
  <si>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</si>
  <si>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</si>
  <si>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</si>
  <si>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</si>
  <si>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</si>
  <si>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</si>
  <si>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</si>
  <si>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</si>
  <si>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</si>
  <si>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</si>
  <si>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</si>
  <si>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</si>
  <si>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</si>
  <si>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</si>
  <si>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</si>
  <si>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</si>
  <si>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</si>
  <si>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</si>
  <si>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</si>
  <si>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</si>
  <si>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</si>
  <si>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</si>
  <si>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</si>
  <si>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</si>
  <si>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</si>
  <si>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</si>
  <si>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</si>
  <si>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</si>
  <si>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</si>
  <si>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</si>
  <si>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</si>
  <si>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</si>
  <si>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</si>
  <si>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</si>
  <si>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</si>
  <si>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</si>
  <si>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</si>
  <si>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</si>
  <si>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</si>
  <si>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</si>
  <si>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</si>
  <si>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114773</t>
  </si>
  <si>
    <t>1055525</t>
  </si>
  <si>
    <t>ISUPREL inj.</t>
  </si>
  <si>
    <t>5x1 ml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</si>
  <si>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</si>
  <si>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</si>
  <si>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</si>
  <si>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</si>
  <si>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</si>
  <si>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</si>
  <si>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</si>
  <si>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</si>
  <si>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</si>
  <si>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</si>
  <si>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</si>
  <si>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</si>
  <si>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</si>
  <si>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</si>
  <si>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</si>
  <si>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</si>
  <si>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</si>
  <si>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</si>
  <si>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</si>
  <si>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</si>
  <si>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</si>
  <si>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</si>
  <si>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</si>
  <si>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</si>
  <si>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</si>
  <si>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</si>
  <si>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</si>
  <si>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132992</t>
  </si>
  <si>
    <t>32992</t>
  </si>
  <si>
    <t>ATROVENT N</t>
  </si>
  <si>
    <t>INH SOL PSS200X20RG</t>
  </si>
  <si>
    <t>147845</t>
  </si>
  <si>
    <t>47845</t>
  </si>
  <si>
    <t>IBUSTRIN</t>
  </si>
  <si>
    <t>POR TBLNOB30X200MG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</si>
  <si>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</si>
  <si>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</si>
  <si>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</si>
  <si>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</si>
  <si>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</si>
  <si>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</si>
  <si>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</si>
  <si>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</si>
  <si>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</si>
  <si>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</si>
  <si>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</si>
  <si>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</si>
  <si>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</si>
  <si>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</si>
  <si>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</si>
  <si>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</si>
  <si>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</si>
  <si>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</si>
  <si>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</si>
  <si>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</si>
  <si>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</si>
  <si>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</si>
  <si>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</si>
  <si>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</si>
  <si>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</si>
  <si>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</si>
  <si>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</si>
  <si>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</si>
  <si>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</si>
  <si>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</si>
  <si>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</si>
  <si>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</si>
  <si>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</si>
  <si>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</si>
  <si>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</si>
  <si>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</si>
  <si>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</si>
  <si>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</si>
  <si>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</si>
  <si>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</si>
  <si>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</si>
  <si>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</si>
  <si>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</si>
  <si>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</si>
  <si>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</si>
  <si>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</si>
  <si>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</si>
  <si>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</si>
  <si>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</si>
  <si>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</si>
  <si>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</si>
  <si>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</si>
  <si>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</si>
  <si>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</si>
  <si>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</si>
  <si>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</si>
  <si>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</si>
  <si>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</si>
  <si>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</si>
  <si>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</si>
  <si>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</si>
  <si>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</si>
  <si>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</si>
  <si>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</si>
  <si>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</si>
  <si>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</si>
  <si>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</si>
  <si>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</si>
  <si>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</si>
  <si>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</si>
  <si>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</si>
  <si>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</si>
  <si>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</si>
  <si>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</si>
  <si>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</si>
  <si>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</si>
  <si>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</si>
  <si>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</si>
  <si>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</si>
  <si>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</si>
  <si>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</si>
  <si>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</si>
  <si>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</si>
  <si>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</si>
  <si>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</si>
  <si>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</si>
  <si>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</si>
  <si>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</si>
  <si>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</si>
  <si>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</si>
  <si>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</si>
  <si>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</si>
  <si>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</si>
  <si>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</si>
  <si>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</si>
  <si>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</si>
  <si>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</si>
  <si>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</si>
  <si>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</si>
  <si>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</si>
  <si>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</si>
  <si>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</si>
  <si>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</si>
  <si>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</si>
  <si>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</si>
  <si>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</si>
  <si>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</si>
  <si>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</si>
  <si>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</si>
  <si>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</si>
  <si>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</si>
  <si>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</si>
  <si>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</si>
  <si>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</si>
  <si>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</si>
  <si>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</si>
  <si>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</si>
  <si>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</si>
  <si>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</si>
  <si>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</si>
  <si>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</si>
  <si>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</si>
  <si>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</si>
  <si>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</si>
  <si>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</si>
  <si>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</si>
  <si>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</si>
  <si>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</si>
  <si>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</si>
  <si>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</si>
  <si>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850552</t>
  </si>
  <si>
    <t>167852</t>
  </si>
  <si>
    <t>TWYNSTA 80 MG/5 MG</t>
  </si>
  <si>
    <t>POR TBL NOB 28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</si>
  <si>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</si>
  <si>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</si>
  <si>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</si>
  <si>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</si>
  <si>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</si>
  <si>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</si>
  <si>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</si>
  <si>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</si>
  <si>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</si>
  <si>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</si>
  <si>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</si>
  <si>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</si>
  <si>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</si>
  <si>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</si>
  <si>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</si>
  <si>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</si>
  <si>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</si>
  <si>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</si>
  <si>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</si>
  <si>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</si>
  <si>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</si>
  <si>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</si>
  <si>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</si>
  <si>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</si>
  <si>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</si>
  <si>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</si>
  <si>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</si>
  <si>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</si>
  <si>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</si>
  <si>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</si>
  <si>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</si>
  <si>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</si>
  <si>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</si>
  <si>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</si>
  <si>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</si>
  <si>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</si>
  <si>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</si>
  <si>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</si>
  <si>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</si>
  <si>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</si>
  <si>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</si>
  <si>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</si>
  <si>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</si>
  <si>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</si>
  <si>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</si>
  <si>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</si>
  <si>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</si>
  <si>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</si>
  <si>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</si>
  <si>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</si>
  <si>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</si>
  <si>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</si>
  <si>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</si>
  <si>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</si>
  <si>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</si>
  <si>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</si>
  <si>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</si>
  <si>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</si>
  <si>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</si>
  <si>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</si>
  <si>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</si>
  <si>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</si>
  <si>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</si>
  <si>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</si>
  <si>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</si>
  <si>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</si>
  <si>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</si>
  <si>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</si>
  <si>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</si>
  <si>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</si>
  <si>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</si>
  <si>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</si>
  <si>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</si>
  <si>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</si>
  <si>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</si>
  <si>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</si>
  <si>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</si>
  <si>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</si>
  <si>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</si>
  <si>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</si>
  <si>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</si>
  <si>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</si>
  <si>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</si>
  <si>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</si>
  <si>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</si>
  <si>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</si>
  <si>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</si>
  <si>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</si>
  <si>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</si>
  <si>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</si>
  <si>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</si>
  <si>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</si>
  <si>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</si>
  <si>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</si>
  <si>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</si>
  <si>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841541</t>
  </si>
  <si>
    <t>MENALIND Mycí emulze 500ml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</si>
  <si>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</si>
  <si>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</si>
  <si>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</si>
  <si>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</si>
  <si>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</si>
  <si>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</si>
  <si>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</si>
  <si>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</si>
  <si>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</si>
  <si>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</si>
  <si>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</si>
  <si>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</si>
  <si>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</si>
  <si>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</si>
  <si>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</si>
  <si>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</si>
  <si>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</si>
  <si>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</si>
  <si>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</si>
  <si>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843056</t>
  </si>
  <si>
    <t>Sanimed indiferentní gel 500ml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</si>
  <si>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</si>
  <si>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</si>
  <si>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</si>
  <si>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</si>
  <si>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</si>
  <si>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</si>
  <si>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</si>
  <si>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</si>
  <si>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</si>
  <si>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</si>
  <si>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</si>
  <si>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</si>
  <si>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</si>
  <si>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</si>
  <si>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</si>
  <si>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</si>
  <si>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</si>
  <si>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</si>
  <si>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</si>
  <si>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</si>
  <si>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</si>
  <si>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</si>
  <si>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</si>
  <si>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</si>
  <si>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</si>
  <si>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</si>
  <si>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</si>
  <si>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177200</t>
  </si>
  <si>
    <t>SUXAMETHONIUM JODID VUAB 100 MG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</si>
  <si>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</si>
  <si>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</si>
  <si>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</si>
  <si>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</si>
  <si>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</si>
  <si>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</si>
  <si>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</si>
  <si>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</si>
  <si>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500280</t>
  </si>
  <si>
    <t>159836</t>
  </si>
  <si>
    <t>Propanorm 35mg/10ml inj.10 x 10 ml/35mg</t>
  </si>
  <si>
    <t>921458</t>
  </si>
  <si>
    <t>KL ETHER 200G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</si>
  <si>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</si>
  <si>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</si>
  <si>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</si>
  <si>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</si>
  <si>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</si>
  <si>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</si>
  <si>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</si>
  <si>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</si>
  <si>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</si>
  <si>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</si>
  <si>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</si>
  <si>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</si>
  <si>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</si>
  <si>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</si>
  <si>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</si>
  <si>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</si>
  <si>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</si>
  <si>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</si>
  <si>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</si>
  <si>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</si>
  <si>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</si>
  <si>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</si>
  <si>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</si>
  <si>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</si>
  <si>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</si>
  <si>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</si>
  <si>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</si>
  <si>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</si>
  <si>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</si>
  <si>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</si>
  <si>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</si>
  <si>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</si>
  <si>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</si>
  <si>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</si>
  <si>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</si>
  <si>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</si>
  <si>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</si>
  <si>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</si>
  <si>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</si>
  <si>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</si>
  <si>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</si>
  <si>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</si>
  <si>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</si>
  <si>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</si>
  <si>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</si>
  <si>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</si>
  <si>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848856</t>
  </si>
  <si>
    <t>155873</t>
  </si>
  <si>
    <t>TRENTAL 400</t>
  </si>
  <si>
    <t>POR TBL RET 100X400MG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</si>
  <si>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</si>
  <si>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</si>
  <si>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</si>
  <si>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</si>
  <si>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</si>
  <si>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</si>
  <si>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</si>
  <si>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</si>
  <si>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</si>
  <si>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</si>
  <si>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</si>
  <si>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</si>
  <si>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108499</t>
  </si>
  <si>
    <t>8499</t>
  </si>
  <si>
    <t>DIPIDOLOR</t>
  </si>
  <si>
    <t>INJ 5X2ML 7.5MG/ML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</si>
  <si>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</si>
  <si>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</si>
  <si>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</si>
  <si>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</si>
  <si>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</si>
  <si>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</si>
  <si>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</si>
  <si>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</si>
  <si>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159358</t>
  </si>
  <si>
    <t>59358</t>
  </si>
  <si>
    <t>INF 10X1000ML(LDPE)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</si>
  <si>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</si>
  <si>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</si>
  <si>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</si>
  <si>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</si>
  <si>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</si>
  <si>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</si>
  <si>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</si>
  <si>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</si>
  <si>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</si>
  <si>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</si>
  <si>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</si>
  <si>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</si>
  <si>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</si>
  <si>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</si>
  <si>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</si>
  <si>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</si>
  <si>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</si>
  <si>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</si>
  <si>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</si>
  <si>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</si>
  <si>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</si>
  <si>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</si>
  <si>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</si>
  <si>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</si>
  <si>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</si>
  <si>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</si>
  <si>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</si>
  <si>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</si>
  <si>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</si>
  <si>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</si>
  <si>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</si>
  <si>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</si>
  <si>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</si>
  <si>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</si>
  <si>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501065</t>
  </si>
  <si>
    <t>KL SIGNATURY</t>
  </si>
  <si>
    <t>187167</t>
  </si>
  <si>
    <t>87167</t>
  </si>
  <si>
    <t>AMITRIPTYLIN SLOVAKOFARMA</t>
  </si>
  <si>
    <t>TBL OBD 50X28.3MG</t>
  </si>
  <si>
    <t>845813</t>
  </si>
  <si>
    <t>Deca durabolin 50mg amp.1x1ml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</si>
  <si>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</si>
  <si>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</si>
  <si>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</si>
  <si>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</si>
  <si>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</si>
  <si>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</si>
  <si>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</si>
  <si>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841314</t>
  </si>
  <si>
    <t>MENALIND Ochranná pěna 100ml</t>
  </si>
  <si>
    <t>102132</t>
  </si>
  <si>
    <t>2132</t>
  </si>
  <si>
    <t>CARDILAN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</si>
  <si>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</si>
  <si>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</si>
  <si>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</si>
  <si>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</si>
  <si>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</si>
  <si>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</si>
  <si>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</si>
  <si>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</si>
  <si>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</si>
  <si>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</si>
  <si>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621272</t>
  </si>
  <si>
    <t>DZ STERILIUM CLASSIC PURE 100ML</t>
  </si>
  <si>
    <t>UN 1987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</si>
  <si>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</si>
  <si>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</si>
  <si>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</si>
  <si>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</si>
  <si>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</si>
  <si>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</si>
  <si>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</si>
  <si>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</si>
  <si>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</si>
  <si>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</si>
  <si>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158659</t>
  </si>
  <si>
    <t>58659</t>
  </si>
  <si>
    <t>ATENOLOL AL 25</t>
  </si>
  <si>
    <t>POR TBL NOB 30X25MG</t>
  </si>
  <si>
    <t>850675</t>
  </si>
  <si>
    <t>Menalind professional tělové mléko 500ml</t>
  </si>
  <si>
    <t>920358</t>
  </si>
  <si>
    <t>KL SOL.BORGLYCEROLI 3% 200 G</t>
  </si>
  <si>
    <t>119188</t>
  </si>
  <si>
    <t>19188</t>
  </si>
  <si>
    <t>SUBCUVIA</t>
  </si>
  <si>
    <t>INJ SOL 1X10ML</t>
  </si>
  <si>
    <t>155871</t>
  </si>
  <si>
    <t>ERCEFURYL 200 MG CPS.</t>
  </si>
  <si>
    <t>POR CPS DUR 14X200MG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</si>
  <si>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</si>
  <si>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</si>
  <si>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</si>
  <si>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</si>
  <si>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</si>
  <si>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</si>
  <si>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</si>
  <si>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</si>
  <si>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</si>
  <si>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</si>
  <si>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</si>
  <si>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</si>
  <si>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</si>
  <si>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</si>
  <si>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</si>
  <si>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</si>
  <si>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</si>
  <si>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</si>
  <si>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</si>
  <si>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187000</t>
  </si>
  <si>
    <t>87000</t>
  </si>
  <si>
    <t>ARDEAOSMOSOL MA 20 (Mannitol)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</si>
  <si>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</si>
  <si>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</si>
  <si>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</si>
  <si>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</si>
  <si>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</si>
  <si>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</si>
  <si>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</si>
  <si>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</si>
  <si>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</si>
  <si>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GTT 1X10ML</t>
  </si>
  <si>
    <t>187825</t>
  </si>
  <si>
    <t>87825</t>
  </si>
  <si>
    <t>ARDEAELYTOSOL NA.HYDR.CARB.8.4%</t>
  </si>
  <si>
    <t>190484</t>
  </si>
  <si>
    <t>NEPRESOL 25 MG</t>
  </si>
  <si>
    <t>INJ SIC 5X25MG+SOLV</t>
  </si>
  <si>
    <t>191217</t>
  </si>
  <si>
    <t>91217</t>
  </si>
  <si>
    <t>VENTER</t>
  </si>
  <si>
    <t>TBL 50X1GM</t>
  </si>
  <si>
    <t>840238</t>
  </si>
  <si>
    <t>Carbofit prášek 25g Čárkll</t>
  </si>
  <si>
    <t>146293</t>
  </si>
  <si>
    <t>46293</t>
  </si>
  <si>
    <t>GYNIPRAL 25MCG KONC.PRO PŘ.INF.</t>
  </si>
  <si>
    <t>INF CNC SOL 5X5ML</t>
  </si>
  <si>
    <t>169726</t>
  </si>
  <si>
    <t>69726</t>
  </si>
  <si>
    <t>ARDEAELYTOSOL NATRIUMCHLOR.5.85</t>
  </si>
  <si>
    <t>INF 1X80ML</t>
  </si>
  <si>
    <t>799044</t>
  </si>
  <si>
    <t>Herbacos Rybilka dětská mast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</si>
  <si>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</si>
  <si>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</si>
  <si>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</si>
  <si>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</si>
  <si>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</si>
  <si>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</si>
  <si>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</si>
  <si>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</si>
  <si>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921536</t>
  </si>
  <si>
    <t>KL RICINI OL. 500 g</t>
  </si>
  <si>
    <t>849678</t>
  </si>
  <si>
    <t>154010</t>
  </si>
  <si>
    <t>ALZIL 10 MG, POTAHOVANÁ TABLETA</t>
  </si>
  <si>
    <t>POR TBL FLM 28X10MG</t>
  </si>
  <si>
    <t>500553</t>
  </si>
  <si>
    <t>Lapis tyčinka na bradavice</t>
  </si>
  <si>
    <t>842703</t>
  </si>
  <si>
    <t>Hypromeloza -P 10ml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</si>
  <si>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</si>
  <si>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</si>
  <si>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</si>
  <si>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</si>
  <si>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</si>
  <si>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</si>
  <si>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</si>
  <si>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</si>
  <si>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</si>
  <si>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</si>
  <si>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</si>
  <si>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</si>
  <si>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</si>
  <si>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SANVAL 10 MG</t>
  </si>
  <si>
    <t>POR TBL FLM 20X10MG</t>
  </si>
  <si>
    <t>201452</t>
  </si>
  <si>
    <t>OPHTAL</t>
  </si>
  <si>
    <t>OPH AQA 4X25ML PLAST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</si>
  <si>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</si>
  <si>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</si>
  <si>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</si>
  <si>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</si>
  <si>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</si>
  <si>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</si>
  <si>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920235</t>
  </si>
  <si>
    <t>15880</t>
  </si>
  <si>
    <t>DZ BRAUNOL 500 ML</t>
  </si>
  <si>
    <t>137275</t>
  </si>
  <si>
    <t>CALCIUM RESONIUM</t>
  </si>
  <si>
    <t>POR+RCT PLV SUS 300GM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</si>
  <si>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</si>
  <si>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</si>
  <si>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</si>
  <si>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</si>
  <si>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</si>
  <si>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</si>
  <si>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</si>
  <si>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</si>
  <si>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</si>
  <si>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</si>
  <si>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</si>
  <si>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</si>
  <si>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</si>
  <si>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</si>
  <si>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</si>
  <si>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</si>
  <si>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</si>
  <si>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</si>
  <si>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</si>
  <si>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990413</t>
  </si>
  <si>
    <t>Catapresan inj.50x1ml/0.15mg</t>
  </si>
  <si>
    <t>P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</si>
  <si>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</si>
  <si>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</si>
  <si>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</si>
  <si>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</si>
  <si>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</si>
  <si>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</si>
  <si>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</si>
  <si>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</si>
  <si>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</si>
  <si>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</si>
  <si>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</si>
  <si>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TBL 30X100MG</t>
  </si>
  <si>
    <t>113767</t>
  </si>
  <si>
    <t>13767</t>
  </si>
  <si>
    <t>CORDARONE</t>
  </si>
  <si>
    <t>POR TBL NOB30X200MG</t>
  </si>
  <si>
    <t>116932</t>
  </si>
  <si>
    <t>16932</t>
  </si>
  <si>
    <t>MOXOSTAD 0.4 MG</t>
  </si>
  <si>
    <t>POR TBL FLM30X0.4MG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</si>
  <si>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</si>
  <si>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</si>
  <si>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</si>
  <si>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</si>
  <si>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</si>
  <si>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</si>
  <si>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</si>
  <si>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</si>
  <si>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</si>
  <si>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</si>
  <si>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</si>
  <si>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</si>
  <si>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</si>
  <si>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</si>
  <si>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</si>
  <si>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</si>
  <si>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</si>
  <si>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</si>
  <si>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</si>
  <si>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</si>
  <si>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</si>
  <si>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</si>
  <si>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</si>
  <si>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</si>
  <si>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</si>
  <si>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</si>
  <si>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</si>
  <si>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</si>
  <si>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</si>
  <si>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</si>
  <si>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</si>
  <si>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</si>
  <si>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</si>
  <si>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</si>
  <si>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</si>
  <si>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190957</t>
  </si>
  <si>
    <t>90957</t>
  </si>
  <si>
    <t>XANAX</t>
  </si>
  <si>
    <t>193016</t>
  </si>
  <si>
    <t>93016</t>
  </si>
  <si>
    <t>SORTIS 20MG</t>
  </si>
  <si>
    <t>TBL OBD 30X20MG</t>
  </si>
  <si>
    <t>844738</t>
  </si>
  <si>
    <t>101227</t>
  </si>
  <si>
    <t>PRESTARIUM NEO FORTE</t>
  </si>
  <si>
    <t>POR TBL FLM 30X10MG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</si>
  <si>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</si>
  <si>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</si>
  <si>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</si>
  <si>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</si>
  <si>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</si>
  <si>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</si>
  <si>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</si>
  <si>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</si>
  <si>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</si>
  <si>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</si>
  <si>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</si>
  <si>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</si>
  <si>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</si>
  <si>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</si>
  <si>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</si>
  <si>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</si>
  <si>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</si>
  <si>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</si>
  <si>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</si>
  <si>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</si>
  <si>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</si>
  <si>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</si>
  <si>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</si>
  <si>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</si>
  <si>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</si>
  <si>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183099</t>
  </si>
  <si>
    <t>83099</t>
  </si>
  <si>
    <t>XANAX SR</t>
  </si>
  <si>
    <t>TBL RET 30X0.5MG</t>
  </si>
  <si>
    <t>846980</t>
  </si>
  <si>
    <t>124129</t>
  </si>
  <si>
    <t>PRESTANCE 10 MG/10 MG</t>
  </si>
  <si>
    <t>POR TBL NOB 30</t>
  </si>
  <si>
    <t>848925</t>
  </si>
  <si>
    <t>148068</t>
  </si>
  <si>
    <t>ROSUCARD 10 MG POTAHOVANÉ TABLETY</t>
  </si>
  <si>
    <t>118175</t>
  </si>
  <si>
    <t>18175</t>
  </si>
  <si>
    <t>PROPOFOL 1% MCT/LCT FRESENIUS</t>
  </si>
  <si>
    <t>INJ EML 10X100ML</t>
  </si>
  <si>
    <t>185325</t>
  </si>
  <si>
    <t>85325</t>
  </si>
  <si>
    <t>INJ SOL 5X3ML/15MG</t>
  </si>
  <si>
    <t>140777</t>
  </si>
  <si>
    <t>40777</t>
  </si>
  <si>
    <t>NEURONTIN 600 MG</t>
  </si>
  <si>
    <t>POR TBL FLM50X600MG</t>
  </si>
  <si>
    <t>147133</t>
  </si>
  <si>
    <t>47133</t>
  </si>
  <si>
    <t>LETROX 150</t>
  </si>
  <si>
    <t>TBL 100X150RG</t>
  </si>
  <si>
    <t>110820</t>
  </si>
  <si>
    <t>10820</t>
  </si>
  <si>
    <t>ZOFRAN</t>
  </si>
  <si>
    <t>INJ SOL 5X4ML/8MG</t>
  </si>
  <si>
    <t>147454</t>
  </si>
  <si>
    <t>EUTHYROX 88 MIKROGRAMŮ</t>
  </si>
  <si>
    <t>POR TBL NOB 100X88RG II</t>
  </si>
  <si>
    <t>190959</t>
  </si>
  <si>
    <t>90959</t>
  </si>
  <si>
    <t>TBL 30X0.5MG</t>
  </si>
  <si>
    <t>184396</t>
  </si>
  <si>
    <t>84396</t>
  </si>
  <si>
    <t>NEURONTIN 100MG</t>
  </si>
  <si>
    <t>CPS 20X100MG</t>
  </si>
  <si>
    <t>115245</t>
  </si>
  <si>
    <t>15245</t>
  </si>
  <si>
    <t>SANDOSTATIN 0.1 MG/ML</t>
  </si>
  <si>
    <t>INJ SOL 5X1ML/0.1MG</t>
  </si>
  <si>
    <t>187804</t>
  </si>
  <si>
    <t>TONARSSA 8 MG/5 MG</t>
  </si>
  <si>
    <t>187425</t>
  </si>
  <si>
    <t>LETROX 50</t>
  </si>
  <si>
    <t>POR TBL NOB 100X50RG II</t>
  </si>
  <si>
    <t>169714</t>
  </si>
  <si>
    <t>LETROX 125</t>
  </si>
  <si>
    <t>POR TBL NOB 100X125MCG</t>
  </si>
  <si>
    <t>50113006</t>
  </si>
  <si>
    <t>33084</t>
  </si>
  <si>
    <t>RECONVAN</t>
  </si>
  <si>
    <t>POR SOL 1X500ML</t>
  </si>
  <si>
    <t>846327</t>
  </si>
  <si>
    <t>33404</t>
  </si>
  <si>
    <t>Calogen Neutral por.eml. 1x200ml</t>
  </si>
  <si>
    <t>33936</t>
  </si>
  <si>
    <t>NUTRIDRINK S PŘÍCHUTÍ BANÁNOVOU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</si>
  <si>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</si>
  <si>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</si>
  <si>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</si>
  <si>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</si>
  <si>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</si>
  <si>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</si>
  <si>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</si>
  <si>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</si>
  <si>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</si>
  <si>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</si>
  <si>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</si>
  <si>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</si>
  <si>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</si>
  <si>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</si>
  <si>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</si>
  <si>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</si>
  <si>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</si>
  <si>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</si>
  <si>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</si>
  <si>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</si>
  <si>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</si>
  <si>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</si>
  <si>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</si>
  <si>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</si>
  <si>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</si>
  <si>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</si>
  <si>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</si>
  <si>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</si>
  <si>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</si>
  <si>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</si>
  <si>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</si>
  <si>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</si>
  <si>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</si>
  <si>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</si>
  <si>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</si>
  <si>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</si>
  <si>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</si>
  <si>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</si>
  <si>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</si>
  <si>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</si>
  <si>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</si>
  <si>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</si>
  <si>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</si>
  <si>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</si>
  <si>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</si>
  <si>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</si>
  <si>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</si>
  <si>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</si>
  <si>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</si>
  <si>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</si>
  <si>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</si>
  <si>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</si>
  <si>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990223</t>
  </si>
  <si>
    <t>NEPRO HP 500ml vanilková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</si>
  <si>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</si>
  <si>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</si>
  <si>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</si>
  <si>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</si>
  <si>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</si>
  <si>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</si>
  <si>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</si>
  <si>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</si>
  <si>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</si>
  <si>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</si>
  <si>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</si>
  <si>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</si>
  <si>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</si>
  <si>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</si>
  <si>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</si>
  <si>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</si>
  <si>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</si>
  <si>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</si>
  <si>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</si>
  <si>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</si>
  <si>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</si>
  <si>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</si>
  <si>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</si>
  <si>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33526</t>
  </si>
  <si>
    <t>NUTRISON</t>
  </si>
  <si>
    <t>POR SOL 1X1000ML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</si>
  <si>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</si>
  <si>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</si>
  <si>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</si>
  <si>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</si>
  <si>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</si>
  <si>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</si>
  <si>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</si>
  <si>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</si>
  <si>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</si>
  <si>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</si>
  <si>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</si>
  <si>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</si>
  <si>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</si>
  <si>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</si>
  <si>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</si>
  <si>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</si>
  <si>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</si>
  <si>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</si>
  <si>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</si>
  <si>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</si>
  <si>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</si>
  <si>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</si>
  <si>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</si>
  <si>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33859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</si>
  <si>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</si>
  <si>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</si>
  <si>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</si>
  <si>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</si>
  <si>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</si>
  <si>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</si>
  <si>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</si>
  <si>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</si>
  <si>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</si>
  <si>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</si>
  <si>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</si>
  <si>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</si>
  <si>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</si>
  <si>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183417</t>
  </si>
  <si>
    <t>83417</t>
  </si>
  <si>
    <t>MERONEM</t>
  </si>
  <si>
    <t>INJ SIC 10X1GM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</si>
  <si>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</si>
  <si>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</si>
  <si>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</si>
  <si>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</si>
  <si>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</si>
  <si>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</si>
  <si>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</si>
  <si>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134595</t>
  </si>
  <si>
    <t>MEDOCLAV 1000 MG/200 MG</t>
  </si>
  <si>
    <t>INJ+INF PLV SOL 10X1.2GM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</si>
  <si>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</si>
  <si>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</si>
  <si>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</si>
  <si>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</si>
  <si>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</si>
  <si>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</si>
  <si>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</si>
  <si>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</si>
  <si>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</si>
  <si>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</si>
  <si>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</si>
  <si>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</si>
  <si>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</si>
  <si>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</si>
  <si>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850012</t>
  </si>
  <si>
    <t>154748</t>
  </si>
  <si>
    <t>NITROFURANTOIN - RATIOPHARM 100 MG</t>
  </si>
  <si>
    <t>POR CPS PRO 50X100MG</t>
  </si>
  <si>
    <t>126127</t>
  </si>
  <si>
    <t>26127</t>
  </si>
  <si>
    <t>TYGACIL 50 MG</t>
  </si>
  <si>
    <t>INF PLV SOL 10X50MG/5ML</t>
  </si>
  <si>
    <t>148261</t>
  </si>
  <si>
    <t>48261</t>
  </si>
  <si>
    <t>PLV ADS 1X20GM</t>
  </si>
  <si>
    <t>111706</t>
  </si>
  <si>
    <t>11706</t>
  </si>
  <si>
    <t>BISEPTOL 480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</si>
  <si>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</si>
  <si>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</si>
  <si>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</si>
  <si>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</si>
  <si>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</si>
  <si>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</si>
  <si>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</si>
  <si>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</si>
  <si>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</si>
  <si>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</si>
  <si>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</si>
  <si>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</si>
  <si>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</si>
  <si>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</si>
  <si>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</si>
  <si>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</si>
  <si>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</si>
  <si>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</si>
  <si>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</si>
  <si>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</si>
  <si>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</si>
  <si>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</si>
  <si>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</si>
  <si>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</si>
  <si>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</si>
  <si>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</si>
  <si>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</si>
  <si>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</si>
  <si>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</si>
  <si>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166137</t>
  </si>
  <si>
    <t>66137</t>
  </si>
  <si>
    <t>OFLOXIN INF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</si>
  <si>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</si>
  <si>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</si>
  <si>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</si>
  <si>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</si>
  <si>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</si>
  <si>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</si>
  <si>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</si>
  <si>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</si>
  <si>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</si>
  <si>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</si>
  <si>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</si>
  <si>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</si>
  <si>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</si>
  <si>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</si>
  <si>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</si>
  <si>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147977</t>
  </si>
  <si>
    <t>MEROPENEM HOSPIRA 1 G</t>
  </si>
  <si>
    <t>INJ+INF PLV SOL 10X1GM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</si>
  <si>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</si>
  <si>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</si>
  <si>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</si>
  <si>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</si>
  <si>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</si>
  <si>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</si>
  <si>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</si>
  <si>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</si>
  <si>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</si>
  <si>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</si>
  <si>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</si>
  <si>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</si>
  <si>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</si>
  <si>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</si>
  <si>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</si>
  <si>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</si>
  <si>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</si>
  <si>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</si>
  <si>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</si>
  <si>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</si>
  <si>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</si>
  <si>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</si>
  <si>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</si>
  <si>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</si>
  <si>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</si>
  <si>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</si>
  <si>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</si>
  <si>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</si>
  <si>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</si>
  <si>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</si>
  <si>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</si>
  <si>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</si>
  <si>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</si>
  <si>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</si>
  <si>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</si>
  <si>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</si>
  <si>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</si>
  <si>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</si>
  <si>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</si>
  <si>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</si>
  <si>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</si>
  <si>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</si>
  <si>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</si>
  <si>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</si>
  <si>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</si>
  <si>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</si>
  <si>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</si>
  <si>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</si>
  <si>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</si>
  <si>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</si>
  <si>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</si>
  <si>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</si>
  <si>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</si>
  <si>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164407</t>
  </si>
  <si>
    <t>INF SOL 10X200ML/400MG</t>
  </si>
  <si>
    <t>50113008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</si>
  <si>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</si>
  <si>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</si>
  <si>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</si>
  <si>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</si>
  <si>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</si>
  <si>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</si>
  <si>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</si>
  <si>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</si>
  <si>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0062465</t>
  </si>
  <si>
    <t>HAEMOCOMPLETTAN P</t>
  </si>
  <si>
    <t>INJ+INF PLV SOL 1X2000MG</t>
  </si>
  <si>
    <t>0138455</t>
  </si>
  <si>
    <t>ALBUNORM 20%</t>
  </si>
  <si>
    <t>INF SOL 1X100ML</t>
  </si>
  <si>
    <t>0192353</t>
  </si>
  <si>
    <t>FLEXBUMIN 200 G/L</t>
  </si>
  <si>
    <t>6480</t>
  </si>
  <si>
    <t>Ocplex 20ml 500 I.U. Phoenix</t>
  </si>
  <si>
    <t>50113011</t>
  </si>
  <si>
    <t>89028</t>
  </si>
  <si>
    <t>Immunate Stim Plus 500 I.U.(fVIII)Baxter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</si>
  <si>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</si>
  <si>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</si>
  <si>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</si>
  <si>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</si>
  <si>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</si>
  <si>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</si>
  <si>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</si>
  <si>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</si>
  <si>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</si>
  <si>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J01DH02 - Meropenem</t>
  </si>
  <si>
    <t>N01AH03 - Sufentanyl</t>
  </si>
  <si>
    <t>V06XX - Potraviny pro zvláštní lékařské účely (PZLÚ)</t>
  </si>
  <si>
    <t>J02AC01 - Flukonazol</t>
  </si>
  <si>
    <t>J01CR05 - Piperacilin a enzymový inhibitor</t>
  </si>
  <si>
    <t>J01MA02 - Ciprofloxacin</t>
  </si>
  <si>
    <t>J01FF01 - Klindamycin</t>
  </si>
  <si>
    <t>J01XD01 - Metronidazol</t>
  </si>
  <si>
    <t>N05CD08 - Midazolam</t>
  </si>
  <si>
    <t>J01GB03 - Gentamicin</t>
  </si>
  <si>
    <t>J01CR01 - Ampicilin a enzymový inhibitor</t>
  </si>
  <si>
    <t>N01AX10 - Propofol</t>
  </si>
  <si>
    <t>N05AH04 - Kvetiapin</t>
  </si>
  <si>
    <t>J01CR02 - Amoxicilin a enzymový inhibitor</t>
  </si>
  <si>
    <t>J01DC02 - Cefuroxim</t>
  </si>
  <si>
    <t>C08DA01 - Verapamil</t>
  </si>
  <si>
    <t>N06BX18 - Vinpocetin</t>
  </si>
  <si>
    <t>M01AX17 - Nimesulid</t>
  </si>
  <si>
    <t>J01XA01 - Vankomycin</t>
  </si>
  <si>
    <t>H03AA01 - Levothyroxin, sodná sůl</t>
  </si>
  <si>
    <t>C10AA05 - Atorvastatin</t>
  </si>
  <si>
    <t>J01AA12 - Tigecyklin</t>
  </si>
  <si>
    <t>J01MA01 - Ofloxacin</t>
  </si>
  <si>
    <t>J01CA01 - Ampicilin</t>
  </si>
  <si>
    <t>H02AB04 - Methylprednisolon</t>
  </si>
  <si>
    <t>C07AG02 - Karvedilol</t>
  </si>
  <si>
    <t>J01CF04 - Oxacilin</t>
  </si>
  <si>
    <t>C09BB04 - Perindopril a amlodipin</t>
  </si>
  <si>
    <t>A04AA01 - Ondansetron</t>
  </si>
  <si>
    <t>C10AA07 - Rosuvastatin</t>
  </si>
  <si>
    <t>A06AD11 - Laktulóza</t>
  </si>
  <si>
    <t>H01CB02 - Oktreotid</t>
  </si>
  <si>
    <t>A10AB05 - Inzulin aspart</t>
  </si>
  <si>
    <t>C07AB07 - Bisoprolol</t>
  </si>
  <si>
    <t>J01DB04 - Cefazolin</t>
  </si>
  <si>
    <t>J01XB01 - Kolistin</t>
  </si>
  <si>
    <t>R06AE07 - Cetirizin</t>
  </si>
  <si>
    <t>J01XX08 - Linezolid</t>
  </si>
  <si>
    <t>B01AB06 - Nadroparin</t>
  </si>
  <si>
    <t>J02AC03 - Vorikonazol</t>
  </si>
  <si>
    <t>J01DD02 - Ceftazidim</t>
  </si>
  <si>
    <t>C09AA04 - Perindopril</t>
  </si>
  <si>
    <t>C01BD01 - Amiodaron</t>
  </si>
  <si>
    <t>N03AX12 - Gabapentin</t>
  </si>
  <si>
    <t>J01DH51 - Imipenem a enzymový inhibitor</t>
  </si>
  <si>
    <t>N05BA12 - Alprazolam</t>
  </si>
  <si>
    <t>J01FA09 - Klarithromycin</t>
  </si>
  <si>
    <t>N06AB04 - Citalopram</t>
  </si>
  <si>
    <t>C02AC05 - Moxonidin</t>
  </si>
  <si>
    <t>R03AC02 - Salbutamol</t>
  </si>
  <si>
    <t>C07AB05 - Betaxolol</t>
  </si>
  <si>
    <t>J01GB06 - Amikacin</t>
  </si>
  <si>
    <t>A02BC02 - Pantoprazol</t>
  </si>
  <si>
    <t>J01DD01 - Cefotaxim</t>
  </si>
  <si>
    <t>A02BC02</t>
  </si>
  <si>
    <t>A04AA01</t>
  </si>
  <si>
    <t>A06AD11</t>
  </si>
  <si>
    <t>A10AB05</t>
  </si>
  <si>
    <t>SDR+IVN INJ SOL 1X10ML</t>
  </si>
  <si>
    <t>B01AB06</t>
  </si>
  <si>
    <t>INJ SOL 10X5ML</t>
  </si>
  <si>
    <t>C01BD01</t>
  </si>
  <si>
    <t>POR TBL NOB 30X200MG</t>
  </si>
  <si>
    <t>C02AC05</t>
  </si>
  <si>
    <t>MOXOSTAD 0,4 MG</t>
  </si>
  <si>
    <t>POR TBL FLM 30X0.4MG</t>
  </si>
  <si>
    <t>C07AB05</t>
  </si>
  <si>
    <t>C07AB07</t>
  </si>
  <si>
    <t>C07AG02</t>
  </si>
  <si>
    <t>C08DA01</t>
  </si>
  <si>
    <t>C09AA04</t>
  </si>
  <si>
    <t>POR TBL FLM 30X10 MG</t>
  </si>
  <si>
    <t>C09BB04</t>
  </si>
  <si>
    <t>C10AA05</t>
  </si>
  <si>
    <t>SORTIS 20 MG</t>
  </si>
  <si>
    <t>C10AA07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</si>
  <si>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</si>
  <si>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</si>
  <si>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</si>
  <si>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</si>
  <si>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</si>
  <si>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</si>
  <si>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</si>
  <si>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</si>
  <si>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</si>
  <si>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</si>
  <si>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INF PLV SOL 10X50MG</t>
  </si>
  <si>
    <t>J01CA01</t>
  </si>
  <si>
    <t>AMPICILIN 0,5 BIOTIKA</t>
  </si>
  <si>
    <t>INJ PLV SOL 10X500MG</t>
  </si>
  <si>
    <t>J01CF04</t>
  </si>
  <si>
    <t>PROSTAPHLIN 1000 MG</t>
  </si>
  <si>
    <t>J01CR01</t>
  </si>
  <si>
    <t>AMPICILLIN AND SULBACTAM IBI 1 G + 500 MG PRÁŠEK PRO INJEKČNÍ ROZTOK</t>
  </si>
  <si>
    <t>J01CR02</t>
  </si>
  <si>
    <t>INJ+INF PLV SOL 10</t>
  </si>
  <si>
    <t>AMOKSIKLAV 1,2 G</t>
  </si>
  <si>
    <t>INJ+INF PLV SOL 5</t>
  </si>
  <si>
    <t>J01CR05</t>
  </si>
  <si>
    <t>J01DB04</t>
  </si>
  <si>
    <t>INJ PLV SOL 10X1GM</t>
  </si>
  <si>
    <t>J01DC02</t>
  </si>
  <si>
    <t>J01DD01</t>
  </si>
  <si>
    <t>J01DD02</t>
  </si>
  <si>
    <t>CEFTAZIDIM KABI 2 G</t>
  </si>
  <si>
    <t>J01DH02</t>
  </si>
  <si>
    <t>MERONEM 1 G</t>
  </si>
  <si>
    <t>J01DH51</t>
  </si>
  <si>
    <t>INF PLV SOL 1X10</t>
  </si>
  <si>
    <t>J01FA09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</si>
  <si>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</si>
  <si>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</si>
  <si>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</si>
  <si>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</si>
  <si>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</si>
  <si>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</si>
  <si>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</si>
  <si>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</si>
  <si>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</si>
  <si>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</si>
  <si>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</si>
  <si>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</si>
  <si>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</si>
  <si>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</si>
  <si>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</si>
  <si>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</si>
  <si>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</si>
  <si>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</si>
  <si>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</si>
  <si>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J01XD01</t>
  </si>
  <si>
    <t>METRONIDAZOL B. BRAUN 5 MG/ML</t>
  </si>
  <si>
    <t>INF SOL 10X100ML</t>
  </si>
  <si>
    <t>METRONIDAZOLE 0.5%-POLPHARMA</t>
  </si>
  <si>
    <t>INF SOL 1X100ML/500MG</t>
  </si>
  <si>
    <t>J01XX08</t>
  </si>
  <si>
    <t>J02AC01</t>
  </si>
  <si>
    <t>MYCOMAX INF</t>
  </si>
  <si>
    <t>J02AC03</t>
  </si>
  <si>
    <t>M01AX17</t>
  </si>
  <si>
    <t>POR TBL NOB 30X100MG</t>
  </si>
  <si>
    <t>N01AH03</t>
  </si>
  <si>
    <t>SUFENTA FORTE</t>
  </si>
  <si>
    <t>INJ SOL 5X1ML/50RG</t>
  </si>
  <si>
    <t>N01AX10</t>
  </si>
  <si>
    <t>N03AX12</t>
  </si>
  <si>
    <t>POR TBL FLM 50X600MG</t>
  </si>
  <si>
    <t>NEURONTIN 100 MG</t>
  </si>
  <si>
    <t>POR CPS DUR 20X100MG</t>
  </si>
  <si>
    <t>N05AH04</t>
  </si>
  <si>
    <t>N05BA12</t>
  </si>
  <si>
    <t>XANAX SR 0,5 MG</t>
  </si>
  <si>
    <t>POR TBL PRO 30X0.5MG</t>
  </si>
  <si>
    <t>XANAX 0,25 MG</t>
  </si>
  <si>
    <t>POR TBL NOB 30X0.25MG</t>
  </si>
  <si>
    <t>XANAX 0,5 MG</t>
  </si>
  <si>
    <t>POR TBL NOB 30X0.5MG</t>
  </si>
  <si>
    <t>N05CD08</t>
  </si>
  <si>
    <t>N06AB04</t>
  </si>
  <si>
    <t>N06BX18</t>
  </si>
  <si>
    <t>R03AC02</t>
  </si>
  <si>
    <t>INH SUS PSS 200X100RG</t>
  </si>
  <si>
    <t>R06AE07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</si>
  <si>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</si>
  <si>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</si>
  <si>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</si>
  <si>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</si>
  <si>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</si>
  <si>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</si>
  <si>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</si>
  <si>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CALOGEN NEUTRAL</t>
  </si>
  <si>
    <t>POR EML 1X200ML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</si>
  <si>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</si>
  <si>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</si>
  <si>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</si>
  <si>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</si>
  <si>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</si>
  <si>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</si>
  <si>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</si>
  <si>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</si>
  <si>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</si>
  <si>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</si>
  <si>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ZA329</t>
  </si>
  <si>
    <t>Obinadlo fixa crep   6 cm x 4 m 1323100102</t>
  </si>
  <si>
    <t>ZA331</t>
  </si>
  <si>
    <t>Obinadlo fixa crep 10 cm x 4 m 1323100104</t>
  </si>
  <si>
    <t>ZA418</t>
  </si>
  <si>
    <t>Náplast metaline pod TS 8 x 9 cm 23094</t>
  </si>
  <si>
    <t>ZA419</t>
  </si>
  <si>
    <t>Náplast betaplast bílá 10 cm x 5 m 510W</t>
  </si>
  <si>
    <t>ZA423</t>
  </si>
  <si>
    <t>Obinadlo elastické idealtex 12 cm x 5 m 9310633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</si>
  <si>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</si>
  <si>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</si>
  <si>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</si>
  <si>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</si>
  <si>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</si>
  <si>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</si>
  <si>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</si>
  <si>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 cm x 9,2 m 9004540 (900429)</t>
  </si>
  <si>
    <t>ZA459</t>
  </si>
  <si>
    <t>Kompresa AB 10 x 20 cm / 1 ks sterilní NT savá 1230114021</t>
  </si>
  <si>
    <t>ZA466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</si>
  <si>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</si>
  <si>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</si>
  <si>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</si>
  <si>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</si>
  <si>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</si>
  <si>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</si>
  <si>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</si>
  <si>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</si>
  <si>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</si>
  <si>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</si>
  <si>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</si>
  <si>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</si>
  <si>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</si>
  <si>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</si>
  <si>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</si>
  <si>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</si>
  <si>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</si>
  <si>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</si>
  <si>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</si>
  <si>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</si>
  <si>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</si>
  <si>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</si>
  <si>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</si>
  <si>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</si>
  <si>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</si>
  <si>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</si>
  <si>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</si>
  <si>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</si>
  <si>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 / 5 ks sterilní 1325020275</t>
  </si>
  <si>
    <t>ZC845</t>
  </si>
  <si>
    <t>Kompresa NT 10 x 20 cm / 5 ks sterilní 26621</t>
  </si>
  <si>
    <t>ZC885</t>
  </si>
  <si>
    <t>Náplast omnifix E 10 cm x 10 m 900650</t>
  </si>
  <si>
    <t>ZD631</t>
  </si>
  <si>
    <t>Krytí pharmafoam-trach. s výřezem 8 x 8 cm bal. á 10 ks P-Tracheo 808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</si>
  <si>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</si>
  <si>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</si>
  <si>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</si>
  <si>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</si>
  <si>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</si>
  <si>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</si>
  <si>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</si>
  <si>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</si>
  <si>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ZK352</t>
  </si>
  <si>
    <t>Hyiodine rotok na chronické rány bal. á 50 ml HYIODINE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</si>
  <si>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</si>
  <si>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</si>
  <si>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</si>
  <si>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</si>
  <si>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ZK087</t>
  </si>
  <si>
    <t>Krém cavilon ochranný bariérový á 28 g bal. á 12 ks 3391E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</si>
  <si>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</si>
  <si>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</si>
  <si>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</si>
  <si>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</si>
  <si>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</si>
  <si>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</si>
  <si>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</si>
  <si>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</si>
  <si>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</si>
  <si>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</si>
  <si>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</si>
  <si>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</si>
  <si>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</si>
  <si>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</si>
  <si>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</si>
  <si>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</si>
  <si>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</si>
  <si>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</si>
  <si>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</si>
  <si>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</si>
  <si>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ZA503</t>
  </si>
  <si>
    <t>Krytí suprasorb F 10 x 25 cm fóliové sterilní bal. á 10 ks 20464</t>
  </si>
  <si>
    <t>ZE485</t>
  </si>
  <si>
    <t>Krytí mepore film 20 x 30 cm bal. á 5 ks 273500-02</t>
  </si>
  <si>
    <t>ZA479</t>
  </si>
  <si>
    <t>Krytí tielle pěnové 11 x 11 cm bal. á 10 ks SYS MTL101 EE</t>
  </si>
  <si>
    <t>ZA688</t>
  </si>
  <si>
    <t>Sáček močový curity s hod.diurézou 400 ml hadička 150 cm 8150</t>
  </si>
  <si>
    <t>ZA705</t>
  </si>
  <si>
    <t>Hadička spojovací HS 1,8 x 450UNIV</t>
  </si>
  <si>
    <t>ZA713</t>
  </si>
  <si>
    <t>Měřič žilního tlaku 01 646992</t>
  </si>
  <si>
    <t>ZA728</t>
  </si>
  <si>
    <t>Lopatka lékařská nesterilní dřevěná ústní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</si>
  <si>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</si>
  <si>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</si>
  <si>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</si>
  <si>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</si>
  <si>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</si>
  <si>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</si>
  <si>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</si>
  <si>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</si>
  <si>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</si>
  <si>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</si>
  <si>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</si>
  <si>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</si>
  <si>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ZA860</t>
  </si>
  <si>
    <t>Spojka dvojitá otočná čistá á 20 ks 23412</t>
  </si>
  <si>
    <t>ZA883</t>
  </si>
  <si>
    <t>Rourka rektální CH18 délka 40 cm 19-18.100</t>
  </si>
  <si>
    <t>ZA964</t>
  </si>
  <si>
    <t>Stříkačka janett 3-dílná 60 ml sterilní vyplachovací MRG564</t>
  </si>
  <si>
    <t>ZA967</t>
  </si>
  <si>
    <t>Flocare set 800 pump pro enter.vaky-569886  A4323102</t>
  </si>
  <si>
    <t>ZB041</t>
  </si>
  <si>
    <t>Systém hrudní drenáže atrium 1 cestný 3600-100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</si>
  <si>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</si>
  <si>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</si>
  <si>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</si>
  <si>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</si>
  <si>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</si>
  <si>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s křížovou výpustí sterilní 2000 ml ZAR-TNU201601</t>
  </si>
  <si>
    <t>ZB314</t>
  </si>
  <si>
    <t>Kanyla TS 8,0 s manžetou bal. á 2 ks 100/523/080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</si>
  <si>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</si>
  <si>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</si>
  <si>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</si>
  <si>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</si>
  <si>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</si>
  <si>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</si>
  <si>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</si>
  <si>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</si>
  <si>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</si>
  <si>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</si>
  <si>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</si>
  <si>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</si>
  <si>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</si>
  <si>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</si>
  <si>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</si>
  <si>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</si>
  <si>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</si>
  <si>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</si>
  <si>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</si>
  <si>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</si>
  <si>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</si>
  <si>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</si>
  <si>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</si>
  <si>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</si>
  <si>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</si>
  <si>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</si>
  <si>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</si>
  <si>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</si>
  <si>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</si>
  <si>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</si>
  <si>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</si>
  <si>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</si>
  <si>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</si>
  <si>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</si>
  <si>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</si>
  <si>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</si>
  <si>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</si>
  <si>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</si>
  <si>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</si>
  <si>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</si>
  <si>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</si>
  <si>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</si>
  <si>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</si>
  <si>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</si>
  <si>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</si>
  <si>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</si>
  <si>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</si>
  <si>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</si>
  <si>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</si>
  <si>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</si>
  <si>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</si>
  <si>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</si>
  <si>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ZC648</t>
  </si>
  <si>
    <t>Elektroda EKG s gelem ovál 33 x 51 mm pro dospělé H-108006</t>
  </si>
  <si>
    <t>ZC738</t>
  </si>
  <si>
    <t>Husí krk Expandi-flex 22362</t>
  </si>
  <si>
    <t>ZC755</t>
  </si>
  <si>
    <t>Čepelka skalpelová 22 BB522</t>
  </si>
  <si>
    <t>ZC798</t>
  </si>
  <si>
    <t>Fonendoskop oboustranný 47 mm pro dospělé KVS-30L</t>
  </si>
  <si>
    <t>ZC863</t>
  </si>
  <si>
    <t>Hadička spojovací HS 1,8 x 1800LL 606304-ND</t>
  </si>
  <si>
    <t>ZC906</t>
  </si>
  <si>
    <t>Škrtidlo se sponou pro dospělé 25 x 500 mm KVS25500</t>
  </si>
  <si>
    <t>ZC981</t>
  </si>
  <si>
    <t>Kanyla TS 8,0 bez manžety 100/811/080</t>
  </si>
  <si>
    <t>ZD462</t>
  </si>
  <si>
    <t>Nos umělý termotrach 038-41-250</t>
  </si>
  <si>
    <t>ZD492</t>
  </si>
  <si>
    <t>Svěrka držáku flovac-plast 100 11-5122 (230-500)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</si>
  <si>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</si>
  <si>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</si>
  <si>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</si>
  <si>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</si>
  <si>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</si>
  <si>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</si>
  <si>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ZE146</t>
  </si>
  <si>
    <t>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</si>
  <si>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</si>
  <si>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</si>
  <si>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</si>
  <si>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</si>
  <si>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ZF985</t>
  </si>
  <si>
    <t>Katetr močový foley 24CH bal. á 12 ks 1620-02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</si>
  <si>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</si>
  <si>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</si>
  <si>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</si>
  <si>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</si>
  <si>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</si>
  <si>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</si>
  <si>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</si>
  <si>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</si>
  <si>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</si>
  <si>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</si>
  <si>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</si>
  <si>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</si>
  <si>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</si>
  <si>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</si>
  <si>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</si>
  <si>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</si>
  <si>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</si>
  <si>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</si>
  <si>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</si>
  <si>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</si>
  <si>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</si>
  <si>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</si>
  <si>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</si>
  <si>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</si>
  <si>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</si>
  <si>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</si>
  <si>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</si>
  <si>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</si>
  <si>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</si>
  <si>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</si>
  <si>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</si>
  <si>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</si>
  <si>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</si>
  <si>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</si>
  <si>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</si>
  <si>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</si>
  <si>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</si>
  <si>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</si>
  <si>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</si>
  <si>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</si>
  <si>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</si>
  <si>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</si>
  <si>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</si>
  <si>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</si>
  <si>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</si>
  <si>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</si>
  <si>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</si>
  <si>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</si>
  <si>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</si>
  <si>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</si>
  <si>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ZB263</t>
  </si>
  <si>
    <t>Kanyla TS 9,0 s manžetou bal. á 2 ks 100/523/090</t>
  </si>
  <si>
    <t>ZB720</t>
  </si>
  <si>
    <t>Manžeta přetlaková 1000 ml s manometrem 100 M10105 (052-006-100)</t>
  </si>
  <si>
    <t>ZC351</t>
  </si>
  <si>
    <t>Systém odsávací uzavřený CH14 jednocestný 30 cm 72 hod. bal. á 20 ks Z115-14</t>
  </si>
  <si>
    <t>ZC490</t>
  </si>
  <si>
    <t>Kartáček zubní s odsáváním 220x</t>
  </si>
  <si>
    <t>ZD907</t>
  </si>
  <si>
    <t>Zavaděč vzdušný bal.á 10 ks, C-CAE-14.0-70-FIC</t>
  </si>
  <si>
    <t>ZF512</t>
  </si>
  <si>
    <t>Páska bepa clip vario pro TS kanylu 30/V á 6 ks NKS:200602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</si>
  <si>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</si>
  <si>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</si>
  <si>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</si>
  <si>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</si>
  <si>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</si>
  <si>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</si>
  <si>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</si>
  <si>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3-dílná 50 ml LL light protected bal.á 60 ks 2022920A</t>
  </si>
  <si>
    <t>ZD880</t>
  </si>
  <si>
    <t>Pasta adhesivní stomahesive 30 g D9730</t>
  </si>
  <si>
    <t>ZL954</t>
  </si>
  <si>
    <t>Rampa 5 cestná - 5 x konektor no PVC V696425</t>
  </si>
  <si>
    <t>ZA709</t>
  </si>
  <si>
    <t>Katetr močový foley 22CH bal. á 12 ks 1575-02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</si>
  <si>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</si>
  <si>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</si>
  <si>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</si>
  <si>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</si>
  <si>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</si>
  <si>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pr. 70 mm bal. á 5 ks 125904</t>
  </si>
  <si>
    <t>ZB054</t>
  </si>
  <si>
    <t>Láhev 2,00 l šroubový uzávěr 000-030-000 (111-888-200)</t>
  </si>
  <si>
    <t>ZA753</t>
  </si>
  <si>
    <t>Sonda flocare PUR CH8/110 cm enlock 2778398</t>
  </si>
  <si>
    <t>ZB908</t>
  </si>
  <si>
    <t>Hadička spojovací stíněná 1 mm/150 cm bal. á 20 ks 1100 1150 E</t>
  </si>
  <si>
    <t>ZH775</t>
  </si>
  <si>
    <t>Lžíce laryngoskopu č.4 jednorázová bal. á 10 ks 02-2060-4C</t>
  </si>
  <si>
    <t>ZE497</t>
  </si>
  <si>
    <t>Manžeta TK k monitoru Philips  NIBP dvouplášťová dospělá U1880S(5001.01.053)</t>
  </si>
  <si>
    <t>ZF428</t>
  </si>
  <si>
    <t>Systém hrudní drenáže atrium 2 cestný 3620-100</t>
  </si>
  <si>
    <t>ZM513</t>
  </si>
  <si>
    <t>Konektor ventil jednocestný back check valve 8502802</t>
  </si>
  <si>
    <t>ZJ194</t>
  </si>
  <si>
    <t>Sáček vypouštěcí natura pr. 57 mm průhledný urostomický bal. á 10 ks 401536</t>
  </si>
  <si>
    <t>ZD271</t>
  </si>
  <si>
    <t>Držák láhve flovac-plast 100 11-5121 (300 970-010-210)</t>
  </si>
  <si>
    <t>ZM121</t>
  </si>
  <si>
    <t>Sáček drenážní sáček large horizontální 245 x 160 cm bal. á 5 ks 839263</t>
  </si>
  <si>
    <t>ZD814</t>
  </si>
  <si>
    <t>Manžeta TK k monitoru Philips obézní 17 x 60 cm KVS M1 6ZOM</t>
  </si>
  <si>
    <t>ZL953</t>
  </si>
  <si>
    <t>Rampa 3 cestná - 3 x konektor no PVC V696423</t>
  </si>
  <si>
    <t>ZA978</t>
  </si>
  <si>
    <t>Houbička odsávací s reg. vakua 2201</t>
  </si>
  <si>
    <t>ZN139</t>
  </si>
  <si>
    <t>Kanyla ET 8,5 s manžetou bal. á 10 ks TR085</t>
  </si>
  <si>
    <t>ZD273</t>
  </si>
  <si>
    <t>Sonda Freka PEG žaludeční CH15,100 cm TR/F 7980111</t>
  </si>
  <si>
    <t>ZN136</t>
  </si>
  <si>
    <t>Kanyla ET 7,0 s manžetou bal. á 10 ks TR070</t>
  </si>
  <si>
    <t>ZN138</t>
  </si>
  <si>
    <t>Kanyla ET 8,0 s manžetou bal. á 10 ks TR080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</si>
  <si>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</si>
  <si>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</si>
  <si>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</si>
  <si>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</si>
  <si>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</si>
  <si>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</si>
  <si>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</si>
  <si>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</si>
  <si>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ZA715</t>
  </si>
  <si>
    <t>Set infuzní intrafix primeline classic 150 cm 4062957</t>
  </si>
  <si>
    <t>ZE079</t>
  </si>
  <si>
    <t>Set transfúzní non PVC s odvzdušněním a bakteriálním filtrem ZAR-I-TS</t>
  </si>
  <si>
    <t>ZB220</t>
  </si>
  <si>
    <t>Šití safil fialový 3/0 (2) bal. á 36 ks C1048046</t>
  </si>
  <si>
    <t>ZB834</t>
  </si>
  <si>
    <t>Šití nurolon bk 2-0 bal. á 36 ks EH6604H</t>
  </si>
  <si>
    <t>ZA911</t>
  </si>
  <si>
    <t>Šití dafilon modrý 2/0 bal. á 36 ks C0932477</t>
  </si>
  <si>
    <t>ZC135</t>
  </si>
  <si>
    <t>Šití safil fialový 2/0 (3) bal. á 36 ks C1048031</t>
  </si>
  <si>
    <t>ZF937</t>
  </si>
  <si>
    <t>Šití premicron 3/0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</si>
  <si>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</si>
  <si>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</si>
  <si>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</si>
  <si>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</si>
  <si>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</si>
  <si>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</si>
  <si>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ZB481</t>
  </si>
  <si>
    <t>Jehla chirurgická B13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</si>
  <si>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</si>
  <si>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</si>
  <si>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</si>
  <si>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</si>
  <si>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</si>
  <si>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</si>
  <si>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ZB769</t>
  </si>
  <si>
    <t>Jehla vakuová 206/38 mm žlutá 450077</t>
  </si>
  <si>
    <t>ZB466</t>
  </si>
  <si>
    <t>Jehla chirurgická B14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</si>
  <si>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</si>
  <si>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</si>
  <si>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</si>
  <si>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</si>
  <si>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</si>
  <si>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</si>
  <si>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</si>
  <si>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</si>
  <si>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</si>
  <si>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</si>
  <si>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</si>
  <si>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</si>
  <si>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</si>
  <si>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 gamex ansell PF bez pudru 6,5 A351143</t>
  </si>
  <si>
    <t>ZN126</t>
  </si>
  <si>
    <t>Rukavice operační  gamex ansell PF bez pudru 7,0 A351144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</si>
  <si>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</si>
  <si>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</si>
  <si>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</si>
  <si>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</si>
  <si>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</si>
  <si>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</si>
  <si>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</si>
  <si>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</si>
  <si>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</si>
  <si>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</si>
  <si>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</si>
  <si>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</si>
  <si>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</si>
  <si>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</si>
  <si>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</si>
  <si>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</si>
  <si>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DG422</t>
  </si>
  <si>
    <t>Sensor GLU/LAC</t>
  </si>
  <si>
    <t>DG419</t>
  </si>
  <si>
    <t>W Waste container, 2 Pcs</t>
  </si>
  <si>
    <t>DG425</t>
  </si>
  <si>
    <t>Autotrol plus B, level 3, 40 pcs</t>
  </si>
  <si>
    <t>ZB232</t>
  </si>
  <si>
    <t>Maska anesteziologická č.4 7194000</t>
  </si>
  <si>
    <t>ZB750</t>
  </si>
  <si>
    <t>Hadice vrapovaná metráž dělitelná po 400 mm á 50 m 1574000/W</t>
  </si>
  <si>
    <t>ZB751</t>
  </si>
  <si>
    <t>Hadice PVC 8/12 á 30 m P00468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</si>
  <si>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</si>
  <si>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</si>
  <si>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</si>
  <si>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</si>
  <si>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ZB233</t>
  </si>
  <si>
    <t>Maska anesteziologická obličej.č.5 7095</t>
  </si>
  <si>
    <t>ZF751</t>
  </si>
  <si>
    <t>Maska anesteziologická č.6 7096</t>
  </si>
  <si>
    <t>ZD534</t>
  </si>
  <si>
    <t>Okruh dýchací compact II 2,0 m 2151000/W</t>
  </si>
  <si>
    <t>ZA905</t>
  </si>
  <si>
    <t>Maska tracheostomická 001305 (pův.k.č.2400)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</si>
  <si>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</si>
  <si>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</si>
  <si>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</si>
  <si>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</si>
  <si>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</si>
  <si>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</si>
  <si>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</si>
  <si>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</si>
  <si>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</si>
  <si>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</si>
  <si>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</si>
  <si>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</si>
  <si>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</si>
  <si>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</si>
  <si>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</si>
  <si>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</si>
  <si>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</si>
  <si>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</si>
  <si>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</si>
  <si>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</si>
  <si>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</si>
  <si>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</si>
  <si>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</si>
  <si>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</si>
  <si>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</si>
  <si>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</si>
  <si>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</si>
  <si>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</si>
  <si>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</si>
  <si>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</si>
  <si>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</si>
  <si>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</si>
  <si>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</si>
  <si>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</si>
  <si>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</si>
  <si>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</si>
  <si>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</si>
  <si>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</si>
  <si>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</si>
  <si>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</si>
  <si>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</si>
  <si>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</si>
  <si>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</si>
  <si>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</si>
  <si>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</si>
  <si>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</si>
  <si>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</si>
  <si>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</si>
  <si>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</si>
  <si>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</si>
  <si>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</si>
  <si>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</si>
  <si>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</si>
  <si>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</si>
  <si>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</si>
  <si>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</si>
  <si>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</si>
  <si>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</si>
  <si>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</si>
  <si>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</si>
  <si>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57239</t>
  </si>
  <si>
    <t>UZAVŘENÍ BRONCHOPLEURÁLNÍ PÍŠTĚLE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</si>
  <si>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</si>
  <si>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</si>
  <si>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</si>
  <si>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</si>
  <si>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</si>
  <si>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</si>
  <si>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</si>
  <si>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</si>
  <si>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</si>
  <si>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</si>
  <si>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</si>
  <si>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</si>
  <si>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</si>
  <si>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</si>
  <si>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</si>
  <si>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</si>
  <si>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</si>
  <si>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</si>
  <si>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</si>
  <si>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</si>
  <si>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</si>
  <si>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</si>
  <si>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</si>
  <si>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</si>
  <si>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07390</t>
  </si>
  <si>
    <t>(VZP) EMBOLECTOMIE A.ILIACA</t>
  </si>
  <si>
    <t>07565</t>
  </si>
  <si>
    <t>(DRG) KATASTROFICKÁ OPERACE KVCH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</si>
  <si>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</si>
  <si>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</si>
  <si>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</si>
  <si>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</si>
  <si>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</si>
  <si>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</si>
  <si>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07320</t>
  </si>
  <si>
    <t>(VZP) BYPASS NEBO NÁHRADA TEPEN HORNÍCH KONČETIN A</t>
  </si>
  <si>
    <t>90890</t>
  </si>
  <si>
    <t>(VZP) PUNKCE TRACHEY SE ZAVEDENÍM KANYLY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</si>
  <si>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</si>
  <si>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</si>
  <si>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</si>
  <si>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</si>
  <si>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</si>
  <si>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</si>
  <si>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</si>
  <si>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</si>
  <si>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</si>
  <si>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</si>
  <si>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</si>
  <si>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</si>
  <si>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</si>
  <si>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</si>
  <si>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</si>
  <si>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</si>
  <si>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</si>
  <si>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</si>
  <si>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</si>
  <si>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</si>
  <si>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</si>
  <si>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</si>
  <si>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</si>
  <si>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</si>
  <si>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</si>
  <si>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</si>
  <si>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</si>
  <si>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</si>
  <si>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</si>
  <si>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</si>
  <si>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</si>
  <si>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</si>
  <si>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</si>
  <si>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</si>
  <si>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</si>
  <si>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</si>
  <si>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</si>
  <si>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</si>
  <si>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</si>
  <si>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</si>
  <si>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</si>
  <si>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</si>
  <si>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</si>
  <si>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</si>
  <si>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</si>
  <si>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61121</t>
  </si>
  <si>
    <t>CÉVNÍ ANASTOMOSA MIKROCHIRURGICKOU TECHNIKOU</t>
  </si>
  <si>
    <t>07563</t>
  </si>
  <si>
    <t>(DRG) URGENTNÍ OPERACE KVCH</t>
  </si>
  <si>
    <t>51517</t>
  </si>
  <si>
    <t>OPERACE KÝLY S POUŽITÍM ŠTĚPU ČI IMPLANTÁTU, OPERA</t>
  </si>
  <si>
    <t>51515</t>
  </si>
  <si>
    <t>OPERACE KÝLY UMBILIKÁLNÍ NEBO EPIGASTRICKÁ - DOSPĚ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</si>
  <si>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</si>
  <si>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</si>
  <si>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</si>
  <si>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</si>
  <si>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</si>
  <si>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</si>
  <si>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</si>
  <si>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</si>
  <si>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</si>
  <si>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</si>
  <si>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</si>
  <si>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</si>
  <si>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</si>
  <si>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</si>
  <si>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</si>
  <si>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</si>
  <si>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</si>
  <si>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</si>
  <si>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</si>
  <si>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</si>
  <si>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</si>
  <si>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</si>
  <si>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</si>
  <si>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</si>
  <si>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</si>
  <si>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</si>
  <si>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</si>
  <si>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</si>
  <si>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</si>
  <si>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</si>
  <si>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</si>
  <si>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</si>
  <si>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66915</t>
  </si>
  <si>
    <t>DEKOMPRESE FASCIÁLNÍHO LOŽE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</si>
  <si>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</si>
  <si>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</si>
  <si>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</si>
  <si>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</si>
  <si>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</si>
  <si>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</si>
  <si>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</si>
  <si>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</si>
  <si>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</si>
  <si>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</si>
  <si>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</si>
  <si>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</si>
  <si>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5F3</t>
  </si>
  <si>
    <t>51859</t>
  </si>
  <si>
    <t>FIXAČNÍ SÁDROVÁ DLAHA - NOHA, BÉREC</t>
  </si>
  <si>
    <t>53159</t>
  </si>
  <si>
    <t>OTEVŘENÁ REPOZICE A OSTEOSYNTÉZA ZLOMENIN OBOU KOS</t>
  </si>
  <si>
    <t>53469</t>
  </si>
  <si>
    <t>ZLOMENINA DIAFÝZY A SUPRAKONDYLICKÉ OBLASTI FEMURU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</si>
  <si>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</si>
  <si>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</si>
  <si>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</si>
  <si>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</si>
  <si>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</si>
  <si>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</si>
  <si>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</si>
  <si>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</si>
  <si>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</si>
  <si>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</si>
  <si>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</si>
  <si>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</si>
  <si>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</si>
  <si>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</si>
  <si>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53467</t>
  </si>
  <si>
    <t>ZLOMENINY TIBIÁLNÍHO NEBO FIBULÁRNÍHO PLATEAU TIBI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</si>
  <si>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</si>
  <si>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</si>
  <si>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</si>
  <si>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</si>
  <si>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</si>
  <si>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</si>
  <si>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</si>
  <si>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</si>
  <si>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5T1</t>
  </si>
  <si>
    <t>1</t>
  </si>
  <si>
    <t>0003708</t>
  </si>
  <si>
    <t>ZYVOXID 2 MG/ML INFUZNÍ ROZTOK</t>
  </si>
  <si>
    <t>0003952</t>
  </si>
  <si>
    <t>0004234</t>
  </si>
  <si>
    <t>0005113</t>
  </si>
  <si>
    <t>TARGOCID 400 MG</t>
  </si>
  <si>
    <t>0006480</t>
  </si>
  <si>
    <t>OCPLEX</t>
  </si>
  <si>
    <t>0008807</t>
  </si>
  <si>
    <t>0008808</t>
  </si>
  <si>
    <t>0011592</t>
  </si>
  <si>
    <t>0011785</t>
  </si>
  <si>
    <t>AMIKIN 1 G</t>
  </si>
  <si>
    <t>0016600</t>
  </si>
  <si>
    <t>0020605</t>
  </si>
  <si>
    <t>0026127</t>
  </si>
  <si>
    <t>0026902</t>
  </si>
  <si>
    <t>0045123</t>
  </si>
  <si>
    <t>VISIPAQUE 320 MG I/ML</t>
  </si>
  <si>
    <t>0053922</t>
  </si>
  <si>
    <t>0058092</t>
  </si>
  <si>
    <t>0065989</t>
  </si>
  <si>
    <t>0066137</t>
  </si>
  <si>
    <t>0072972</t>
  </si>
  <si>
    <t>0075634</t>
  </si>
  <si>
    <t>PROTHROMPLEX TOTAL NF</t>
  </si>
  <si>
    <t>0076360</t>
  </si>
  <si>
    <t>ZINACEF 1,5 G</t>
  </si>
  <si>
    <t>0077018</t>
  </si>
  <si>
    <t>ULTRAVIST 370</t>
  </si>
  <si>
    <t>0083050</t>
  </si>
  <si>
    <t>SEFOTAK 1 G</t>
  </si>
  <si>
    <t>0083417</t>
  </si>
  <si>
    <t>0083487</t>
  </si>
  <si>
    <t>MERONEM 500 MG</t>
  </si>
  <si>
    <t>0089028</t>
  </si>
  <si>
    <t>IMMUNATE STIM PLUS 500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</si>
  <si>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</si>
  <si>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</si>
  <si>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</si>
  <si>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</si>
  <si>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</si>
  <si>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</si>
  <si>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</si>
  <si>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</si>
  <si>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</si>
  <si>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</si>
  <si>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</si>
  <si>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</si>
  <si>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</si>
  <si>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</si>
  <si>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CEFTAZIDIM KABI 1 G</t>
  </si>
  <si>
    <t>0131656</t>
  </si>
  <si>
    <t>0137484</t>
  </si>
  <si>
    <t>ANBINEX</t>
  </si>
  <si>
    <t>0142077</t>
  </si>
  <si>
    <t>0151458</t>
  </si>
  <si>
    <t>0162180</t>
  </si>
  <si>
    <t>0162187</t>
  </si>
  <si>
    <t>0164350</t>
  </si>
  <si>
    <t>TAZOCIN 4 G/0,5 G</t>
  </si>
  <si>
    <t>0164401</t>
  </si>
  <si>
    <t>0166269</t>
  </si>
  <si>
    <t>0500720</t>
  </si>
  <si>
    <t>MYCAMINE 100 MG</t>
  </si>
  <si>
    <t>0129056</t>
  </si>
  <si>
    <t>ATENATIV</t>
  </si>
  <si>
    <t>0164407</t>
  </si>
  <si>
    <t>0129057</t>
  </si>
  <si>
    <t>0137483</t>
  </si>
  <si>
    <t>0162496</t>
  </si>
  <si>
    <t>0027431</t>
  </si>
  <si>
    <t>CANCIDAS 70 MG</t>
  </si>
  <si>
    <t>0134595</t>
  </si>
  <si>
    <t>0113453</t>
  </si>
  <si>
    <t>0149384</t>
  </si>
  <si>
    <t>ECALTA 100 MG</t>
  </si>
  <si>
    <t>0156835</t>
  </si>
  <si>
    <t>MEROPENEM KABI 1 G</t>
  </si>
  <si>
    <t>0151460</t>
  </si>
  <si>
    <t>CEFUROXIM KABI 750 MG</t>
  </si>
  <si>
    <t>0147977</t>
  </si>
  <si>
    <t>0166265</t>
  </si>
  <si>
    <t>0202911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</si>
  <si>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</si>
  <si>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</si>
  <si>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</si>
  <si>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</si>
  <si>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</si>
  <si>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</si>
  <si>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</si>
  <si>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</si>
  <si>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</si>
  <si>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</si>
  <si>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</si>
  <si>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</si>
  <si>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</si>
  <si>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</si>
  <si>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</si>
  <si>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</si>
  <si>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</si>
  <si>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</si>
  <si>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</si>
  <si>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</si>
  <si>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0001018</t>
  </si>
  <si>
    <t>ŠROUB SAMOŘEZNÝ KORTIKÁLNÍ MALÝ FRAGMENTY OCEL</t>
  </si>
  <si>
    <t>0002264</t>
  </si>
  <si>
    <t>FIXÁTOR ZEVNÍ TRUBKOVÝ, SYNTHES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</si>
  <si>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</si>
  <si>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</si>
  <si>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</si>
  <si>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</si>
  <si>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</si>
  <si>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</si>
  <si>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</si>
  <si>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</si>
  <si>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</si>
  <si>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</si>
  <si>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</si>
  <si>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</si>
  <si>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</si>
  <si>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0013010</t>
  </si>
  <si>
    <t>STAPLER LINEÁRNÍ S BŘITEM TCT75,TLC75,TCD75</t>
  </si>
  <si>
    <t>0017333</t>
  </si>
  <si>
    <t>DLAHA MALÝ FRAGMENT OCEL</t>
  </si>
  <si>
    <t>0017413</t>
  </si>
  <si>
    <t>ŠROUB SPONGIOZNÍ MALÝ FRAGMENT OCEL</t>
  </si>
  <si>
    <t>0017745</t>
  </si>
  <si>
    <t>0030494</t>
  </si>
  <si>
    <t>ŠROUB LCP SAMOŘEZNÝ VELKÝ FRAGMENT TITAN</t>
  </si>
  <si>
    <t>0030501</t>
  </si>
  <si>
    <t>0030509</t>
  </si>
  <si>
    <t>0030617</t>
  </si>
  <si>
    <t>STAPLER KOŽNÍ ROYAL - 35W</t>
  </si>
  <si>
    <t>0030705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</si>
  <si>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</si>
  <si>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</si>
  <si>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</si>
  <si>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</si>
  <si>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</si>
  <si>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</si>
  <si>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</si>
  <si>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</si>
  <si>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0046892</t>
  </si>
  <si>
    <t>PROTÉZA CÉVNÍ GELSOFT PLUS DÉLKA 40 CM</t>
  </si>
  <si>
    <t>0051607</t>
  </si>
  <si>
    <t>SADA GASTROSTOMICKÁ - PEG</t>
  </si>
  <si>
    <t>0053772</t>
  </si>
  <si>
    <t>STAPLER LINEÁRNÍ S BŘITEM  TCT10,TLC10</t>
  </si>
  <si>
    <t>0054525</t>
  </si>
  <si>
    <t>DRÁT VODÍCÍ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</si>
  <si>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</si>
  <si>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</si>
  <si>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</si>
  <si>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</si>
  <si>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</si>
  <si>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</si>
  <si>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0058756</t>
  </si>
  <si>
    <t>VODIČ DRÁTĚNÝ ROADRUNNER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</si>
  <si>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</si>
  <si>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</si>
  <si>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</si>
  <si>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</si>
  <si>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</si>
  <si>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</si>
  <si>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</si>
  <si>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</si>
  <si>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0082079</t>
  </si>
  <si>
    <t>KRYTÍ COM 30 OBVAZOVÁ TEXTÍLIE KOMBINOVANÁ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</si>
  <si>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</si>
  <si>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</si>
  <si>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</si>
  <si>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</si>
  <si>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</si>
  <si>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</si>
  <si>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</si>
  <si>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</si>
  <si>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</si>
  <si>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</si>
  <si>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</si>
  <si>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</si>
  <si>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</si>
  <si>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</si>
  <si>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</si>
  <si>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</si>
  <si>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</si>
  <si>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</si>
  <si>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</si>
  <si>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</si>
  <si>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</si>
  <si>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</si>
  <si>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</si>
  <si>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0081995</t>
  </si>
  <si>
    <t>RENASYS SBĚRNÁ NÁDOBA S GELEM A FILTREM VELKÁ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</si>
  <si>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</si>
  <si>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</si>
  <si>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</si>
  <si>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</si>
  <si>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</si>
  <si>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</si>
  <si>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</si>
  <si>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</si>
  <si>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</si>
  <si>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</si>
  <si>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0082143</t>
  </si>
  <si>
    <t>RENASYS F PŘEVAZOVÝ SET VELKÝ L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</si>
  <si>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</si>
  <si>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</si>
  <si>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</si>
  <si>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</si>
  <si>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</si>
  <si>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</si>
  <si>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</si>
  <si>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</si>
  <si>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</si>
  <si>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</si>
  <si>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</si>
  <si>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</si>
  <si>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</si>
  <si>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</si>
  <si>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</si>
  <si>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</si>
  <si>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</si>
  <si>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</si>
  <si>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</si>
  <si>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</si>
  <si>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</si>
  <si>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</si>
  <si>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</si>
  <si>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</si>
  <si>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</si>
  <si>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</si>
  <si>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</si>
  <si>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</si>
  <si>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</si>
  <si>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</si>
  <si>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</si>
  <si>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</si>
  <si>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</si>
  <si>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</si>
  <si>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</si>
  <si>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</si>
  <si>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</si>
  <si>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</si>
  <si>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</si>
  <si>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</si>
  <si>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</si>
  <si>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</si>
  <si>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</si>
  <si>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</si>
  <si>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</si>
  <si>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</si>
  <si>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61151</t>
  </si>
  <si>
    <t>UZAVŘENÍ DEFEKTU KOŽNÍM LALOKEM MÍSTNÍM NAD 20 CM^</t>
  </si>
  <si>
    <t>61165</t>
  </si>
  <si>
    <t>ROZPROSTŘENÍ NEBO MODELACE LALOKU</t>
  </si>
  <si>
    <t>6F3</t>
  </si>
  <si>
    <t>6F5</t>
  </si>
  <si>
    <t>65949</t>
  </si>
  <si>
    <t>OŠETŘENÍ KOLEMČELISTNÍHO ZÁNĚTU A DRENÁŽ</t>
  </si>
  <si>
    <t>71747</t>
  </si>
  <si>
    <t>ČÁSTEČNÁ EXSTIRPACE KRČNÍCH UZLIN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</si>
  <si>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</si>
  <si>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</si>
  <si>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</si>
  <si>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</si>
  <si>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</si>
  <si>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</si>
  <si>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</si>
  <si>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66829</t>
  </si>
  <si>
    <t>ZAVEDENÍ PROPLACHOVÉ LAVÁŽE</t>
  </si>
  <si>
    <t>66919</t>
  </si>
  <si>
    <t>SEKVESTROTOMIE</t>
  </si>
  <si>
    <t>66817</t>
  </si>
  <si>
    <t>VÝPLŇ DUTINY</t>
  </si>
  <si>
    <t>66877</t>
  </si>
  <si>
    <t>TREPANACE A DRENÁŽ KOSTI</t>
  </si>
  <si>
    <t>7F1</t>
  </si>
  <si>
    <t>71311</t>
  </si>
  <si>
    <t>LARYNGOSKOPIE PŘÍMÁ</t>
  </si>
  <si>
    <t>7F6</t>
  </si>
  <si>
    <t>77129</t>
  </si>
  <si>
    <t>JEDNODOBÁ URETROPLASTIKA BEZ CHORDEKTOMIE NEBO II.</t>
  </si>
  <si>
    <t>76215</t>
  </si>
  <si>
    <t>KATETRIZACE URETERU, NEBO EXTRAKCE KONKREMENTU Z M</t>
  </si>
  <si>
    <t>76365</t>
  </si>
  <si>
    <t>PUNKČNÍ EPICYSTOSTOMIE</t>
  </si>
  <si>
    <t>76335</t>
  </si>
  <si>
    <t>OPERAČNÍ REVIZE PERIRENÁLNÍCH NEBO PERIURETERÁLNÍC</t>
  </si>
  <si>
    <t>7T8</t>
  </si>
  <si>
    <t>0014583</t>
  </si>
  <si>
    <t>0025746</t>
  </si>
  <si>
    <t>INVANZ 1 G</t>
  </si>
  <si>
    <t>0026041</t>
  </si>
  <si>
    <t>KIOVIG 100 MG/ML</t>
  </si>
  <si>
    <t>0045119</t>
  </si>
  <si>
    <t>VISIPAQUE 270 MG I/ML</t>
  </si>
  <si>
    <t>0076353</t>
  </si>
  <si>
    <t>FORTUM 1 G</t>
  </si>
  <si>
    <t>0076354</t>
  </si>
  <si>
    <t>FORTUM 2 G</t>
  </si>
  <si>
    <t>0077044</t>
  </si>
  <si>
    <t>ZINACEF 750 MG</t>
  </si>
  <si>
    <t>0085516</t>
  </si>
  <si>
    <t>FLEBOGAMMA 5%</t>
  </si>
  <si>
    <t>0001052</t>
  </si>
  <si>
    <t>DLAHA LC-DCP ROVNÁ MALÉ FRAGMENT OCEL</t>
  </si>
  <si>
    <t>0046898</t>
  </si>
  <si>
    <t>PROTÉZA CÉVNÍ BIF.GELSOFT PLUS DÉLKA 45CM</t>
  </si>
  <si>
    <t>0056344</t>
  </si>
  <si>
    <t>SADA PUNKČNÍ SUPRAPUBICKÁ - EASYCYST, 170718..1707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</si>
  <si>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</si>
  <si>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</si>
  <si>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</si>
  <si>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</si>
  <si>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</si>
  <si>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</si>
  <si>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0082002</t>
  </si>
  <si>
    <t>V.A.C.GRANUFOAM(PU PĚNA) VELIKOST XL</t>
  </si>
  <si>
    <t>0082509</t>
  </si>
  <si>
    <t>0082513</t>
  </si>
  <si>
    <t>0141868</t>
  </si>
  <si>
    <t>STENTGRAFT PERIFERNÍ,SAMOEXPANDIBILNÍ,NITINOL,POTA</t>
  </si>
  <si>
    <t>78022</t>
  </si>
  <si>
    <t>CÍLENÉ VYŠETŘENÍ ANESTEZIOLOGEM</t>
  </si>
  <si>
    <t>09547</t>
  </si>
  <si>
    <t>REGULAČNÍ POPLATEK -- POJIŠTĚNEC OD ÚHRADY POPLATK</t>
  </si>
  <si>
    <t>09544</t>
  </si>
  <si>
    <t>SIGNÁLNÍ VÝKON POBYTU V ZAŘÍZENÍ LŮŽKOVÉ PÉČE / DO</t>
  </si>
  <si>
    <t>78021</t>
  </si>
  <si>
    <t>KOMPLEXNÍ VYŠETŘENÍ ANESTEZIOLOGEM</t>
  </si>
  <si>
    <t>809</t>
  </si>
  <si>
    <t>89198</t>
  </si>
  <si>
    <t>SKIASKOPIE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</si>
  <si>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</si>
  <si>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</si>
  <si>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</si>
  <si>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</si>
  <si>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</si>
  <si>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</si>
  <si>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</si>
  <si>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</si>
  <si>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</si>
  <si>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</si>
  <si>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01333</t>
  </si>
  <si>
    <t xml:space="preserve">NETRAUMATICKÉ INTRAKRANIÁLNÍ KRVÁCENÍ S MCC                                                         </t>
  </si>
  <si>
    <t>01443</t>
  </si>
  <si>
    <t xml:space="preserve">KRANIÁLNÍ A INTRAKRANIÁLNÍ PORANĚNÍ S MCC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</si>
  <si>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</si>
  <si>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</si>
  <si>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</si>
  <si>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</si>
  <si>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</si>
  <si>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</si>
  <si>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</si>
  <si>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</si>
  <si>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</si>
  <si>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</si>
  <si>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</si>
  <si>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</si>
  <si>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</si>
  <si>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</si>
  <si>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</si>
  <si>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</si>
  <si>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</si>
  <si>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MCC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</si>
  <si>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</si>
  <si>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</si>
  <si>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</si>
  <si>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</si>
  <si>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</si>
  <si>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</si>
  <si>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</si>
  <si>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</si>
  <si>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</si>
  <si>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</si>
  <si>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</si>
  <si>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EPIGASTRICKÉ KÝLE S MCC               </t>
  </si>
  <si>
    <t>06103</t>
  </si>
  <si>
    <t xml:space="preserve">JINÉ VÝKONY PŘI PORUCHÁCH A ONEMOCNĚNÍCH TRÁVICÍHO SYSTÉMU S MCC                                    </t>
  </si>
  <si>
    <t>06332</t>
  </si>
  <si>
    <t xml:space="preserve">DIVERTIKULITIDA,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</si>
  <si>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</si>
  <si>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</si>
  <si>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</si>
  <si>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</si>
  <si>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</si>
  <si>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JATER, KROMĚ MALIGNÍ CIRHÓZY A ALKOHOLICKÉ HEPATITIDY S MCC                                 </t>
  </si>
  <si>
    <t>08081</t>
  </si>
  <si>
    <t xml:space="preserve">VÝKONY NA KYČLÍCH A STEHENNÍ KOSTI,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</si>
  <si>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</si>
  <si>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</si>
  <si>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</si>
  <si>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DISLOKACE, KROMĚ STEHENNÍ KOSTI A PÁNVE S MCC                                        </t>
  </si>
  <si>
    <t>08392</t>
  </si>
  <si>
    <t xml:space="preserve">SELHÁNÍ, REAKCE A KOMPLIKACE ORTOPEDICKÉHO PŘÍSTROJE NEBO VÝKONU S CC                               </t>
  </si>
  <si>
    <t>10052</t>
  </si>
  <si>
    <t xml:space="preserve">VÝKONY NA ŠTÍTNÉ A PŘÍŠTITNÉ ŽLÁZE, THYROGLOSSÁLNÍ VÝKONY S CC                                      </t>
  </si>
  <si>
    <t>10053</t>
  </si>
  <si>
    <t xml:space="preserve">VÝKONY NA ŠTÍTNÉ A PŘÍŠTITNÉ ŽLÁZE, THYROGLOSSÁLNÍ VÝKONY S MCC                                     </t>
  </si>
  <si>
    <t>10333</t>
  </si>
  <si>
    <t xml:space="preserve">JINÉ ENDOKRINNÍ PORUCHY S MCC                                                                       </t>
  </si>
  <si>
    <t>11082</t>
  </si>
  <si>
    <t xml:space="preserve">JINÉ VÝKONY PŘI PORUCHÁCH A ONEMOCNĚNÍCH LEDVIN A MOČOVÝCH CEST S CC                                </t>
  </si>
  <si>
    <t>13303</t>
  </si>
  <si>
    <t xml:space="preserve">MALIGNÍ ONEMOCNĚNÍ ŽENSKÉHO REPRODUKČNÍHO SYSTÉMU S MCC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</si>
  <si>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</si>
  <si>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</si>
  <si>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</si>
  <si>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</si>
  <si>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</si>
  <si>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</si>
  <si>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</si>
  <si>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</si>
  <si>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</si>
  <si>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</si>
  <si>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</si>
  <si>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</si>
  <si>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</si>
  <si>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CC                                      </t>
  </si>
  <si>
    <t>23013</t>
  </si>
  <si>
    <t xml:space="preserve">OPERAČNÍ VÝKON S DIAGNÓZOU JINÉHO KONTAKTU SE ZDRAVOTNICKÝMI SLUŽBAMI S MCC                         </t>
  </si>
  <si>
    <t>25051</t>
  </si>
  <si>
    <t>DLOUHODOBÁ MECHANICKÁ VENTILACE PŘI POLYTRAUMATU &gt; 240 HODIN (11-21 DNÍ) S EKONOMICKY NÁROČNÝM VÝKON</t>
  </si>
  <si>
    <t>25053</t>
  </si>
  <si>
    <t>25303</t>
  </si>
  <si>
    <t xml:space="preserve">DIAGNÓZY TÝKAJÍCÍ SE HLAVY,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</si>
  <si>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</si>
  <si>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</si>
  <si>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</si>
  <si>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</si>
  <si>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</si>
  <si>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</si>
  <si>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</si>
  <si>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</si>
  <si>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</si>
  <si>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</si>
  <si>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</si>
  <si>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</si>
  <si>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</si>
  <si>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</si>
  <si>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</si>
  <si>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</si>
  <si>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89143</t>
  </si>
  <si>
    <t>RTG BŘICHA</t>
  </si>
  <si>
    <t>89455</t>
  </si>
  <si>
    <t>PERKUTÁNNÍ NEFROSTOMIE JEDNOSTRANNÁ</t>
  </si>
  <si>
    <t>89165</t>
  </si>
  <si>
    <t>RETROGRÁDNÍ PYELOGRAFIE JEDNOSTRANNÁ</t>
  </si>
  <si>
    <t>22</t>
  </si>
  <si>
    <t>0093626</t>
  </si>
  <si>
    <t>0002087</t>
  </si>
  <si>
    <t>18F-FDG</t>
  </si>
  <si>
    <t>0002095</t>
  </si>
  <si>
    <t>99mTc-nanokoloid alb.inj.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</si>
  <si>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</si>
  <si>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</si>
  <si>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</si>
  <si>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</si>
  <si>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</si>
  <si>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</si>
  <si>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</si>
  <si>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</si>
  <si>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</si>
  <si>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</si>
  <si>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</si>
  <si>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</si>
  <si>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</si>
  <si>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</si>
  <si>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</si>
  <si>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</si>
  <si>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</si>
  <si>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</si>
  <si>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</si>
  <si>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</si>
  <si>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</si>
  <si>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</si>
  <si>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</si>
  <si>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</si>
  <si>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</si>
  <si>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</si>
  <si>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</si>
  <si>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</si>
  <si>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</si>
  <si>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</si>
  <si>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</si>
  <si>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</si>
  <si>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</si>
  <si>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</si>
  <si>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</si>
  <si>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</si>
  <si>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</si>
  <si>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</si>
  <si>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</si>
  <si>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</si>
  <si>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</si>
  <si>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</si>
  <si>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</si>
  <si>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</si>
  <si>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</si>
  <si>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</si>
  <si>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</si>
  <si>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</si>
  <si>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</si>
  <si>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</si>
  <si>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</si>
  <si>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</si>
  <si>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</si>
  <si>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</si>
  <si>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</si>
  <si>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</si>
  <si>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</si>
  <si>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</si>
  <si>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</si>
  <si>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</si>
  <si>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</si>
  <si>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</si>
  <si>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</si>
  <si>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</si>
  <si>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</si>
  <si>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</si>
  <si>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</si>
  <si>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</si>
  <si>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</si>
  <si>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</si>
  <si>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</si>
  <si>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</si>
  <si>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</si>
  <si>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</si>
  <si>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</si>
  <si>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</si>
  <si>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</si>
  <si>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</si>
  <si>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</si>
  <si>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</si>
  <si>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</si>
  <si>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</si>
  <si>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</si>
  <si>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</si>
  <si>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</si>
  <si>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</si>
  <si>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</si>
  <si>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</si>
  <si>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</si>
  <si>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</si>
  <si>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</si>
  <si>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</si>
  <si>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</si>
  <si>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</si>
  <si>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</si>
  <si>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</si>
  <si>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</si>
  <si>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</si>
  <si>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</si>
  <si>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</si>
  <si>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</si>
  <si>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</si>
  <si>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</si>
  <si>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</si>
  <si>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</si>
  <si>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</si>
  <si>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</si>
  <si>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</si>
  <si>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</si>
  <si>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</si>
  <si>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</si>
  <si>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</si>
  <si>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</si>
  <si>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</si>
  <si>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</si>
  <si>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</si>
  <si>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</si>
  <si>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</si>
  <si>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</si>
  <si>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</si>
  <si>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</si>
  <si>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</si>
  <si>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</si>
  <si>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</si>
  <si>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</si>
  <si>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</si>
  <si>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</si>
  <si>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</si>
  <si>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</si>
  <si>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</si>
  <si>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</si>
  <si>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</si>
  <si>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</si>
  <si>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</si>
  <si>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</si>
  <si>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</si>
  <si>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</si>
  <si>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</si>
  <si>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</si>
  <si>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</si>
  <si>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</si>
  <si>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</si>
  <si>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</si>
  <si>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</si>
  <si>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</si>
  <si>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</si>
  <si>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</si>
  <si>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</si>
  <si>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</si>
  <si>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</si>
  <si>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</si>
  <si>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</si>
  <si>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</si>
  <si>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</si>
  <si>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</si>
  <si>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</si>
  <si>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</si>
  <si>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</si>
  <si>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</si>
  <si>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</si>
  <si>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</si>
  <si>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</si>
  <si>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</si>
  <si>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</si>
  <si>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</si>
  <si>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</si>
  <si>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</si>
  <si>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</si>
  <si>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</si>
  <si>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</si>
  <si>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</si>
  <si>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</si>
  <si>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</si>
  <si>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</si>
  <si>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</si>
  <si>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</si>
  <si>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</si>
  <si>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</si>
  <si>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</si>
  <si>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</si>
  <si>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</si>
  <si>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</si>
  <si>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</si>
  <si>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</si>
  <si>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</si>
  <si>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</si>
  <si>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</si>
  <si>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</si>
  <si>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</si>
  <si>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</si>
  <si>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</si>
  <si>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</si>
  <si>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</si>
  <si>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</si>
  <si>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</si>
  <si>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</si>
  <si>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</si>
  <si>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</si>
  <si>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</si>
  <si>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</si>
  <si>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</si>
  <si>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</si>
  <si>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</si>
  <si>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</si>
  <si>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</si>
  <si>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</si>
  <si>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</si>
  <si>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</si>
  <si>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</si>
  <si>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</si>
  <si>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</si>
  <si>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</si>
  <si>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</si>
  <si>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</si>
  <si>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</si>
  <si>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</si>
  <si>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91195</t>
  </si>
  <si>
    <t>STANOVENÍ C - REAKTIVNÍHO PROTEINU ELISA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</si>
  <si>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</si>
  <si>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</si>
  <si>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</si>
  <si>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</si>
  <si>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</si>
  <si>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</si>
  <si>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</si>
  <si>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</si>
  <si>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</si>
  <si>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</si>
  <si>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</si>
  <si>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</si>
  <si>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</si>
  <si>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</si>
  <si>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</si>
  <si>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</si>
  <si>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</si>
  <si>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</si>
  <si>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</si>
  <si>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</si>
  <si>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</si>
  <si>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</si>
  <si>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</si>
  <si>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</si>
  <si>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</si>
  <si>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</si>
  <si>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</si>
  <si>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</si>
  <si>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</si>
  <si>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</si>
  <si>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</si>
  <si>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</si>
  <si>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</si>
  <si>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</si>
  <si>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</si>
  <si>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</si>
  <si>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</si>
  <si>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</si>
  <si>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</si>
  <si>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</si>
  <si>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</si>
  <si>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</si>
  <si>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</si>
  <si>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</si>
  <si>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</si>
  <si>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</si>
  <si>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</si>
  <si>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</si>
  <si>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</si>
  <si>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</si>
  <si>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</si>
  <si>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</si>
  <si>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</si>
  <si>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</si>
  <si>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</si>
  <si>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</si>
  <si>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</si>
  <si>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</si>
  <si>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</si>
  <si>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</si>
  <si>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</si>
  <si>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</si>
  <si>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</si>
  <si>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</si>
  <si>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</si>
  <si>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</si>
  <si>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</si>
  <si>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</si>
  <si>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</si>
  <si>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</si>
  <si>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</si>
  <si>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</si>
  <si>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</si>
  <si>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</si>
  <si>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</si>
  <si>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</si>
  <si>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</si>
  <si>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</si>
  <si>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</si>
  <si>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</si>
  <si>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</si>
  <si>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</si>
  <si>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</si>
  <si>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</si>
  <si>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</si>
  <si>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</si>
  <si>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</si>
  <si>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</si>
  <si>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</si>
  <si>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</si>
  <si>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</si>
  <si>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</si>
  <si>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</si>
  <si>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</si>
  <si>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</si>
  <si>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</si>
  <si>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</si>
  <si>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</si>
  <si>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</si>
  <si>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</si>
  <si>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</si>
  <si>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</si>
  <si>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</si>
  <si>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</si>
  <si>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</si>
  <si>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</si>
  <si>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VASKULÁRNÍ ISTHMUS LOGIC,BALONEXPA</t>
  </si>
  <si>
    <t>0059796</t>
  </si>
  <si>
    <t>DRÁT VODÍCÍ ANGIODYN J3 SFC-FS 150-0,35</t>
  </si>
  <si>
    <t>0046127</t>
  </si>
  <si>
    <t>KATETR BALONKOVÝ PTA - ŘEZACÍ - CUTTING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</si>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</sst>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1" fillId="0" borderId="91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2" fillId="0" borderId="9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9" fontId="35" fillId="0" borderId="128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1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2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3.6082757696078202E-2</c:v>
                </c:pt>
                <c:pt idx="1">
                  <c:v>6.3003168323147285E-2</c:v>
                </c:pt>
                <c:pt idx="2">
                  <c:v>0.1017808127154313</c:v>
                </c:pt>
                <c:pt idx="3">
                  <c:v>0.20596816097029388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703760"/>
        <c:axId val="11115522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0.29719659865101117</c:v>
                </c:pt>
                <c:pt idx="1">
                  <c:v>0.29719659865101117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782048"/>
        <c:axId val="1501782440"/>
      </c:scatterChart>
      <c:catAx>
        <c:axId val="35670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52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552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6703760"/>
        <c:crosses val="autoZero"/>
        <c:crossBetween val="between"/>
      </c:valAx>
      <c:valAx>
        <c:axId val="1501782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01782440"/>
        <c:crosses val="max"/>
        <c:crossBetween val="midCat"/>
      </c:valAx>
      <c:valAx>
        <c:axId val="1501782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17820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0.6204173716864072</c:v>
                </c:pt>
                <c:pt idx="1">
                  <c:v>0.39659395777440798</c:v>
                </c:pt>
                <c:pt idx="2">
                  <c:v>0.44511356941807945</c:v>
                </c:pt>
                <c:pt idx="3">
                  <c:v>0.71917924946317191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83616"/>
        <c:axId val="14351769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177384"/>
        <c:axId val="1435177776"/>
      </c:scatterChart>
      <c:catAx>
        <c:axId val="150178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517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1769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01783616"/>
        <c:crosses val="autoZero"/>
        <c:crossBetween val="between"/>
      </c:valAx>
      <c:valAx>
        <c:axId val="1435177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35177776"/>
        <c:crosses val="max"/>
        <c:crossBetween val="midCat"/>
      </c:valAx>
      <c:valAx>
        <c:axId val="1435177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4351773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306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1894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272</v>
      </c>
      <c r="C15" s="51" t="s">
        <v>282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2355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2901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2998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3599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1894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306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259.75</v>
      </c>
      <c r="G3" s="47">
        <f>SUBTOTAL(9,G6:G1048576)</f>
        <v>74423.427222287675</v>
      </c>
      <c r="H3" s="48">
        <f>IF(M3=0,0,G3/M3)</f>
        <v>8.9610930019870999E-2</v>
      </c>
      <c r="I3" s="47">
        <f>SUBTOTAL(9,I6:I1048576)</f>
        <v>3205.5</v>
      </c>
      <c r="J3" s="47">
        <f>SUBTOTAL(9,J6:J1048576)</f>
        <v>756093.86799811083</v>
      </c>
      <c r="K3" s="48">
        <f>IF(M3=0,0,J3/M3)</f>
        <v>0.91038906998012892</v>
      </c>
      <c r="L3" s="47">
        <f>SUBTOTAL(9,L6:L1048576)</f>
        <v>3465.25</v>
      </c>
      <c r="M3" s="49">
        <f>SUBTOTAL(9,M6:M1048576)</f>
        <v>830517.29522039858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509</v>
      </c>
      <c r="B6" s="608" t="s">
        <v>1776</v>
      </c>
      <c r="C6" s="608" t="s">
        <v>1363</v>
      </c>
      <c r="D6" s="608" t="s">
        <v>1364</v>
      </c>
      <c r="E6" s="608" t="s">
        <v>1365</v>
      </c>
      <c r="F6" s="611"/>
      <c r="G6" s="611"/>
      <c r="H6" s="630">
        <v>0</v>
      </c>
      <c r="I6" s="611">
        <v>950</v>
      </c>
      <c r="J6" s="611">
        <v>64463.023207407437</v>
      </c>
      <c r="K6" s="630">
        <v>1</v>
      </c>
      <c r="L6" s="611">
        <v>950</v>
      </c>
      <c r="M6" s="612">
        <v>64463.023207407437</v>
      </c>
    </row>
    <row r="7" spans="1:13" ht="14.4" customHeight="1" x14ac:dyDescent="0.3">
      <c r="A7" s="613" t="s">
        <v>509</v>
      </c>
      <c r="B7" s="614" t="s">
        <v>1777</v>
      </c>
      <c r="C7" s="614" t="s">
        <v>1393</v>
      </c>
      <c r="D7" s="614" t="s">
        <v>1394</v>
      </c>
      <c r="E7" s="614" t="s">
        <v>1395</v>
      </c>
      <c r="F7" s="617"/>
      <c r="G7" s="617"/>
      <c r="H7" s="638">
        <v>0</v>
      </c>
      <c r="I7" s="617">
        <v>14</v>
      </c>
      <c r="J7" s="617">
        <v>5097.7786654630509</v>
      </c>
      <c r="K7" s="638">
        <v>1</v>
      </c>
      <c r="L7" s="617">
        <v>14</v>
      </c>
      <c r="M7" s="618">
        <v>5097.7786654630509</v>
      </c>
    </row>
    <row r="8" spans="1:13" ht="14.4" customHeight="1" x14ac:dyDescent="0.3">
      <c r="A8" s="613" t="s">
        <v>509</v>
      </c>
      <c r="B8" s="614" t="s">
        <v>1778</v>
      </c>
      <c r="C8" s="614" t="s">
        <v>1360</v>
      </c>
      <c r="D8" s="614" t="s">
        <v>1305</v>
      </c>
      <c r="E8" s="614" t="s">
        <v>1361</v>
      </c>
      <c r="F8" s="617"/>
      <c r="G8" s="617"/>
      <c r="H8" s="638">
        <v>0</v>
      </c>
      <c r="I8" s="617">
        <v>6</v>
      </c>
      <c r="J8" s="617">
        <v>436.55845987554153</v>
      </c>
      <c r="K8" s="638">
        <v>1</v>
      </c>
      <c r="L8" s="617">
        <v>6</v>
      </c>
      <c r="M8" s="618">
        <v>436.55845987554153</v>
      </c>
    </row>
    <row r="9" spans="1:13" ht="14.4" customHeight="1" x14ac:dyDescent="0.3">
      <c r="A9" s="613" t="s">
        <v>509</v>
      </c>
      <c r="B9" s="614" t="s">
        <v>1778</v>
      </c>
      <c r="C9" s="614" t="s">
        <v>1304</v>
      </c>
      <c r="D9" s="614" t="s">
        <v>1305</v>
      </c>
      <c r="E9" s="614" t="s">
        <v>1306</v>
      </c>
      <c r="F9" s="617"/>
      <c r="G9" s="617"/>
      <c r="H9" s="638">
        <v>0</v>
      </c>
      <c r="I9" s="617">
        <v>1</v>
      </c>
      <c r="J9" s="617">
        <v>107.67865654033422</v>
      </c>
      <c r="K9" s="638">
        <v>1</v>
      </c>
      <c r="L9" s="617">
        <v>1</v>
      </c>
      <c r="M9" s="618">
        <v>107.67865654033422</v>
      </c>
    </row>
    <row r="10" spans="1:13" ht="14.4" customHeight="1" x14ac:dyDescent="0.3">
      <c r="A10" s="613" t="s">
        <v>509</v>
      </c>
      <c r="B10" s="614" t="s">
        <v>1779</v>
      </c>
      <c r="C10" s="614" t="s">
        <v>1353</v>
      </c>
      <c r="D10" s="614" t="s">
        <v>1354</v>
      </c>
      <c r="E10" s="614" t="s">
        <v>1780</v>
      </c>
      <c r="F10" s="617"/>
      <c r="G10" s="617"/>
      <c r="H10" s="638">
        <v>0</v>
      </c>
      <c r="I10" s="617">
        <v>34</v>
      </c>
      <c r="J10" s="617">
        <v>15897.424167055584</v>
      </c>
      <c r="K10" s="638">
        <v>1</v>
      </c>
      <c r="L10" s="617">
        <v>34</v>
      </c>
      <c r="M10" s="618">
        <v>15897.424167055584</v>
      </c>
    </row>
    <row r="11" spans="1:13" ht="14.4" customHeight="1" x14ac:dyDescent="0.3">
      <c r="A11" s="613" t="s">
        <v>509</v>
      </c>
      <c r="B11" s="614" t="s">
        <v>1781</v>
      </c>
      <c r="C11" s="614" t="s">
        <v>1319</v>
      </c>
      <c r="D11" s="614" t="s">
        <v>1320</v>
      </c>
      <c r="E11" s="614" t="s">
        <v>1782</v>
      </c>
      <c r="F11" s="617"/>
      <c r="G11" s="617"/>
      <c r="H11" s="638">
        <v>0</v>
      </c>
      <c r="I11" s="617">
        <v>12</v>
      </c>
      <c r="J11" s="617">
        <v>39899.966965591047</v>
      </c>
      <c r="K11" s="638">
        <v>1</v>
      </c>
      <c r="L11" s="617">
        <v>12</v>
      </c>
      <c r="M11" s="618">
        <v>39899.966965591047</v>
      </c>
    </row>
    <row r="12" spans="1:13" ht="14.4" customHeight="1" x14ac:dyDescent="0.3">
      <c r="A12" s="613" t="s">
        <v>509</v>
      </c>
      <c r="B12" s="614" t="s">
        <v>1783</v>
      </c>
      <c r="C12" s="614" t="s">
        <v>1342</v>
      </c>
      <c r="D12" s="614" t="s">
        <v>1289</v>
      </c>
      <c r="E12" s="614" t="s">
        <v>1343</v>
      </c>
      <c r="F12" s="617"/>
      <c r="G12" s="617"/>
      <c r="H12" s="638">
        <v>0</v>
      </c>
      <c r="I12" s="617">
        <v>74</v>
      </c>
      <c r="J12" s="617">
        <v>9579.6495673381687</v>
      </c>
      <c r="K12" s="638">
        <v>1</v>
      </c>
      <c r="L12" s="617">
        <v>74</v>
      </c>
      <c r="M12" s="618">
        <v>9579.6495673381687</v>
      </c>
    </row>
    <row r="13" spans="1:13" ht="14.4" customHeight="1" x14ac:dyDescent="0.3">
      <c r="A13" s="613" t="s">
        <v>509</v>
      </c>
      <c r="B13" s="614" t="s">
        <v>1783</v>
      </c>
      <c r="C13" s="614" t="s">
        <v>1288</v>
      </c>
      <c r="D13" s="614" t="s">
        <v>1289</v>
      </c>
      <c r="E13" s="614" t="s">
        <v>1784</v>
      </c>
      <c r="F13" s="617"/>
      <c r="G13" s="617"/>
      <c r="H13" s="638">
        <v>0</v>
      </c>
      <c r="I13" s="617">
        <v>3</v>
      </c>
      <c r="J13" s="617">
        <v>135.74963398007276</v>
      </c>
      <c r="K13" s="638">
        <v>1</v>
      </c>
      <c r="L13" s="617">
        <v>3</v>
      </c>
      <c r="M13" s="618">
        <v>135.74963398007276</v>
      </c>
    </row>
    <row r="14" spans="1:13" ht="14.4" customHeight="1" x14ac:dyDescent="0.3">
      <c r="A14" s="613" t="s">
        <v>509</v>
      </c>
      <c r="B14" s="614" t="s">
        <v>1785</v>
      </c>
      <c r="C14" s="614" t="s">
        <v>1292</v>
      </c>
      <c r="D14" s="614" t="s">
        <v>1786</v>
      </c>
      <c r="E14" s="614" t="s">
        <v>1787</v>
      </c>
      <c r="F14" s="617"/>
      <c r="G14" s="617"/>
      <c r="H14" s="638">
        <v>0</v>
      </c>
      <c r="I14" s="617">
        <v>1</v>
      </c>
      <c r="J14" s="617">
        <v>103.66</v>
      </c>
      <c r="K14" s="638">
        <v>1</v>
      </c>
      <c r="L14" s="617">
        <v>1</v>
      </c>
      <c r="M14" s="618">
        <v>103.66</v>
      </c>
    </row>
    <row r="15" spans="1:13" ht="14.4" customHeight="1" x14ac:dyDescent="0.3">
      <c r="A15" s="613" t="s">
        <v>509</v>
      </c>
      <c r="B15" s="614" t="s">
        <v>1788</v>
      </c>
      <c r="C15" s="614" t="s">
        <v>1315</v>
      </c>
      <c r="D15" s="614" t="s">
        <v>1316</v>
      </c>
      <c r="E15" s="614" t="s">
        <v>1317</v>
      </c>
      <c r="F15" s="617"/>
      <c r="G15" s="617"/>
      <c r="H15" s="638">
        <v>0</v>
      </c>
      <c r="I15" s="617">
        <v>3</v>
      </c>
      <c r="J15" s="617">
        <v>229.07999999999996</v>
      </c>
      <c r="K15" s="638">
        <v>1</v>
      </c>
      <c r="L15" s="617">
        <v>3</v>
      </c>
      <c r="M15" s="618">
        <v>229.07999999999996</v>
      </c>
    </row>
    <row r="16" spans="1:13" ht="14.4" customHeight="1" x14ac:dyDescent="0.3">
      <c r="A16" s="613" t="s">
        <v>509</v>
      </c>
      <c r="B16" s="614" t="s">
        <v>1789</v>
      </c>
      <c r="C16" s="614" t="s">
        <v>1312</v>
      </c>
      <c r="D16" s="614" t="s">
        <v>1313</v>
      </c>
      <c r="E16" s="614" t="s">
        <v>1015</v>
      </c>
      <c r="F16" s="617"/>
      <c r="G16" s="617"/>
      <c r="H16" s="638">
        <v>0</v>
      </c>
      <c r="I16" s="617">
        <v>1</v>
      </c>
      <c r="J16" s="617">
        <v>48.91</v>
      </c>
      <c r="K16" s="638">
        <v>1</v>
      </c>
      <c r="L16" s="617">
        <v>1</v>
      </c>
      <c r="M16" s="618">
        <v>48.91</v>
      </c>
    </row>
    <row r="17" spans="1:13" ht="14.4" customHeight="1" x14ac:dyDescent="0.3">
      <c r="A17" s="613" t="s">
        <v>509</v>
      </c>
      <c r="B17" s="614" t="s">
        <v>1790</v>
      </c>
      <c r="C17" s="614" t="s">
        <v>1345</v>
      </c>
      <c r="D17" s="614" t="s">
        <v>1346</v>
      </c>
      <c r="E17" s="614" t="s">
        <v>1347</v>
      </c>
      <c r="F17" s="617"/>
      <c r="G17" s="617"/>
      <c r="H17" s="638">
        <v>0</v>
      </c>
      <c r="I17" s="617">
        <v>1</v>
      </c>
      <c r="J17" s="617">
        <v>24.96978761451393</v>
      </c>
      <c r="K17" s="638">
        <v>1</v>
      </c>
      <c r="L17" s="617">
        <v>1</v>
      </c>
      <c r="M17" s="618">
        <v>24.96978761451393</v>
      </c>
    </row>
    <row r="18" spans="1:13" ht="14.4" customHeight="1" x14ac:dyDescent="0.3">
      <c r="A18" s="613" t="s">
        <v>509</v>
      </c>
      <c r="B18" s="614" t="s">
        <v>1791</v>
      </c>
      <c r="C18" s="614" t="s">
        <v>532</v>
      </c>
      <c r="D18" s="614" t="s">
        <v>533</v>
      </c>
      <c r="E18" s="614" t="s">
        <v>534</v>
      </c>
      <c r="F18" s="617">
        <v>1</v>
      </c>
      <c r="G18" s="617">
        <v>61.13</v>
      </c>
      <c r="H18" s="638">
        <v>1</v>
      </c>
      <c r="I18" s="617"/>
      <c r="J18" s="617"/>
      <c r="K18" s="638">
        <v>0</v>
      </c>
      <c r="L18" s="617">
        <v>1</v>
      </c>
      <c r="M18" s="618">
        <v>61.13</v>
      </c>
    </row>
    <row r="19" spans="1:13" ht="14.4" customHeight="1" x14ac:dyDescent="0.3">
      <c r="A19" s="613" t="s">
        <v>509</v>
      </c>
      <c r="B19" s="614" t="s">
        <v>1792</v>
      </c>
      <c r="C19" s="614" t="s">
        <v>1338</v>
      </c>
      <c r="D19" s="614" t="s">
        <v>1339</v>
      </c>
      <c r="E19" s="614" t="s">
        <v>1793</v>
      </c>
      <c r="F19" s="617"/>
      <c r="G19" s="617"/>
      <c r="H19" s="638">
        <v>0</v>
      </c>
      <c r="I19" s="617">
        <v>1</v>
      </c>
      <c r="J19" s="617">
        <v>162.79000000000002</v>
      </c>
      <c r="K19" s="638">
        <v>1</v>
      </c>
      <c r="L19" s="617">
        <v>1</v>
      </c>
      <c r="M19" s="618">
        <v>162.79000000000002</v>
      </c>
    </row>
    <row r="20" spans="1:13" ht="14.4" customHeight="1" x14ac:dyDescent="0.3">
      <c r="A20" s="613" t="s">
        <v>509</v>
      </c>
      <c r="B20" s="614" t="s">
        <v>1794</v>
      </c>
      <c r="C20" s="614" t="s">
        <v>1371</v>
      </c>
      <c r="D20" s="614" t="s">
        <v>1372</v>
      </c>
      <c r="E20" s="614" t="s">
        <v>1373</v>
      </c>
      <c r="F20" s="617"/>
      <c r="G20" s="617"/>
      <c r="H20" s="638">
        <v>0</v>
      </c>
      <c r="I20" s="617">
        <v>1</v>
      </c>
      <c r="J20" s="617">
        <v>153.94999999999999</v>
      </c>
      <c r="K20" s="638">
        <v>1</v>
      </c>
      <c r="L20" s="617">
        <v>1</v>
      </c>
      <c r="M20" s="618">
        <v>153.94999999999999</v>
      </c>
    </row>
    <row r="21" spans="1:13" ht="14.4" customHeight="1" x14ac:dyDescent="0.3">
      <c r="A21" s="613" t="s">
        <v>509</v>
      </c>
      <c r="B21" s="614" t="s">
        <v>1794</v>
      </c>
      <c r="C21" s="614" t="s">
        <v>1410</v>
      </c>
      <c r="D21" s="614" t="s">
        <v>1411</v>
      </c>
      <c r="E21" s="614" t="s">
        <v>1373</v>
      </c>
      <c r="F21" s="617"/>
      <c r="G21" s="617"/>
      <c r="H21" s="638">
        <v>0</v>
      </c>
      <c r="I21" s="617">
        <v>1</v>
      </c>
      <c r="J21" s="617">
        <v>121.2600111544992</v>
      </c>
      <c r="K21" s="638">
        <v>1</v>
      </c>
      <c r="L21" s="617">
        <v>1</v>
      </c>
      <c r="M21" s="618">
        <v>121.2600111544992</v>
      </c>
    </row>
    <row r="22" spans="1:13" ht="14.4" customHeight="1" x14ac:dyDescent="0.3">
      <c r="A22" s="613" t="s">
        <v>509</v>
      </c>
      <c r="B22" s="614" t="s">
        <v>1795</v>
      </c>
      <c r="C22" s="614" t="s">
        <v>1334</v>
      </c>
      <c r="D22" s="614" t="s">
        <v>1796</v>
      </c>
      <c r="E22" s="614" t="s">
        <v>793</v>
      </c>
      <c r="F22" s="617"/>
      <c r="G22" s="617"/>
      <c r="H22" s="638">
        <v>0</v>
      </c>
      <c r="I22" s="617">
        <v>1</v>
      </c>
      <c r="J22" s="617">
        <v>93.810202212459956</v>
      </c>
      <c r="K22" s="638">
        <v>1</v>
      </c>
      <c r="L22" s="617">
        <v>1</v>
      </c>
      <c r="M22" s="618">
        <v>93.810202212459956</v>
      </c>
    </row>
    <row r="23" spans="1:13" ht="14.4" customHeight="1" x14ac:dyDescent="0.3">
      <c r="A23" s="613" t="s">
        <v>509</v>
      </c>
      <c r="B23" s="614" t="s">
        <v>1797</v>
      </c>
      <c r="C23" s="614" t="s">
        <v>1375</v>
      </c>
      <c r="D23" s="614" t="s">
        <v>1376</v>
      </c>
      <c r="E23" s="614" t="s">
        <v>1340</v>
      </c>
      <c r="F23" s="617"/>
      <c r="G23" s="617"/>
      <c r="H23" s="638">
        <v>0</v>
      </c>
      <c r="I23" s="617">
        <v>1</v>
      </c>
      <c r="J23" s="617">
        <v>88.25</v>
      </c>
      <c r="K23" s="638">
        <v>1</v>
      </c>
      <c r="L23" s="617">
        <v>1</v>
      </c>
      <c r="M23" s="618">
        <v>88.25</v>
      </c>
    </row>
    <row r="24" spans="1:13" ht="14.4" customHeight="1" x14ac:dyDescent="0.3">
      <c r="A24" s="613" t="s">
        <v>509</v>
      </c>
      <c r="B24" s="614" t="s">
        <v>1798</v>
      </c>
      <c r="C24" s="614" t="s">
        <v>1407</v>
      </c>
      <c r="D24" s="614" t="s">
        <v>1799</v>
      </c>
      <c r="E24" s="614" t="s">
        <v>1800</v>
      </c>
      <c r="F24" s="617"/>
      <c r="G24" s="617"/>
      <c r="H24" s="638">
        <v>0</v>
      </c>
      <c r="I24" s="617">
        <v>19</v>
      </c>
      <c r="J24" s="617">
        <v>26696.634902428363</v>
      </c>
      <c r="K24" s="638">
        <v>1</v>
      </c>
      <c r="L24" s="617">
        <v>19</v>
      </c>
      <c r="M24" s="618">
        <v>26696.634902428363</v>
      </c>
    </row>
    <row r="25" spans="1:13" ht="14.4" customHeight="1" x14ac:dyDescent="0.3">
      <c r="A25" s="613" t="s">
        <v>509</v>
      </c>
      <c r="B25" s="614" t="s">
        <v>1801</v>
      </c>
      <c r="C25" s="614" t="s">
        <v>1276</v>
      </c>
      <c r="D25" s="614" t="s">
        <v>1802</v>
      </c>
      <c r="E25" s="614" t="s">
        <v>1803</v>
      </c>
      <c r="F25" s="617"/>
      <c r="G25" s="617"/>
      <c r="H25" s="638">
        <v>0</v>
      </c>
      <c r="I25" s="617">
        <v>6</v>
      </c>
      <c r="J25" s="617">
        <v>208.50000000000006</v>
      </c>
      <c r="K25" s="638">
        <v>1</v>
      </c>
      <c r="L25" s="617">
        <v>6</v>
      </c>
      <c r="M25" s="618">
        <v>208.50000000000006</v>
      </c>
    </row>
    <row r="26" spans="1:13" ht="14.4" customHeight="1" x14ac:dyDescent="0.3">
      <c r="A26" s="613" t="s">
        <v>509</v>
      </c>
      <c r="B26" s="614" t="s">
        <v>1804</v>
      </c>
      <c r="C26" s="614" t="s">
        <v>1396</v>
      </c>
      <c r="D26" s="614" t="s">
        <v>1397</v>
      </c>
      <c r="E26" s="614" t="s">
        <v>1398</v>
      </c>
      <c r="F26" s="617"/>
      <c r="G26" s="617"/>
      <c r="H26" s="638">
        <v>0</v>
      </c>
      <c r="I26" s="617">
        <v>1</v>
      </c>
      <c r="J26" s="617">
        <v>76.808000000000007</v>
      </c>
      <c r="K26" s="638">
        <v>1</v>
      </c>
      <c r="L26" s="617">
        <v>1</v>
      </c>
      <c r="M26" s="618">
        <v>76.808000000000007</v>
      </c>
    </row>
    <row r="27" spans="1:13" ht="14.4" customHeight="1" x14ac:dyDescent="0.3">
      <c r="A27" s="613" t="s">
        <v>509</v>
      </c>
      <c r="B27" s="614" t="s">
        <v>1804</v>
      </c>
      <c r="C27" s="614" t="s">
        <v>1415</v>
      </c>
      <c r="D27" s="614" t="s">
        <v>1416</v>
      </c>
      <c r="E27" s="614" t="s">
        <v>1417</v>
      </c>
      <c r="F27" s="617"/>
      <c r="G27" s="617"/>
      <c r="H27" s="638">
        <v>0</v>
      </c>
      <c r="I27" s="617">
        <v>1</v>
      </c>
      <c r="J27" s="617">
        <v>78.839663415031097</v>
      </c>
      <c r="K27" s="638">
        <v>1</v>
      </c>
      <c r="L27" s="617">
        <v>1</v>
      </c>
      <c r="M27" s="618">
        <v>78.839663415031097</v>
      </c>
    </row>
    <row r="28" spans="1:13" ht="14.4" customHeight="1" x14ac:dyDescent="0.3">
      <c r="A28" s="613" t="s">
        <v>509</v>
      </c>
      <c r="B28" s="614" t="s">
        <v>1804</v>
      </c>
      <c r="C28" s="614" t="s">
        <v>1412</v>
      </c>
      <c r="D28" s="614" t="s">
        <v>1413</v>
      </c>
      <c r="E28" s="614" t="s">
        <v>1414</v>
      </c>
      <c r="F28" s="617"/>
      <c r="G28" s="617"/>
      <c r="H28" s="638">
        <v>0</v>
      </c>
      <c r="I28" s="617">
        <v>1</v>
      </c>
      <c r="J28" s="617">
        <v>49.800000000000011</v>
      </c>
      <c r="K28" s="638">
        <v>1</v>
      </c>
      <c r="L28" s="617">
        <v>1</v>
      </c>
      <c r="M28" s="618">
        <v>49.800000000000011</v>
      </c>
    </row>
    <row r="29" spans="1:13" ht="14.4" customHeight="1" x14ac:dyDescent="0.3">
      <c r="A29" s="613" t="s">
        <v>509</v>
      </c>
      <c r="B29" s="614" t="s">
        <v>1804</v>
      </c>
      <c r="C29" s="614" t="s">
        <v>1389</v>
      </c>
      <c r="D29" s="614" t="s">
        <v>1390</v>
      </c>
      <c r="E29" s="614" t="s">
        <v>1805</v>
      </c>
      <c r="F29" s="617"/>
      <c r="G29" s="617"/>
      <c r="H29" s="638">
        <v>0</v>
      </c>
      <c r="I29" s="617">
        <v>1</v>
      </c>
      <c r="J29" s="617">
        <v>97.57000700510757</v>
      </c>
      <c r="K29" s="638">
        <v>1</v>
      </c>
      <c r="L29" s="617">
        <v>1</v>
      </c>
      <c r="M29" s="618">
        <v>97.57000700510757</v>
      </c>
    </row>
    <row r="30" spans="1:13" ht="14.4" customHeight="1" x14ac:dyDescent="0.3">
      <c r="A30" s="613" t="s">
        <v>509</v>
      </c>
      <c r="B30" s="614" t="s">
        <v>1804</v>
      </c>
      <c r="C30" s="614" t="s">
        <v>1308</v>
      </c>
      <c r="D30" s="614" t="s">
        <v>1309</v>
      </c>
      <c r="E30" s="614" t="s">
        <v>1806</v>
      </c>
      <c r="F30" s="617"/>
      <c r="G30" s="617"/>
      <c r="H30" s="638">
        <v>0</v>
      </c>
      <c r="I30" s="617">
        <v>2</v>
      </c>
      <c r="J30" s="617">
        <v>118.61000000000001</v>
      </c>
      <c r="K30" s="638">
        <v>1</v>
      </c>
      <c r="L30" s="617">
        <v>2</v>
      </c>
      <c r="M30" s="618">
        <v>118.61000000000001</v>
      </c>
    </row>
    <row r="31" spans="1:13" ht="14.4" customHeight="1" x14ac:dyDescent="0.3">
      <c r="A31" s="613" t="s">
        <v>509</v>
      </c>
      <c r="B31" s="614" t="s">
        <v>1807</v>
      </c>
      <c r="C31" s="614" t="s">
        <v>1577</v>
      </c>
      <c r="D31" s="614" t="s">
        <v>1578</v>
      </c>
      <c r="E31" s="614" t="s">
        <v>1808</v>
      </c>
      <c r="F31" s="617"/>
      <c r="G31" s="617"/>
      <c r="H31" s="638">
        <v>0</v>
      </c>
      <c r="I31" s="617">
        <v>2</v>
      </c>
      <c r="J31" s="617">
        <v>25090.639999999999</v>
      </c>
      <c r="K31" s="638">
        <v>1</v>
      </c>
      <c r="L31" s="617">
        <v>2</v>
      </c>
      <c r="M31" s="618">
        <v>25090.639999999999</v>
      </c>
    </row>
    <row r="32" spans="1:13" ht="14.4" customHeight="1" x14ac:dyDescent="0.3">
      <c r="A32" s="613" t="s">
        <v>509</v>
      </c>
      <c r="B32" s="614" t="s">
        <v>1809</v>
      </c>
      <c r="C32" s="614" t="s">
        <v>1630</v>
      </c>
      <c r="D32" s="614" t="s">
        <v>1810</v>
      </c>
      <c r="E32" s="614" t="s">
        <v>1811</v>
      </c>
      <c r="F32" s="617"/>
      <c r="G32" s="617"/>
      <c r="H32" s="638">
        <v>0</v>
      </c>
      <c r="I32" s="617">
        <v>6</v>
      </c>
      <c r="J32" s="617">
        <v>813.78</v>
      </c>
      <c r="K32" s="638">
        <v>1</v>
      </c>
      <c r="L32" s="617">
        <v>6</v>
      </c>
      <c r="M32" s="618">
        <v>813.78</v>
      </c>
    </row>
    <row r="33" spans="1:13" ht="14.4" customHeight="1" x14ac:dyDescent="0.3">
      <c r="A33" s="613" t="s">
        <v>509</v>
      </c>
      <c r="B33" s="614" t="s">
        <v>1812</v>
      </c>
      <c r="C33" s="614" t="s">
        <v>1608</v>
      </c>
      <c r="D33" s="614" t="s">
        <v>1813</v>
      </c>
      <c r="E33" s="614" t="s">
        <v>1645</v>
      </c>
      <c r="F33" s="617"/>
      <c r="G33" s="617"/>
      <c r="H33" s="638">
        <v>0</v>
      </c>
      <c r="I33" s="617">
        <v>120</v>
      </c>
      <c r="J33" s="617">
        <v>4210.7999999999993</v>
      </c>
      <c r="K33" s="638">
        <v>1</v>
      </c>
      <c r="L33" s="617">
        <v>120</v>
      </c>
      <c r="M33" s="618">
        <v>4210.7999999999993</v>
      </c>
    </row>
    <row r="34" spans="1:13" ht="14.4" customHeight="1" x14ac:dyDescent="0.3">
      <c r="A34" s="613" t="s">
        <v>509</v>
      </c>
      <c r="B34" s="614" t="s">
        <v>1814</v>
      </c>
      <c r="C34" s="614" t="s">
        <v>535</v>
      </c>
      <c r="D34" s="614" t="s">
        <v>1815</v>
      </c>
      <c r="E34" s="614" t="s">
        <v>537</v>
      </c>
      <c r="F34" s="617">
        <v>2.4000000000000004</v>
      </c>
      <c r="G34" s="617">
        <v>1329.5760000000002</v>
      </c>
      <c r="H34" s="638">
        <v>1</v>
      </c>
      <c r="I34" s="617"/>
      <c r="J34" s="617"/>
      <c r="K34" s="638">
        <v>0</v>
      </c>
      <c r="L34" s="617">
        <v>2.4000000000000004</v>
      </c>
      <c r="M34" s="618">
        <v>1329.5760000000002</v>
      </c>
    </row>
    <row r="35" spans="1:13" ht="14.4" customHeight="1" x14ac:dyDescent="0.3">
      <c r="A35" s="613" t="s">
        <v>509</v>
      </c>
      <c r="B35" s="614" t="s">
        <v>1814</v>
      </c>
      <c r="C35" s="614" t="s">
        <v>1593</v>
      </c>
      <c r="D35" s="614" t="s">
        <v>1594</v>
      </c>
      <c r="E35" s="614" t="s">
        <v>1595</v>
      </c>
      <c r="F35" s="617"/>
      <c r="G35" s="617"/>
      <c r="H35" s="638">
        <v>0</v>
      </c>
      <c r="I35" s="617">
        <v>210</v>
      </c>
      <c r="J35" s="617">
        <v>5112.9122354974143</v>
      </c>
      <c r="K35" s="638">
        <v>1</v>
      </c>
      <c r="L35" s="617">
        <v>210</v>
      </c>
      <c r="M35" s="618">
        <v>5112.9122354974143</v>
      </c>
    </row>
    <row r="36" spans="1:13" ht="14.4" customHeight="1" x14ac:dyDescent="0.3">
      <c r="A36" s="613" t="s">
        <v>509</v>
      </c>
      <c r="B36" s="614" t="s">
        <v>1816</v>
      </c>
      <c r="C36" s="614" t="s">
        <v>1555</v>
      </c>
      <c r="D36" s="614" t="s">
        <v>1556</v>
      </c>
      <c r="E36" s="614" t="s">
        <v>1817</v>
      </c>
      <c r="F36" s="617">
        <v>2</v>
      </c>
      <c r="G36" s="617">
        <v>310.5</v>
      </c>
      <c r="H36" s="638">
        <v>1</v>
      </c>
      <c r="I36" s="617"/>
      <c r="J36" s="617"/>
      <c r="K36" s="638">
        <v>0</v>
      </c>
      <c r="L36" s="617">
        <v>2</v>
      </c>
      <c r="M36" s="618">
        <v>310.5</v>
      </c>
    </row>
    <row r="37" spans="1:13" ht="14.4" customHeight="1" x14ac:dyDescent="0.3">
      <c r="A37" s="613" t="s">
        <v>509</v>
      </c>
      <c r="B37" s="614" t="s">
        <v>1816</v>
      </c>
      <c r="C37" s="614" t="s">
        <v>1604</v>
      </c>
      <c r="D37" s="614" t="s">
        <v>1818</v>
      </c>
      <c r="E37" s="614" t="s">
        <v>1819</v>
      </c>
      <c r="F37" s="617"/>
      <c r="G37" s="617"/>
      <c r="H37" s="638">
        <v>0</v>
      </c>
      <c r="I37" s="617">
        <v>142.20000000000002</v>
      </c>
      <c r="J37" s="617">
        <v>10883.382564774076</v>
      </c>
      <c r="K37" s="638">
        <v>1</v>
      </c>
      <c r="L37" s="617">
        <v>142.20000000000002</v>
      </c>
      <c r="M37" s="618">
        <v>10883.382564774076</v>
      </c>
    </row>
    <row r="38" spans="1:13" ht="14.4" customHeight="1" x14ac:dyDescent="0.3">
      <c r="A38" s="613" t="s">
        <v>509</v>
      </c>
      <c r="B38" s="614" t="s">
        <v>1820</v>
      </c>
      <c r="C38" s="614" t="s">
        <v>1640</v>
      </c>
      <c r="D38" s="614" t="s">
        <v>1641</v>
      </c>
      <c r="E38" s="614" t="s">
        <v>1642</v>
      </c>
      <c r="F38" s="617"/>
      <c r="G38" s="617"/>
      <c r="H38" s="638">
        <v>0</v>
      </c>
      <c r="I38" s="617">
        <v>34.1</v>
      </c>
      <c r="J38" s="617">
        <v>15754.2</v>
      </c>
      <c r="K38" s="638">
        <v>1</v>
      </c>
      <c r="L38" s="617">
        <v>34.1</v>
      </c>
      <c r="M38" s="618">
        <v>15754.2</v>
      </c>
    </row>
    <row r="39" spans="1:13" ht="14.4" customHeight="1" x14ac:dyDescent="0.3">
      <c r="A39" s="613" t="s">
        <v>509</v>
      </c>
      <c r="B39" s="614" t="s">
        <v>1820</v>
      </c>
      <c r="C39" s="614" t="s">
        <v>1552</v>
      </c>
      <c r="D39" s="614" t="s">
        <v>1553</v>
      </c>
      <c r="E39" s="614" t="s">
        <v>1554</v>
      </c>
      <c r="F39" s="617">
        <v>1.9999999999999991</v>
      </c>
      <c r="G39" s="617">
        <v>3578.2799999999984</v>
      </c>
      <c r="H39" s="638">
        <v>1</v>
      </c>
      <c r="I39" s="617"/>
      <c r="J39" s="617"/>
      <c r="K39" s="638">
        <v>0</v>
      </c>
      <c r="L39" s="617">
        <v>1.9999999999999991</v>
      </c>
      <c r="M39" s="618">
        <v>3578.2799999999984</v>
      </c>
    </row>
    <row r="40" spans="1:13" ht="14.4" customHeight="1" x14ac:dyDescent="0.3">
      <c r="A40" s="613" t="s">
        <v>509</v>
      </c>
      <c r="B40" s="614" t="s">
        <v>1821</v>
      </c>
      <c r="C40" s="614" t="s">
        <v>1601</v>
      </c>
      <c r="D40" s="614" t="s">
        <v>1602</v>
      </c>
      <c r="E40" s="614" t="s">
        <v>1822</v>
      </c>
      <c r="F40" s="617"/>
      <c r="G40" s="617"/>
      <c r="H40" s="638">
        <v>0</v>
      </c>
      <c r="I40" s="617">
        <v>11</v>
      </c>
      <c r="J40" s="617">
        <v>1524.6916784419457</v>
      </c>
      <c r="K40" s="638">
        <v>1</v>
      </c>
      <c r="L40" s="617">
        <v>11</v>
      </c>
      <c r="M40" s="618">
        <v>1524.6916784419457</v>
      </c>
    </row>
    <row r="41" spans="1:13" ht="14.4" customHeight="1" x14ac:dyDescent="0.3">
      <c r="A41" s="613" t="s">
        <v>509</v>
      </c>
      <c r="B41" s="614" t="s">
        <v>1823</v>
      </c>
      <c r="C41" s="614" t="s">
        <v>1652</v>
      </c>
      <c r="D41" s="614" t="s">
        <v>1653</v>
      </c>
      <c r="E41" s="614" t="s">
        <v>1654</v>
      </c>
      <c r="F41" s="617">
        <v>1</v>
      </c>
      <c r="G41" s="617">
        <v>217.8</v>
      </c>
      <c r="H41" s="638">
        <v>0.27027027027027023</v>
      </c>
      <c r="I41" s="617">
        <v>2.7</v>
      </c>
      <c r="J41" s="617">
        <v>588.06000000000006</v>
      </c>
      <c r="K41" s="638">
        <v>0.72972972972972971</v>
      </c>
      <c r="L41" s="617">
        <v>3.7</v>
      </c>
      <c r="M41" s="618">
        <v>805.86000000000013</v>
      </c>
    </row>
    <row r="42" spans="1:13" ht="14.4" customHeight="1" x14ac:dyDescent="0.3">
      <c r="A42" s="613" t="s">
        <v>509</v>
      </c>
      <c r="B42" s="614" t="s">
        <v>1824</v>
      </c>
      <c r="C42" s="614" t="s">
        <v>1643</v>
      </c>
      <c r="D42" s="614" t="s">
        <v>1644</v>
      </c>
      <c r="E42" s="614" t="s">
        <v>1645</v>
      </c>
      <c r="F42" s="617"/>
      <c r="G42" s="617"/>
      <c r="H42" s="638">
        <v>0</v>
      </c>
      <c r="I42" s="617">
        <v>115</v>
      </c>
      <c r="J42" s="617">
        <v>3443.0785348134168</v>
      </c>
      <c r="K42" s="638">
        <v>1</v>
      </c>
      <c r="L42" s="617">
        <v>115</v>
      </c>
      <c r="M42" s="618">
        <v>3443.0785348134168</v>
      </c>
    </row>
    <row r="43" spans="1:13" ht="14.4" customHeight="1" x14ac:dyDescent="0.3">
      <c r="A43" s="613" t="s">
        <v>509</v>
      </c>
      <c r="B43" s="614" t="s">
        <v>1825</v>
      </c>
      <c r="C43" s="614" t="s">
        <v>1618</v>
      </c>
      <c r="D43" s="614" t="s">
        <v>1826</v>
      </c>
      <c r="E43" s="614" t="s">
        <v>1620</v>
      </c>
      <c r="F43" s="617"/>
      <c r="G43" s="617"/>
      <c r="H43" s="638">
        <v>0</v>
      </c>
      <c r="I43" s="617">
        <v>4</v>
      </c>
      <c r="J43" s="617">
        <v>2068</v>
      </c>
      <c r="K43" s="638">
        <v>1</v>
      </c>
      <c r="L43" s="617">
        <v>4</v>
      </c>
      <c r="M43" s="618">
        <v>2068</v>
      </c>
    </row>
    <row r="44" spans="1:13" ht="14.4" customHeight="1" x14ac:dyDescent="0.3">
      <c r="A44" s="613" t="s">
        <v>509</v>
      </c>
      <c r="B44" s="614" t="s">
        <v>1827</v>
      </c>
      <c r="C44" s="614" t="s">
        <v>1633</v>
      </c>
      <c r="D44" s="614" t="s">
        <v>1634</v>
      </c>
      <c r="E44" s="614" t="s">
        <v>1635</v>
      </c>
      <c r="F44" s="617"/>
      <c r="G44" s="617"/>
      <c r="H44" s="638">
        <v>0</v>
      </c>
      <c r="I44" s="617">
        <v>15.8</v>
      </c>
      <c r="J44" s="617">
        <v>14819.925760198965</v>
      </c>
      <c r="K44" s="638">
        <v>1</v>
      </c>
      <c r="L44" s="617">
        <v>15.8</v>
      </c>
      <c r="M44" s="618">
        <v>14819.925760198965</v>
      </c>
    </row>
    <row r="45" spans="1:13" ht="14.4" customHeight="1" x14ac:dyDescent="0.3">
      <c r="A45" s="613" t="s">
        <v>509</v>
      </c>
      <c r="B45" s="614" t="s">
        <v>1827</v>
      </c>
      <c r="C45" s="614" t="s">
        <v>1545</v>
      </c>
      <c r="D45" s="614" t="s">
        <v>1828</v>
      </c>
      <c r="E45" s="614" t="s">
        <v>1635</v>
      </c>
      <c r="F45" s="617">
        <v>14.4</v>
      </c>
      <c r="G45" s="617">
        <v>40185.593999999997</v>
      </c>
      <c r="H45" s="638">
        <v>1</v>
      </c>
      <c r="I45" s="617"/>
      <c r="J45" s="617"/>
      <c r="K45" s="638">
        <v>0</v>
      </c>
      <c r="L45" s="617">
        <v>14.4</v>
      </c>
      <c r="M45" s="618">
        <v>40185.593999999997</v>
      </c>
    </row>
    <row r="46" spans="1:13" ht="14.4" customHeight="1" x14ac:dyDescent="0.3">
      <c r="A46" s="613" t="s">
        <v>509</v>
      </c>
      <c r="B46" s="614" t="s">
        <v>1829</v>
      </c>
      <c r="C46" s="614" t="s">
        <v>1637</v>
      </c>
      <c r="D46" s="614" t="s">
        <v>1638</v>
      </c>
      <c r="E46" s="614" t="s">
        <v>1830</v>
      </c>
      <c r="F46" s="617"/>
      <c r="G46" s="617"/>
      <c r="H46" s="638">
        <v>0</v>
      </c>
      <c r="I46" s="617">
        <v>17.399999999999999</v>
      </c>
      <c r="J46" s="617">
        <v>13434.141548500185</v>
      </c>
      <c r="K46" s="638">
        <v>1</v>
      </c>
      <c r="L46" s="617">
        <v>17.399999999999999</v>
      </c>
      <c r="M46" s="618">
        <v>13434.141548500185</v>
      </c>
    </row>
    <row r="47" spans="1:13" ht="14.4" customHeight="1" x14ac:dyDescent="0.3">
      <c r="A47" s="613" t="s">
        <v>509</v>
      </c>
      <c r="B47" s="614" t="s">
        <v>1831</v>
      </c>
      <c r="C47" s="614" t="s">
        <v>1649</v>
      </c>
      <c r="D47" s="614" t="s">
        <v>1650</v>
      </c>
      <c r="E47" s="614" t="s">
        <v>1651</v>
      </c>
      <c r="F47" s="617"/>
      <c r="G47" s="617"/>
      <c r="H47" s="638">
        <v>0</v>
      </c>
      <c r="I47" s="617">
        <v>116</v>
      </c>
      <c r="J47" s="617">
        <v>16510.259999999995</v>
      </c>
      <c r="K47" s="638">
        <v>1</v>
      </c>
      <c r="L47" s="617">
        <v>116</v>
      </c>
      <c r="M47" s="618">
        <v>16510.259999999995</v>
      </c>
    </row>
    <row r="48" spans="1:13" ht="14.4" customHeight="1" x14ac:dyDescent="0.3">
      <c r="A48" s="613" t="s">
        <v>509</v>
      </c>
      <c r="B48" s="614" t="s">
        <v>1832</v>
      </c>
      <c r="C48" s="614" t="s">
        <v>1668</v>
      </c>
      <c r="D48" s="614" t="s">
        <v>1833</v>
      </c>
      <c r="E48" s="614" t="s">
        <v>1834</v>
      </c>
      <c r="F48" s="617">
        <v>0.6</v>
      </c>
      <c r="G48" s="617">
        <v>377.79599999999999</v>
      </c>
      <c r="H48" s="638">
        <v>1</v>
      </c>
      <c r="I48" s="617"/>
      <c r="J48" s="617"/>
      <c r="K48" s="638">
        <v>0</v>
      </c>
      <c r="L48" s="617">
        <v>0.6</v>
      </c>
      <c r="M48" s="618">
        <v>377.79599999999999</v>
      </c>
    </row>
    <row r="49" spans="1:13" ht="14.4" customHeight="1" x14ac:dyDescent="0.3">
      <c r="A49" s="613" t="s">
        <v>509</v>
      </c>
      <c r="B49" s="614" t="s">
        <v>1832</v>
      </c>
      <c r="C49" s="614" t="s">
        <v>1664</v>
      </c>
      <c r="D49" s="614" t="s">
        <v>1833</v>
      </c>
      <c r="E49" s="614" t="s">
        <v>1835</v>
      </c>
      <c r="F49" s="617">
        <v>1.1000000000000001</v>
      </c>
      <c r="G49" s="617">
        <v>1259.1898473113104</v>
      </c>
      <c r="H49" s="638">
        <v>0.61388264424273065</v>
      </c>
      <c r="I49" s="617">
        <v>3</v>
      </c>
      <c r="J49" s="617">
        <v>792</v>
      </c>
      <c r="K49" s="638">
        <v>0.38611735575726919</v>
      </c>
      <c r="L49" s="617">
        <v>4.0999999999999996</v>
      </c>
      <c r="M49" s="618">
        <v>2051.1898473113106</v>
      </c>
    </row>
    <row r="50" spans="1:13" ht="14.4" customHeight="1" x14ac:dyDescent="0.3">
      <c r="A50" s="613" t="s">
        <v>509</v>
      </c>
      <c r="B50" s="614" t="s">
        <v>1832</v>
      </c>
      <c r="C50" s="614" t="s">
        <v>1533</v>
      </c>
      <c r="D50" s="614" t="s">
        <v>1836</v>
      </c>
      <c r="E50" s="614" t="s">
        <v>1837</v>
      </c>
      <c r="F50" s="617">
        <v>10</v>
      </c>
      <c r="G50" s="617">
        <v>847.4</v>
      </c>
      <c r="H50" s="638">
        <v>1</v>
      </c>
      <c r="I50" s="617"/>
      <c r="J50" s="617"/>
      <c r="K50" s="638">
        <v>0</v>
      </c>
      <c r="L50" s="617">
        <v>10</v>
      </c>
      <c r="M50" s="618">
        <v>847.4</v>
      </c>
    </row>
    <row r="51" spans="1:13" ht="14.4" customHeight="1" x14ac:dyDescent="0.3">
      <c r="A51" s="613" t="s">
        <v>509</v>
      </c>
      <c r="B51" s="614" t="s">
        <v>1838</v>
      </c>
      <c r="C51" s="614" t="s">
        <v>1549</v>
      </c>
      <c r="D51" s="614" t="s">
        <v>1839</v>
      </c>
      <c r="E51" s="614" t="s">
        <v>1551</v>
      </c>
      <c r="F51" s="617">
        <v>2.75</v>
      </c>
      <c r="G51" s="617">
        <v>1724.9699410256183</v>
      </c>
      <c r="H51" s="638">
        <v>1</v>
      </c>
      <c r="I51" s="617"/>
      <c r="J51" s="617"/>
      <c r="K51" s="638">
        <v>0</v>
      </c>
      <c r="L51" s="617">
        <v>2.75</v>
      </c>
      <c r="M51" s="618">
        <v>1724.9699410256183</v>
      </c>
    </row>
    <row r="52" spans="1:13" ht="14.4" customHeight="1" x14ac:dyDescent="0.3">
      <c r="A52" s="613" t="s">
        <v>509</v>
      </c>
      <c r="B52" s="614" t="s">
        <v>1838</v>
      </c>
      <c r="C52" s="614" t="s">
        <v>1589</v>
      </c>
      <c r="D52" s="614" t="s">
        <v>1590</v>
      </c>
      <c r="E52" s="614" t="s">
        <v>1840</v>
      </c>
      <c r="F52" s="617"/>
      <c r="G52" s="617"/>
      <c r="H52" s="638">
        <v>0</v>
      </c>
      <c r="I52" s="617">
        <v>6</v>
      </c>
      <c r="J52" s="617">
        <v>409.19288620006256</v>
      </c>
      <c r="K52" s="638">
        <v>1</v>
      </c>
      <c r="L52" s="617">
        <v>6</v>
      </c>
      <c r="M52" s="618">
        <v>409.19288620006256</v>
      </c>
    </row>
    <row r="53" spans="1:13" ht="14.4" customHeight="1" x14ac:dyDescent="0.3">
      <c r="A53" s="613" t="s">
        <v>509</v>
      </c>
      <c r="B53" s="614" t="s">
        <v>1841</v>
      </c>
      <c r="C53" s="614" t="s">
        <v>1626</v>
      </c>
      <c r="D53" s="614" t="s">
        <v>1842</v>
      </c>
      <c r="E53" s="614" t="s">
        <v>1843</v>
      </c>
      <c r="F53" s="617"/>
      <c r="G53" s="617"/>
      <c r="H53" s="638">
        <v>0</v>
      </c>
      <c r="I53" s="617">
        <v>124</v>
      </c>
      <c r="J53" s="617">
        <v>9580.3086535989878</v>
      </c>
      <c r="K53" s="638">
        <v>1</v>
      </c>
      <c r="L53" s="617">
        <v>124</v>
      </c>
      <c r="M53" s="618">
        <v>9580.3086535989878</v>
      </c>
    </row>
    <row r="54" spans="1:13" ht="14.4" customHeight="1" x14ac:dyDescent="0.3">
      <c r="A54" s="613" t="s">
        <v>509</v>
      </c>
      <c r="B54" s="614" t="s">
        <v>1844</v>
      </c>
      <c r="C54" s="614" t="s">
        <v>1616</v>
      </c>
      <c r="D54" s="614" t="s">
        <v>1617</v>
      </c>
      <c r="E54" s="614" t="s">
        <v>1705</v>
      </c>
      <c r="F54" s="617"/>
      <c r="G54" s="617"/>
      <c r="H54" s="638">
        <v>0</v>
      </c>
      <c r="I54" s="617">
        <v>24</v>
      </c>
      <c r="J54" s="617">
        <v>990.48550370482371</v>
      </c>
      <c r="K54" s="638">
        <v>1</v>
      </c>
      <c r="L54" s="617">
        <v>24</v>
      </c>
      <c r="M54" s="618">
        <v>990.48550370482371</v>
      </c>
    </row>
    <row r="55" spans="1:13" ht="14.4" customHeight="1" x14ac:dyDescent="0.3">
      <c r="A55" s="613" t="s">
        <v>509</v>
      </c>
      <c r="B55" s="614" t="s">
        <v>1845</v>
      </c>
      <c r="C55" s="614" t="s">
        <v>1655</v>
      </c>
      <c r="D55" s="614" t="s">
        <v>1656</v>
      </c>
      <c r="E55" s="614" t="s">
        <v>1657</v>
      </c>
      <c r="F55" s="617">
        <v>7.5</v>
      </c>
      <c r="G55" s="617">
        <v>1496.0540074715573</v>
      </c>
      <c r="H55" s="638">
        <v>1</v>
      </c>
      <c r="I55" s="617"/>
      <c r="J55" s="617"/>
      <c r="K55" s="638">
        <v>0</v>
      </c>
      <c r="L55" s="617">
        <v>7.5</v>
      </c>
      <c r="M55" s="618">
        <v>1496.0540074715573</v>
      </c>
    </row>
    <row r="56" spans="1:13" ht="14.4" customHeight="1" x14ac:dyDescent="0.3">
      <c r="A56" s="613" t="s">
        <v>509</v>
      </c>
      <c r="B56" s="614" t="s">
        <v>1845</v>
      </c>
      <c r="C56" s="614" t="s">
        <v>1586</v>
      </c>
      <c r="D56" s="614" t="s">
        <v>1587</v>
      </c>
      <c r="E56" s="614" t="s">
        <v>1588</v>
      </c>
      <c r="F56" s="617">
        <v>1</v>
      </c>
      <c r="G56" s="617">
        <v>286</v>
      </c>
      <c r="H56" s="638">
        <v>1</v>
      </c>
      <c r="I56" s="617"/>
      <c r="J56" s="617"/>
      <c r="K56" s="638">
        <v>0</v>
      </c>
      <c r="L56" s="617">
        <v>1</v>
      </c>
      <c r="M56" s="618">
        <v>286</v>
      </c>
    </row>
    <row r="57" spans="1:13" ht="14.4" customHeight="1" x14ac:dyDescent="0.3">
      <c r="A57" s="613" t="s">
        <v>509</v>
      </c>
      <c r="B57" s="614" t="s">
        <v>1845</v>
      </c>
      <c r="C57" s="614" t="s">
        <v>1541</v>
      </c>
      <c r="D57" s="614" t="s">
        <v>1846</v>
      </c>
      <c r="E57" s="614" t="s">
        <v>1847</v>
      </c>
      <c r="F57" s="617">
        <v>20</v>
      </c>
      <c r="G57" s="617">
        <v>1429.1962376463866</v>
      </c>
      <c r="H57" s="638">
        <v>1</v>
      </c>
      <c r="I57" s="617"/>
      <c r="J57" s="617"/>
      <c r="K57" s="638">
        <v>0</v>
      </c>
      <c r="L57" s="617">
        <v>20</v>
      </c>
      <c r="M57" s="618">
        <v>1429.1962376463866</v>
      </c>
    </row>
    <row r="58" spans="1:13" ht="14.4" customHeight="1" x14ac:dyDescent="0.3">
      <c r="A58" s="613" t="s">
        <v>509</v>
      </c>
      <c r="B58" s="614" t="s">
        <v>1848</v>
      </c>
      <c r="C58" s="614" t="s">
        <v>1658</v>
      </c>
      <c r="D58" s="614" t="s">
        <v>1659</v>
      </c>
      <c r="E58" s="614" t="s">
        <v>1651</v>
      </c>
      <c r="F58" s="617"/>
      <c r="G58" s="617"/>
      <c r="H58" s="638">
        <v>0</v>
      </c>
      <c r="I58" s="617">
        <v>50</v>
      </c>
      <c r="J58" s="617">
        <v>1733.0099999999998</v>
      </c>
      <c r="K58" s="638">
        <v>1</v>
      </c>
      <c r="L58" s="617">
        <v>50</v>
      </c>
      <c r="M58" s="618">
        <v>1733.0099999999998</v>
      </c>
    </row>
    <row r="59" spans="1:13" ht="14.4" customHeight="1" x14ac:dyDescent="0.3">
      <c r="A59" s="613" t="s">
        <v>509</v>
      </c>
      <c r="B59" s="614" t="s">
        <v>1848</v>
      </c>
      <c r="C59" s="614" t="s">
        <v>1660</v>
      </c>
      <c r="D59" s="614" t="s">
        <v>1661</v>
      </c>
      <c r="E59" s="614" t="s">
        <v>1662</v>
      </c>
      <c r="F59" s="617"/>
      <c r="G59" s="617"/>
      <c r="H59" s="638">
        <v>0</v>
      </c>
      <c r="I59" s="617">
        <v>75</v>
      </c>
      <c r="J59" s="617">
        <v>4139.25</v>
      </c>
      <c r="K59" s="638">
        <v>1</v>
      </c>
      <c r="L59" s="617">
        <v>75</v>
      </c>
      <c r="M59" s="618">
        <v>4139.25</v>
      </c>
    </row>
    <row r="60" spans="1:13" ht="14.4" customHeight="1" x14ac:dyDescent="0.3">
      <c r="A60" s="613" t="s">
        <v>509</v>
      </c>
      <c r="B60" s="614" t="s">
        <v>1849</v>
      </c>
      <c r="C60" s="614" t="s">
        <v>1597</v>
      </c>
      <c r="D60" s="614" t="s">
        <v>1598</v>
      </c>
      <c r="E60" s="614" t="s">
        <v>1850</v>
      </c>
      <c r="F60" s="617"/>
      <c r="G60" s="617"/>
      <c r="H60" s="638">
        <v>0</v>
      </c>
      <c r="I60" s="617">
        <v>9.8000000000000007</v>
      </c>
      <c r="J60" s="617">
        <v>5868.6415819703752</v>
      </c>
      <c r="K60" s="638">
        <v>1</v>
      </c>
      <c r="L60" s="617">
        <v>9.8000000000000007</v>
      </c>
      <c r="M60" s="618">
        <v>5868.6415819703752</v>
      </c>
    </row>
    <row r="61" spans="1:13" ht="14.4" customHeight="1" x14ac:dyDescent="0.3">
      <c r="A61" s="613" t="s">
        <v>509</v>
      </c>
      <c r="B61" s="614" t="s">
        <v>1851</v>
      </c>
      <c r="C61" s="614" t="s">
        <v>1537</v>
      </c>
      <c r="D61" s="614" t="s">
        <v>1852</v>
      </c>
      <c r="E61" s="614" t="s">
        <v>1853</v>
      </c>
      <c r="F61" s="617">
        <v>5</v>
      </c>
      <c r="G61" s="617">
        <v>2050.4549999999999</v>
      </c>
      <c r="H61" s="638">
        <v>1</v>
      </c>
      <c r="I61" s="617"/>
      <c r="J61" s="617"/>
      <c r="K61" s="638">
        <v>0</v>
      </c>
      <c r="L61" s="617">
        <v>5</v>
      </c>
      <c r="M61" s="618">
        <v>2050.4549999999999</v>
      </c>
    </row>
    <row r="62" spans="1:13" ht="14.4" customHeight="1" x14ac:dyDescent="0.3">
      <c r="A62" s="613" t="s">
        <v>509</v>
      </c>
      <c r="B62" s="614" t="s">
        <v>1851</v>
      </c>
      <c r="C62" s="614" t="s">
        <v>1622</v>
      </c>
      <c r="D62" s="614" t="s">
        <v>1854</v>
      </c>
      <c r="E62" s="614" t="s">
        <v>1855</v>
      </c>
      <c r="F62" s="617"/>
      <c r="G62" s="617"/>
      <c r="H62" s="638">
        <v>0</v>
      </c>
      <c r="I62" s="617">
        <v>160</v>
      </c>
      <c r="J62" s="617">
        <v>4622.3863017005124</v>
      </c>
      <c r="K62" s="638">
        <v>1</v>
      </c>
      <c r="L62" s="617">
        <v>160</v>
      </c>
      <c r="M62" s="618">
        <v>4622.3863017005124</v>
      </c>
    </row>
    <row r="63" spans="1:13" ht="14.4" customHeight="1" x14ac:dyDescent="0.3">
      <c r="A63" s="613" t="s">
        <v>509</v>
      </c>
      <c r="B63" s="614" t="s">
        <v>1856</v>
      </c>
      <c r="C63" s="614" t="s">
        <v>1646</v>
      </c>
      <c r="D63" s="614" t="s">
        <v>1647</v>
      </c>
      <c r="E63" s="614" t="s">
        <v>1648</v>
      </c>
      <c r="F63" s="617"/>
      <c r="G63" s="617"/>
      <c r="H63" s="638">
        <v>0</v>
      </c>
      <c r="I63" s="617">
        <v>0.60000000000000009</v>
      </c>
      <c r="J63" s="617">
        <v>1518</v>
      </c>
      <c r="K63" s="638">
        <v>1</v>
      </c>
      <c r="L63" s="617">
        <v>0.60000000000000009</v>
      </c>
      <c r="M63" s="618">
        <v>1518</v>
      </c>
    </row>
    <row r="64" spans="1:13" ht="14.4" customHeight="1" x14ac:dyDescent="0.3">
      <c r="A64" s="613" t="s">
        <v>509</v>
      </c>
      <c r="B64" s="614" t="s">
        <v>1857</v>
      </c>
      <c r="C64" s="614" t="s">
        <v>1686</v>
      </c>
      <c r="D64" s="614" t="s">
        <v>1687</v>
      </c>
      <c r="E64" s="614" t="s">
        <v>1688</v>
      </c>
      <c r="F64" s="617">
        <v>4</v>
      </c>
      <c r="G64" s="617">
        <v>638</v>
      </c>
      <c r="H64" s="638">
        <v>0.36363636363636365</v>
      </c>
      <c r="I64" s="617">
        <v>7</v>
      </c>
      <c r="J64" s="617">
        <v>1116.5</v>
      </c>
      <c r="K64" s="638">
        <v>0.63636363636363635</v>
      </c>
      <c r="L64" s="617">
        <v>11</v>
      </c>
      <c r="M64" s="618">
        <v>1754.5</v>
      </c>
    </row>
    <row r="65" spans="1:13" ht="14.4" customHeight="1" x14ac:dyDescent="0.3">
      <c r="A65" s="613" t="s">
        <v>509</v>
      </c>
      <c r="B65" s="614" t="s">
        <v>1857</v>
      </c>
      <c r="C65" s="614" t="s">
        <v>1689</v>
      </c>
      <c r="D65" s="614" t="s">
        <v>1687</v>
      </c>
      <c r="E65" s="614" t="s">
        <v>1690</v>
      </c>
      <c r="F65" s="617"/>
      <c r="G65" s="617"/>
      <c r="H65" s="638">
        <v>0</v>
      </c>
      <c r="I65" s="617">
        <v>5.4</v>
      </c>
      <c r="J65" s="617">
        <v>1663.2</v>
      </c>
      <c r="K65" s="638">
        <v>1</v>
      </c>
      <c r="L65" s="617">
        <v>5.4</v>
      </c>
      <c r="M65" s="618">
        <v>1663.2</v>
      </c>
    </row>
    <row r="66" spans="1:13" ht="14.4" customHeight="1" x14ac:dyDescent="0.3">
      <c r="A66" s="613" t="s">
        <v>509</v>
      </c>
      <c r="B66" s="614" t="s">
        <v>1857</v>
      </c>
      <c r="C66" s="614" t="s">
        <v>1672</v>
      </c>
      <c r="D66" s="614" t="s">
        <v>1858</v>
      </c>
      <c r="E66" s="614" t="s">
        <v>1705</v>
      </c>
      <c r="F66" s="617">
        <v>123</v>
      </c>
      <c r="G66" s="617">
        <v>3716.7885627780001</v>
      </c>
      <c r="H66" s="638">
        <v>0.52238140479366435</v>
      </c>
      <c r="I66" s="617">
        <v>112</v>
      </c>
      <c r="J66" s="617">
        <v>3398.2973278579739</v>
      </c>
      <c r="K66" s="638">
        <v>0.47761859520633576</v>
      </c>
      <c r="L66" s="617">
        <v>235</v>
      </c>
      <c r="M66" s="618">
        <v>7115.0858906359736</v>
      </c>
    </row>
    <row r="67" spans="1:13" ht="14.4" customHeight="1" x14ac:dyDescent="0.3">
      <c r="A67" s="613" t="s">
        <v>509</v>
      </c>
      <c r="B67" s="614" t="s">
        <v>1859</v>
      </c>
      <c r="C67" s="614" t="s">
        <v>1683</v>
      </c>
      <c r="D67" s="614" t="s">
        <v>1684</v>
      </c>
      <c r="E67" s="614" t="s">
        <v>1685</v>
      </c>
      <c r="F67" s="617"/>
      <c r="G67" s="617"/>
      <c r="H67" s="638">
        <v>0</v>
      </c>
      <c r="I67" s="617">
        <v>117</v>
      </c>
      <c r="J67" s="617">
        <v>335446.23354011506</v>
      </c>
      <c r="K67" s="638">
        <v>1</v>
      </c>
      <c r="L67" s="617">
        <v>117</v>
      </c>
      <c r="M67" s="618">
        <v>335446.23354011506</v>
      </c>
    </row>
    <row r="68" spans="1:13" ht="14.4" customHeight="1" x14ac:dyDescent="0.3">
      <c r="A68" s="613" t="s">
        <v>509</v>
      </c>
      <c r="B68" s="614" t="s">
        <v>1860</v>
      </c>
      <c r="C68" s="614" t="s">
        <v>1284</v>
      </c>
      <c r="D68" s="614" t="s">
        <v>1285</v>
      </c>
      <c r="E68" s="614" t="s">
        <v>1861</v>
      </c>
      <c r="F68" s="617"/>
      <c r="G68" s="617"/>
      <c r="H68" s="638">
        <v>0</v>
      </c>
      <c r="I68" s="617">
        <v>1</v>
      </c>
      <c r="J68" s="617">
        <v>105.05999999999996</v>
      </c>
      <c r="K68" s="638">
        <v>1</v>
      </c>
      <c r="L68" s="617">
        <v>1</v>
      </c>
      <c r="M68" s="618">
        <v>105.05999999999996</v>
      </c>
    </row>
    <row r="69" spans="1:13" ht="14.4" customHeight="1" x14ac:dyDescent="0.3">
      <c r="A69" s="613" t="s">
        <v>509</v>
      </c>
      <c r="B69" s="614" t="s">
        <v>1862</v>
      </c>
      <c r="C69" s="614" t="s">
        <v>516</v>
      </c>
      <c r="D69" s="614" t="s">
        <v>1863</v>
      </c>
      <c r="E69" s="614" t="s">
        <v>1864</v>
      </c>
      <c r="F69" s="617">
        <v>26</v>
      </c>
      <c r="G69" s="617">
        <v>6552.18</v>
      </c>
      <c r="H69" s="638">
        <v>1</v>
      </c>
      <c r="I69" s="617"/>
      <c r="J69" s="617"/>
      <c r="K69" s="638">
        <v>0</v>
      </c>
      <c r="L69" s="617">
        <v>26</v>
      </c>
      <c r="M69" s="618">
        <v>6552.18</v>
      </c>
    </row>
    <row r="70" spans="1:13" ht="14.4" customHeight="1" x14ac:dyDescent="0.3">
      <c r="A70" s="613" t="s">
        <v>509</v>
      </c>
      <c r="B70" s="614" t="s">
        <v>1865</v>
      </c>
      <c r="C70" s="614" t="s">
        <v>519</v>
      </c>
      <c r="D70" s="614" t="s">
        <v>520</v>
      </c>
      <c r="E70" s="614" t="s">
        <v>521</v>
      </c>
      <c r="F70" s="617">
        <v>1</v>
      </c>
      <c r="G70" s="617">
        <v>900.00070203790347</v>
      </c>
      <c r="H70" s="638">
        <v>1</v>
      </c>
      <c r="I70" s="617"/>
      <c r="J70" s="617"/>
      <c r="K70" s="638">
        <v>0</v>
      </c>
      <c r="L70" s="617">
        <v>1</v>
      </c>
      <c r="M70" s="618">
        <v>900.00070203790347</v>
      </c>
    </row>
    <row r="71" spans="1:13" ht="14.4" customHeight="1" x14ac:dyDescent="0.3">
      <c r="A71" s="613" t="s">
        <v>509</v>
      </c>
      <c r="B71" s="614" t="s">
        <v>1865</v>
      </c>
      <c r="C71" s="614" t="s">
        <v>1378</v>
      </c>
      <c r="D71" s="614" t="s">
        <v>1379</v>
      </c>
      <c r="E71" s="614" t="s">
        <v>1380</v>
      </c>
      <c r="F71" s="617"/>
      <c r="G71" s="617"/>
      <c r="H71" s="638">
        <v>0</v>
      </c>
      <c r="I71" s="617">
        <v>38.5</v>
      </c>
      <c r="J71" s="617">
        <v>33099.540996631586</v>
      </c>
      <c r="K71" s="638">
        <v>1</v>
      </c>
      <c r="L71" s="617">
        <v>38.5</v>
      </c>
      <c r="M71" s="618">
        <v>33099.540996631586</v>
      </c>
    </row>
    <row r="72" spans="1:13" ht="14.4" customHeight="1" x14ac:dyDescent="0.3">
      <c r="A72" s="613" t="s">
        <v>509</v>
      </c>
      <c r="B72" s="614" t="s">
        <v>1866</v>
      </c>
      <c r="C72" s="614" t="s">
        <v>1385</v>
      </c>
      <c r="D72" s="614" t="s">
        <v>1386</v>
      </c>
      <c r="E72" s="614" t="s">
        <v>1867</v>
      </c>
      <c r="F72" s="617"/>
      <c r="G72" s="617"/>
      <c r="H72" s="638">
        <v>0</v>
      </c>
      <c r="I72" s="617">
        <v>1</v>
      </c>
      <c r="J72" s="617">
        <v>504.82004643752504</v>
      </c>
      <c r="K72" s="638">
        <v>1</v>
      </c>
      <c r="L72" s="617">
        <v>1</v>
      </c>
      <c r="M72" s="618">
        <v>504.82004643752504</v>
      </c>
    </row>
    <row r="73" spans="1:13" ht="14.4" customHeight="1" x14ac:dyDescent="0.3">
      <c r="A73" s="613" t="s">
        <v>509</v>
      </c>
      <c r="B73" s="614" t="s">
        <v>1866</v>
      </c>
      <c r="C73" s="614" t="s">
        <v>1403</v>
      </c>
      <c r="D73" s="614" t="s">
        <v>1868</v>
      </c>
      <c r="E73" s="614" t="s">
        <v>1869</v>
      </c>
      <c r="F73" s="617"/>
      <c r="G73" s="617"/>
      <c r="H73" s="638">
        <v>0</v>
      </c>
      <c r="I73" s="617">
        <v>1</v>
      </c>
      <c r="J73" s="617">
        <v>80.52000000000001</v>
      </c>
      <c r="K73" s="638">
        <v>1</v>
      </c>
      <c r="L73" s="617">
        <v>1</v>
      </c>
      <c r="M73" s="618">
        <v>80.52000000000001</v>
      </c>
    </row>
    <row r="74" spans="1:13" ht="14.4" customHeight="1" x14ac:dyDescent="0.3">
      <c r="A74" s="613" t="s">
        <v>509</v>
      </c>
      <c r="B74" s="614" t="s">
        <v>1870</v>
      </c>
      <c r="C74" s="614" t="s">
        <v>526</v>
      </c>
      <c r="D74" s="614" t="s">
        <v>527</v>
      </c>
      <c r="E74" s="614" t="s">
        <v>528</v>
      </c>
      <c r="F74" s="617">
        <v>1</v>
      </c>
      <c r="G74" s="617">
        <v>262.31787954179947</v>
      </c>
      <c r="H74" s="638">
        <v>1</v>
      </c>
      <c r="I74" s="617"/>
      <c r="J74" s="617"/>
      <c r="K74" s="638">
        <v>0</v>
      </c>
      <c r="L74" s="617">
        <v>1</v>
      </c>
      <c r="M74" s="618">
        <v>262.31787954179947</v>
      </c>
    </row>
    <row r="75" spans="1:13" ht="14.4" customHeight="1" x14ac:dyDescent="0.3">
      <c r="A75" s="613" t="s">
        <v>509</v>
      </c>
      <c r="B75" s="614" t="s">
        <v>1870</v>
      </c>
      <c r="C75" s="614" t="s">
        <v>523</v>
      </c>
      <c r="D75" s="614" t="s">
        <v>524</v>
      </c>
      <c r="E75" s="614" t="s">
        <v>525</v>
      </c>
      <c r="F75" s="617">
        <v>1</v>
      </c>
      <c r="G75" s="617">
        <v>184.16</v>
      </c>
      <c r="H75" s="638">
        <v>1</v>
      </c>
      <c r="I75" s="617"/>
      <c r="J75" s="617"/>
      <c r="K75" s="638">
        <v>0</v>
      </c>
      <c r="L75" s="617">
        <v>1</v>
      </c>
      <c r="M75" s="618">
        <v>184.16</v>
      </c>
    </row>
    <row r="76" spans="1:13" ht="14.4" customHeight="1" x14ac:dyDescent="0.3">
      <c r="A76" s="613" t="s">
        <v>509</v>
      </c>
      <c r="B76" s="614" t="s">
        <v>1871</v>
      </c>
      <c r="C76" s="614" t="s">
        <v>1367</v>
      </c>
      <c r="D76" s="614" t="s">
        <v>1872</v>
      </c>
      <c r="E76" s="614" t="s">
        <v>1873</v>
      </c>
      <c r="F76" s="617"/>
      <c r="G76" s="617"/>
      <c r="H76" s="638">
        <v>0</v>
      </c>
      <c r="I76" s="617">
        <v>1</v>
      </c>
      <c r="J76" s="617">
        <v>87.209424355153814</v>
      </c>
      <c r="K76" s="638">
        <v>1</v>
      </c>
      <c r="L76" s="617">
        <v>1</v>
      </c>
      <c r="M76" s="618">
        <v>87.209424355153814</v>
      </c>
    </row>
    <row r="77" spans="1:13" ht="14.4" customHeight="1" x14ac:dyDescent="0.3">
      <c r="A77" s="613" t="s">
        <v>509</v>
      </c>
      <c r="B77" s="614" t="s">
        <v>1871</v>
      </c>
      <c r="C77" s="614" t="s">
        <v>1331</v>
      </c>
      <c r="D77" s="614" t="s">
        <v>1874</v>
      </c>
      <c r="E77" s="614" t="s">
        <v>1875</v>
      </c>
      <c r="F77" s="617"/>
      <c r="G77" s="617"/>
      <c r="H77" s="638">
        <v>0</v>
      </c>
      <c r="I77" s="617">
        <v>2</v>
      </c>
      <c r="J77" s="617">
        <v>94.18</v>
      </c>
      <c r="K77" s="638">
        <v>1</v>
      </c>
      <c r="L77" s="617">
        <v>2</v>
      </c>
      <c r="M77" s="618">
        <v>94.18</v>
      </c>
    </row>
    <row r="78" spans="1:13" ht="14.4" customHeight="1" x14ac:dyDescent="0.3">
      <c r="A78" s="613" t="s">
        <v>509</v>
      </c>
      <c r="B78" s="614" t="s">
        <v>1871</v>
      </c>
      <c r="C78" s="614" t="s">
        <v>1400</v>
      </c>
      <c r="D78" s="614" t="s">
        <v>1876</v>
      </c>
      <c r="E78" s="614" t="s">
        <v>1877</v>
      </c>
      <c r="F78" s="617"/>
      <c r="G78" s="617"/>
      <c r="H78" s="638">
        <v>0</v>
      </c>
      <c r="I78" s="617">
        <v>2</v>
      </c>
      <c r="J78" s="617">
        <v>118.84</v>
      </c>
      <c r="K78" s="638">
        <v>1</v>
      </c>
      <c r="L78" s="617">
        <v>2</v>
      </c>
      <c r="M78" s="618">
        <v>118.84</v>
      </c>
    </row>
    <row r="79" spans="1:13" ht="14.4" customHeight="1" x14ac:dyDescent="0.3">
      <c r="A79" s="613" t="s">
        <v>509</v>
      </c>
      <c r="B79" s="614" t="s">
        <v>1878</v>
      </c>
      <c r="C79" s="614" t="s">
        <v>529</v>
      </c>
      <c r="D79" s="614" t="s">
        <v>530</v>
      </c>
      <c r="E79" s="614" t="s">
        <v>531</v>
      </c>
      <c r="F79" s="617">
        <v>4</v>
      </c>
      <c r="G79" s="617">
        <v>1999.991</v>
      </c>
      <c r="H79" s="638">
        <v>1</v>
      </c>
      <c r="I79" s="617"/>
      <c r="J79" s="617"/>
      <c r="K79" s="638">
        <v>0</v>
      </c>
      <c r="L79" s="617">
        <v>4</v>
      </c>
      <c r="M79" s="618">
        <v>1999.991</v>
      </c>
    </row>
    <row r="80" spans="1:13" ht="14.4" customHeight="1" x14ac:dyDescent="0.3">
      <c r="A80" s="613" t="s">
        <v>509</v>
      </c>
      <c r="B80" s="614" t="s">
        <v>1878</v>
      </c>
      <c r="C80" s="614" t="s">
        <v>1296</v>
      </c>
      <c r="D80" s="614" t="s">
        <v>1297</v>
      </c>
      <c r="E80" s="614" t="s">
        <v>1298</v>
      </c>
      <c r="F80" s="617"/>
      <c r="G80" s="617"/>
      <c r="H80" s="638">
        <v>0</v>
      </c>
      <c r="I80" s="617">
        <v>1</v>
      </c>
      <c r="J80" s="617">
        <v>138.25</v>
      </c>
      <c r="K80" s="638">
        <v>1</v>
      </c>
      <c r="L80" s="617">
        <v>1</v>
      </c>
      <c r="M80" s="618">
        <v>138.25</v>
      </c>
    </row>
    <row r="81" spans="1:13" ht="14.4" customHeight="1" x14ac:dyDescent="0.3">
      <c r="A81" s="613" t="s">
        <v>509</v>
      </c>
      <c r="B81" s="614" t="s">
        <v>1878</v>
      </c>
      <c r="C81" s="614" t="s">
        <v>1382</v>
      </c>
      <c r="D81" s="614" t="s">
        <v>1297</v>
      </c>
      <c r="E81" s="614" t="s">
        <v>1383</v>
      </c>
      <c r="F81" s="617"/>
      <c r="G81" s="617"/>
      <c r="H81" s="638">
        <v>0</v>
      </c>
      <c r="I81" s="617">
        <v>1</v>
      </c>
      <c r="J81" s="617">
        <v>141.02000000000004</v>
      </c>
      <c r="K81" s="638">
        <v>1</v>
      </c>
      <c r="L81" s="617">
        <v>1</v>
      </c>
      <c r="M81" s="618">
        <v>141.02000000000004</v>
      </c>
    </row>
    <row r="82" spans="1:13" ht="14.4" customHeight="1" x14ac:dyDescent="0.3">
      <c r="A82" s="613" t="s">
        <v>509</v>
      </c>
      <c r="B82" s="614" t="s">
        <v>1879</v>
      </c>
      <c r="C82" s="614" t="s">
        <v>1349</v>
      </c>
      <c r="D82" s="614" t="s">
        <v>1350</v>
      </c>
      <c r="E82" s="614" t="s">
        <v>1793</v>
      </c>
      <c r="F82" s="617"/>
      <c r="G82" s="617"/>
      <c r="H82" s="638">
        <v>0</v>
      </c>
      <c r="I82" s="617">
        <v>2</v>
      </c>
      <c r="J82" s="617">
        <v>98.920000000000016</v>
      </c>
      <c r="K82" s="638">
        <v>1</v>
      </c>
      <c r="L82" s="617">
        <v>2</v>
      </c>
      <c r="M82" s="618">
        <v>98.920000000000016</v>
      </c>
    </row>
    <row r="83" spans="1:13" ht="14.4" customHeight="1" x14ac:dyDescent="0.3">
      <c r="A83" s="613" t="s">
        <v>509</v>
      </c>
      <c r="B83" s="614" t="s">
        <v>1880</v>
      </c>
      <c r="C83" s="614" t="s">
        <v>1280</v>
      </c>
      <c r="D83" s="614" t="s">
        <v>1281</v>
      </c>
      <c r="E83" s="614" t="s">
        <v>1282</v>
      </c>
      <c r="F83" s="617"/>
      <c r="G83" s="617"/>
      <c r="H83" s="638">
        <v>0</v>
      </c>
      <c r="I83" s="617">
        <v>1</v>
      </c>
      <c r="J83" s="617">
        <v>90.379547628806037</v>
      </c>
      <c r="K83" s="638">
        <v>1</v>
      </c>
      <c r="L83" s="617">
        <v>1</v>
      </c>
      <c r="M83" s="618">
        <v>90.379547628806037</v>
      </c>
    </row>
    <row r="84" spans="1:13" ht="14.4" customHeight="1" x14ac:dyDescent="0.3">
      <c r="A84" s="613" t="s">
        <v>509</v>
      </c>
      <c r="B84" s="614" t="s">
        <v>1881</v>
      </c>
      <c r="C84" s="614" t="s">
        <v>1356</v>
      </c>
      <c r="D84" s="614" t="s">
        <v>1357</v>
      </c>
      <c r="E84" s="614" t="s">
        <v>1882</v>
      </c>
      <c r="F84" s="617"/>
      <c r="G84" s="617"/>
      <c r="H84" s="638">
        <v>0</v>
      </c>
      <c r="I84" s="617">
        <v>1</v>
      </c>
      <c r="J84" s="617">
        <v>47.88000000000001</v>
      </c>
      <c r="K84" s="638">
        <v>1</v>
      </c>
      <c r="L84" s="617">
        <v>1</v>
      </c>
      <c r="M84" s="618">
        <v>47.88000000000001</v>
      </c>
    </row>
    <row r="85" spans="1:13" ht="14.4" customHeight="1" x14ac:dyDescent="0.3">
      <c r="A85" s="613" t="s">
        <v>509</v>
      </c>
      <c r="B85" s="614" t="s">
        <v>1881</v>
      </c>
      <c r="C85" s="614" t="s">
        <v>1323</v>
      </c>
      <c r="D85" s="614" t="s">
        <v>1324</v>
      </c>
      <c r="E85" s="614" t="s">
        <v>1325</v>
      </c>
      <c r="F85" s="617"/>
      <c r="G85" s="617"/>
      <c r="H85" s="638">
        <v>0</v>
      </c>
      <c r="I85" s="617">
        <v>16</v>
      </c>
      <c r="J85" s="617">
        <v>1210.6190480484565</v>
      </c>
      <c r="K85" s="638">
        <v>1</v>
      </c>
      <c r="L85" s="617">
        <v>16</v>
      </c>
      <c r="M85" s="618">
        <v>1210.6190480484565</v>
      </c>
    </row>
    <row r="86" spans="1:13" ht="14.4" customHeight="1" x14ac:dyDescent="0.3">
      <c r="A86" s="613" t="s">
        <v>509</v>
      </c>
      <c r="B86" s="614" t="s">
        <v>1883</v>
      </c>
      <c r="C86" s="614" t="s">
        <v>1327</v>
      </c>
      <c r="D86" s="614" t="s">
        <v>1328</v>
      </c>
      <c r="E86" s="614" t="s">
        <v>1340</v>
      </c>
      <c r="F86" s="617"/>
      <c r="G86" s="617"/>
      <c r="H86" s="638">
        <v>0</v>
      </c>
      <c r="I86" s="617">
        <v>1</v>
      </c>
      <c r="J86" s="617">
        <v>72.419999999999973</v>
      </c>
      <c r="K86" s="638">
        <v>1</v>
      </c>
      <c r="L86" s="617">
        <v>1</v>
      </c>
      <c r="M86" s="618">
        <v>72.419999999999973</v>
      </c>
    </row>
    <row r="87" spans="1:13" ht="14.4" customHeight="1" x14ac:dyDescent="0.3">
      <c r="A87" s="613" t="s">
        <v>509</v>
      </c>
      <c r="B87" s="614" t="s">
        <v>1884</v>
      </c>
      <c r="C87" s="614" t="s">
        <v>1419</v>
      </c>
      <c r="D87" s="614" t="s">
        <v>1420</v>
      </c>
      <c r="E87" s="614" t="s">
        <v>1421</v>
      </c>
      <c r="F87" s="617">
        <v>15</v>
      </c>
      <c r="G87" s="617">
        <v>3591.1099999999997</v>
      </c>
      <c r="H87" s="638">
        <v>1</v>
      </c>
      <c r="I87" s="617"/>
      <c r="J87" s="617"/>
      <c r="K87" s="638">
        <v>0</v>
      </c>
      <c r="L87" s="617">
        <v>15</v>
      </c>
      <c r="M87" s="618">
        <v>3591.1099999999997</v>
      </c>
    </row>
    <row r="88" spans="1:13" ht="14.4" customHeight="1" x14ac:dyDescent="0.3">
      <c r="A88" s="613" t="s">
        <v>509</v>
      </c>
      <c r="B88" s="614" t="s">
        <v>1884</v>
      </c>
      <c r="C88" s="614" t="s">
        <v>1501</v>
      </c>
      <c r="D88" s="614" t="s">
        <v>1885</v>
      </c>
      <c r="E88" s="614" t="s">
        <v>1421</v>
      </c>
      <c r="F88" s="617"/>
      <c r="G88" s="617"/>
      <c r="H88" s="638">
        <v>0</v>
      </c>
      <c r="I88" s="617">
        <v>49</v>
      </c>
      <c r="J88" s="617">
        <v>10576.858061469144</v>
      </c>
      <c r="K88" s="638">
        <v>1</v>
      </c>
      <c r="L88" s="617">
        <v>49</v>
      </c>
      <c r="M88" s="618">
        <v>10576.858061469144</v>
      </c>
    </row>
    <row r="89" spans="1:13" ht="14.4" customHeight="1" x14ac:dyDescent="0.3">
      <c r="A89" s="613" t="s">
        <v>509</v>
      </c>
      <c r="B89" s="614" t="s">
        <v>1884</v>
      </c>
      <c r="C89" s="614" t="s">
        <v>1482</v>
      </c>
      <c r="D89" s="614" t="s">
        <v>1886</v>
      </c>
      <c r="E89" s="614" t="s">
        <v>1302</v>
      </c>
      <c r="F89" s="617"/>
      <c r="G89" s="617"/>
      <c r="H89" s="638">
        <v>0</v>
      </c>
      <c r="I89" s="617">
        <v>35</v>
      </c>
      <c r="J89" s="617">
        <v>1418.0399931566412</v>
      </c>
      <c r="K89" s="638">
        <v>1</v>
      </c>
      <c r="L89" s="617">
        <v>35</v>
      </c>
      <c r="M89" s="618">
        <v>1418.0399931566412</v>
      </c>
    </row>
    <row r="90" spans="1:13" ht="14.4" customHeight="1" x14ac:dyDescent="0.3">
      <c r="A90" s="613" t="s">
        <v>509</v>
      </c>
      <c r="B90" s="614" t="s">
        <v>1884</v>
      </c>
      <c r="C90" s="614" t="s">
        <v>1485</v>
      </c>
      <c r="D90" s="614" t="s">
        <v>1887</v>
      </c>
      <c r="E90" s="614" t="s">
        <v>1302</v>
      </c>
      <c r="F90" s="617"/>
      <c r="G90" s="617"/>
      <c r="H90" s="638">
        <v>0</v>
      </c>
      <c r="I90" s="617">
        <v>8</v>
      </c>
      <c r="J90" s="617">
        <v>382.48</v>
      </c>
      <c r="K90" s="638">
        <v>1</v>
      </c>
      <c r="L90" s="617">
        <v>8</v>
      </c>
      <c r="M90" s="618">
        <v>382.48</v>
      </c>
    </row>
    <row r="91" spans="1:13" ht="14.4" customHeight="1" x14ac:dyDescent="0.3">
      <c r="A91" s="613" t="s">
        <v>509</v>
      </c>
      <c r="B91" s="614" t="s">
        <v>1884</v>
      </c>
      <c r="C91" s="614" t="s">
        <v>1488</v>
      </c>
      <c r="D91" s="614" t="s">
        <v>1888</v>
      </c>
      <c r="E91" s="614" t="s">
        <v>1302</v>
      </c>
      <c r="F91" s="617"/>
      <c r="G91" s="617"/>
      <c r="H91" s="638">
        <v>0</v>
      </c>
      <c r="I91" s="617">
        <v>52</v>
      </c>
      <c r="J91" s="617">
        <v>2486.1193118839506</v>
      </c>
      <c r="K91" s="638">
        <v>1</v>
      </c>
      <c r="L91" s="617">
        <v>52</v>
      </c>
      <c r="M91" s="618">
        <v>2486.1193118839506</v>
      </c>
    </row>
    <row r="92" spans="1:13" ht="14.4" customHeight="1" x14ac:dyDescent="0.3">
      <c r="A92" s="613" t="s">
        <v>509</v>
      </c>
      <c r="B92" s="614" t="s">
        <v>1884</v>
      </c>
      <c r="C92" s="614" t="s">
        <v>1491</v>
      </c>
      <c r="D92" s="614" t="s">
        <v>1889</v>
      </c>
      <c r="E92" s="614" t="s">
        <v>1302</v>
      </c>
      <c r="F92" s="617"/>
      <c r="G92" s="617"/>
      <c r="H92" s="638">
        <v>0</v>
      </c>
      <c r="I92" s="617">
        <v>32</v>
      </c>
      <c r="J92" s="617">
        <v>1539.1999985383113</v>
      </c>
      <c r="K92" s="638">
        <v>1</v>
      </c>
      <c r="L92" s="617">
        <v>32</v>
      </c>
      <c r="M92" s="618">
        <v>1539.1999985383113</v>
      </c>
    </row>
    <row r="93" spans="1:13" ht="14.4" customHeight="1" x14ac:dyDescent="0.3">
      <c r="A93" s="613" t="s">
        <v>509</v>
      </c>
      <c r="B93" s="614" t="s">
        <v>1884</v>
      </c>
      <c r="C93" s="614" t="s">
        <v>1300</v>
      </c>
      <c r="D93" s="614" t="s">
        <v>1890</v>
      </c>
      <c r="E93" s="614" t="s">
        <v>1302</v>
      </c>
      <c r="F93" s="617"/>
      <c r="G93" s="617"/>
      <c r="H93" s="638">
        <v>0</v>
      </c>
      <c r="I93" s="617">
        <v>42</v>
      </c>
      <c r="J93" s="617">
        <v>2020.2000024194695</v>
      </c>
      <c r="K93" s="638">
        <v>1</v>
      </c>
      <c r="L93" s="617">
        <v>42</v>
      </c>
      <c r="M93" s="618">
        <v>2020.2000024194695</v>
      </c>
    </row>
    <row r="94" spans="1:13" ht="14.4" customHeight="1" x14ac:dyDescent="0.3">
      <c r="A94" s="613" t="s">
        <v>509</v>
      </c>
      <c r="B94" s="614" t="s">
        <v>1884</v>
      </c>
      <c r="C94" s="614" t="s">
        <v>1423</v>
      </c>
      <c r="D94" s="614" t="s">
        <v>1891</v>
      </c>
      <c r="E94" s="614" t="s">
        <v>1892</v>
      </c>
      <c r="F94" s="617">
        <v>6</v>
      </c>
      <c r="G94" s="617">
        <v>1099.2580444751015</v>
      </c>
      <c r="H94" s="638">
        <v>1</v>
      </c>
      <c r="I94" s="617"/>
      <c r="J94" s="617"/>
      <c r="K94" s="638">
        <v>0</v>
      </c>
      <c r="L94" s="617">
        <v>6</v>
      </c>
      <c r="M94" s="618">
        <v>1099.2580444751015</v>
      </c>
    </row>
    <row r="95" spans="1:13" ht="14.4" customHeight="1" x14ac:dyDescent="0.3">
      <c r="A95" s="613" t="s">
        <v>509</v>
      </c>
      <c r="B95" s="614" t="s">
        <v>1884</v>
      </c>
      <c r="C95" s="614" t="s">
        <v>1508</v>
      </c>
      <c r="D95" s="614" t="s">
        <v>1509</v>
      </c>
      <c r="E95" s="614" t="s">
        <v>1506</v>
      </c>
      <c r="F95" s="617"/>
      <c r="G95" s="617"/>
      <c r="H95" s="638">
        <v>0</v>
      </c>
      <c r="I95" s="617">
        <v>16</v>
      </c>
      <c r="J95" s="617">
        <v>6247.5185262335481</v>
      </c>
      <c r="K95" s="638">
        <v>1</v>
      </c>
      <c r="L95" s="617">
        <v>16</v>
      </c>
      <c r="M95" s="618">
        <v>6247.5185262335481</v>
      </c>
    </row>
    <row r="96" spans="1:13" ht="14.4" customHeight="1" x14ac:dyDescent="0.3">
      <c r="A96" s="613" t="s">
        <v>509</v>
      </c>
      <c r="B96" s="614" t="s">
        <v>1884</v>
      </c>
      <c r="C96" s="614" t="s">
        <v>1494</v>
      </c>
      <c r="D96" s="614" t="s">
        <v>1495</v>
      </c>
      <c r="E96" s="614" t="s">
        <v>1302</v>
      </c>
      <c r="F96" s="617"/>
      <c r="G96" s="617"/>
      <c r="H96" s="638">
        <v>0</v>
      </c>
      <c r="I96" s="617">
        <v>16</v>
      </c>
      <c r="J96" s="617">
        <v>537.11963468871625</v>
      </c>
      <c r="K96" s="638">
        <v>1</v>
      </c>
      <c r="L96" s="617">
        <v>16</v>
      </c>
      <c r="M96" s="618">
        <v>537.11963468871625</v>
      </c>
    </row>
    <row r="97" spans="1:13" ht="14.4" customHeight="1" x14ac:dyDescent="0.3">
      <c r="A97" s="613" t="s">
        <v>509</v>
      </c>
      <c r="B97" s="614" t="s">
        <v>1884</v>
      </c>
      <c r="C97" s="614" t="s">
        <v>1504</v>
      </c>
      <c r="D97" s="614" t="s">
        <v>1505</v>
      </c>
      <c r="E97" s="614" t="s">
        <v>1506</v>
      </c>
      <c r="F97" s="617"/>
      <c r="G97" s="617"/>
      <c r="H97" s="638">
        <v>0</v>
      </c>
      <c r="I97" s="617">
        <v>186</v>
      </c>
      <c r="J97" s="617">
        <v>34106.558882872683</v>
      </c>
      <c r="K97" s="638">
        <v>1</v>
      </c>
      <c r="L97" s="617">
        <v>186</v>
      </c>
      <c r="M97" s="618">
        <v>34106.558882872683</v>
      </c>
    </row>
    <row r="98" spans="1:13" ht="14.4" customHeight="1" x14ac:dyDescent="0.3">
      <c r="A98" s="613" t="s">
        <v>509</v>
      </c>
      <c r="B98" s="614" t="s">
        <v>1884</v>
      </c>
      <c r="C98" s="614" t="s">
        <v>1497</v>
      </c>
      <c r="D98" s="614" t="s">
        <v>1498</v>
      </c>
      <c r="E98" s="614" t="s">
        <v>1506</v>
      </c>
      <c r="F98" s="617"/>
      <c r="G98" s="617"/>
      <c r="H98" s="638">
        <v>0</v>
      </c>
      <c r="I98" s="617">
        <v>10</v>
      </c>
      <c r="J98" s="617">
        <v>2076.5591579247562</v>
      </c>
      <c r="K98" s="638">
        <v>1</v>
      </c>
      <c r="L98" s="617">
        <v>10</v>
      </c>
      <c r="M98" s="618">
        <v>2076.5591579247562</v>
      </c>
    </row>
    <row r="99" spans="1:13" ht="14.4" customHeight="1" x14ac:dyDescent="0.3">
      <c r="A99" s="613" t="s">
        <v>509</v>
      </c>
      <c r="B99" s="614" t="s">
        <v>1884</v>
      </c>
      <c r="C99" s="614" t="s">
        <v>1521</v>
      </c>
      <c r="D99" s="614" t="s">
        <v>1522</v>
      </c>
      <c r="E99" s="614" t="s">
        <v>1513</v>
      </c>
      <c r="F99" s="617"/>
      <c r="G99" s="617"/>
      <c r="H99" s="638">
        <v>0</v>
      </c>
      <c r="I99" s="617">
        <v>6</v>
      </c>
      <c r="J99" s="617">
        <v>697.50011146687211</v>
      </c>
      <c r="K99" s="638">
        <v>1</v>
      </c>
      <c r="L99" s="617">
        <v>6</v>
      </c>
      <c r="M99" s="618">
        <v>697.50011146687211</v>
      </c>
    </row>
    <row r="100" spans="1:13" ht="14.4" customHeight="1" x14ac:dyDescent="0.3">
      <c r="A100" s="613" t="s">
        <v>509</v>
      </c>
      <c r="B100" s="614" t="s">
        <v>1884</v>
      </c>
      <c r="C100" s="614" t="s">
        <v>1511</v>
      </c>
      <c r="D100" s="614" t="s">
        <v>1512</v>
      </c>
      <c r="E100" s="614" t="s">
        <v>1513</v>
      </c>
      <c r="F100" s="617"/>
      <c r="G100" s="617"/>
      <c r="H100" s="638">
        <v>0</v>
      </c>
      <c r="I100" s="617">
        <v>5</v>
      </c>
      <c r="J100" s="617">
        <v>581.24990378955874</v>
      </c>
      <c r="K100" s="638">
        <v>1</v>
      </c>
      <c r="L100" s="617">
        <v>5</v>
      </c>
      <c r="M100" s="618">
        <v>581.24990378955874</v>
      </c>
    </row>
    <row r="101" spans="1:13" ht="14.4" customHeight="1" x14ac:dyDescent="0.3">
      <c r="A101" s="613" t="s">
        <v>509</v>
      </c>
      <c r="B101" s="614" t="s">
        <v>1884</v>
      </c>
      <c r="C101" s="614" t="s">
        <v>1514</v>
      </c>
      <c r="D101" s="614" t="s">
        <v>1515</v>
      </c>
      <c r="E101" s="614" t="s">
        <v>1513</v>
      </c>
      <c r="F101" s="617"/>
      <c r="G101" s="617"/>
      <c r="H101" s="638">
        <v>0</v>
      </c>
      <c r="I101" s="617">
        <v>6</v>
      </c>
      <c r="J101" s="617">
        <v>697.50011059210726</v>
      </c>
      <c r="K101" s="638">
        <v>1</v>
      </c>
      <c r="L101" s="617">
        <v>6</v>
      </c>
      <c r="M101" s="618">
        <v>697.50011059210726</v>
      </c>
    </row>
    <row r="102" spans="1:13" ht="14.4" customHeight="1" x14ac:dyDescent="0.3">
      <c r="A102" s="613" t="s">
        <v>509</v>
      </c>
      <c r="B102" s="614" t="s">
        <v>1884</v>
      </c>
      <c r="C102" s="614" t="s">
        <v>1517</v>
      </c>
      <c r="D102" s="614" t="s">
        <v>1893</v>
      </c>
      <c r="E102" s="614" t="s">
        <v>1513</v>
      </c>
      <c r="F102" s="617"/>
      <c r="G102" s="617"/>
      <c r="H102" s="638">
        <v>0</v>
      </c>
      <c r="I102" s="617">
        <v>1</v>
      </c>
      <c r="J102" s="617">
        <v>116.25</v>
      </c>
      <c r="K102" s="638">
        <v>1</v>
      </c>
      <c r="L102" s="617">
        <v>1</v>
      </c>
      <c r="M102" s="618">
        <v>116.25</v>
      </c>
    </row>
    <row r="103" spans="1:13" ht="14.4" customHeight="1" x14ac:dyDescent="0.3">
      <c r="A103" s="613" t="s">
        <v>509</v>
      </c>
      <c r="B103" s="614" t="s">
        <v>1884</v>
      </c>
      <c r="C103" s="614" t="s">
        <v>1523</v>
      </c>
      <c r="D103" s="614" t="s">
        <v>1524</v>
      </c>
      <c r="E103" s="614" t="s">
        <v>1525</v>
      </c>
      <c r="F103" s="617"/>
      <c r="G103" s="617"/>
      <c r="H103" s="638">
        <v>0</v>
      </c>
      <c r="I103" s="617">
        <v>1</v>
      </c>
      <c r="J103" s="617">
        <v>191.21999999999997</v>
      </c>
      <c r="K103" s="638">
        <v>1</v>
      </c>
      <c r="L103" s="617">
        <v>1</v>
      </c>
      <c r="M103" s="618">
        <v>191.21999999999997</v>
      </c>
    </row>
    <row r="104" spans="1:13" ht="14.4" customHeight="1" x14ac:dyDescent="0.3">
      <c r="A104" s="613" t="s">
        <v>509</v>
      </c>
      <c r="B104" s="614" t="s">
        <v>1884</v>
      </c>
      <c r="C104" s="614" t="s">
        <v>1528</v>
      </c>
      <c r="D104" s="614" t="s">
        <v>1529</v>
      </c>
      <c r="E104" s="614" t="s">
        <v>1525</v>
      </c>
      <c r="F104" s="617"/>
      <c r="G104" s="617"/>
      <c r="H104" s="638">
        <v>0</v>
      </c>
      <c r="I104" s="617">
        <v>15.5</v>
      </c>
      <c r="J104" s="617">
        <v>2517.3488944485634</v>
      </c>
      <c r="K104" s="638">
        <v>1</v>
      </c>
      <c r="L104" s="617">
        <v>15.5</v>
      </c>
      <c r="M104" s="618">
        <v>2517.3488944485634</v>
      </c>
    </row>
    <row r="105" spans="1:13" ht="14.4" customHeight="1" x14ac:dyDescent="0.3">
      <c r="A105" s="613" t="s">
        <v>509</v>
      </c>
      <c r="B105" s="614" t="s">
        <v>1884</v>
      </c>
      <c r="C105" s="614" t="s">
        <v>1526</v>
      </c>
      <c r="D105" s="614" t="s">
        <v>1527</v>
      </c>
      <c r="E105" s="614" t="s">
        <v>1525</v>
      </c>
      <c r="F105" s="617"/>
      <c r="G105" s="617"/>
      <c r="H105" s="638">
        <v>0</v>
      </c>
      <c r="I105" s="617">
        <v>18.5</v>
      </c>
      <c r="J105" s="617">
        <v>3001.9569554078626</v>
      </c>
      <c r="K105" s="638">
        <v>1</v>
      </c>
      <c r="L105" s="617">
        <v>18.5</v>
      </c>
      <c r="M105" s="618">
        <v>3001.9569554078626</v>
      </c>
    </row>
    <row r="106" spans="1:13" ht="14.4" customHeight="1" x14ac:dyDescent="0.3">
      <c r="A106" s="613" t="s">
        <v>509</v>
      </c>
      <c r="B106" s="614" t="s">
        <v>1884</v>
      </c>
      <c r="C106" s="614" t="s">
        <v>1530</v>
      </c>
      <c r="D106" s="614" t="s">
        <v>1495</v>
      </c>
      <c r="E106" s="614" t="s">
        <v>1525</v>
      </c>
      <c r="F106" s="617"/>
      <c r="G106" s="617"/>
      <c r="H106" s="638">
        <v>0</v>
      </c>
      <c r="I106" s="617">
        <v>11</v>
      </c>
      <c r="J106" s="617">
        <v>1507.8793756618018</v>
      </c>
      <c r="K106" s="638">
        <v>1</v>
      </c>
      <c r="L106" s="617">
        <v>11</v>
      </c>
      <c r="M106" s="618">
        <v>1507.8793756618018</v>
      </c>
    </row>
    <row r="107" spans="1:13" ht="14.4" customHeight="1" thickBot="1" x14ac:dyDescent="0.35">
      <c r="A107" s="619" t="s">
        <v>509</v>
      </c>
      <c r="B107" s="620" t="s">
        <v>1884</v>
      </c>
      <c r="C107" s="620" t="s">
        <v>1425</v>
      </c>
      <c r="D107" s="620" t="s">
        <v>1426</v>
      </c>
      <c r="E107" s="620" t="s">
        <v>1302</v>
      </c>
      <c r="F107" s="623">
        <v>8</v>
      </c>
      <c r="G107" s="623">
        <v>325.67999999999995</v>
      </c>
      <c r="H107" s="631">
        <v>1</v>
      </c>
      <c r="I107" s="623"/>
      <c r="J107" s="623"/>
      <c r="K107" s="631">
        <v>0</v>
      </c>
      <c r="L107" s="623">
        <v>8</v>
      </c>
      <c r="M107" s="624">
        <v>325.67999999999995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272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306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1015</v>
      </c>
      <c r="C3" s="438">
        <f>SUM(C6:C1048576)</f>
        <v>441</v>
      </c>
      <c r="D3" s="438">
        <f>SUM(D6:D1048576)</f>
        <v>496</v>
      </c>
      <c r="E3" s="439">
        <f>SUM(E6:E1048576)</f>
        <v>0</v>
      </c>
      <c r="F3" s="436">
        <f>IF(SUM($B3:$E3)=0,"",B3/SUM($B3:$E3))</f>
        <v>0.51997950819672134</v>
      </c>
      <c r="G3" s="434">
        <f t="shared" ref="G3:I3" si="0">IF(SUM($B3:$E3)=0,"",C3/SUM($B3:$E3))</f>
        <v>0.22592213114754098</v>
      </c>
      <c r="H3" s="434">
        <f t="shared" si="0"/>
        <v>0.25409836065573771</v>
      </c>
      <c r="I3" s="435">
        <f t="shared" si="0"/>
        <v>0</v>
      </c>
      <c r="J3" s="438">
        <f>SUM(J6:J1048576)</f>
        <v>51</v>
      </c>
      <c r="K3" s="438">
        <f>SUM(K6:K1048576)</f>
        <v>138</v>
      </c>
      <c r="L3" s="438">
        <f>SUM(L6:L1048576)</f>
        <v>496</v>
      </c>
      <c r="M3" s="439">
        <f>SUM(M6:M1048576)</f>
        <v>0</v>
      </c>
      <c r="N3" s="436">
        <f>IF(SUM($J3:$M3)=0,"",J3/SUM($J3:$M3))</f>
        <v>7.4452554744525543E-2</v>
      </c>
      <c r="O3" s="434">
        <f t="shared" ref="O3:Q3" si="1">IF(SUM($J3:$M3)=0,"",K3/SUM($J3:$M3))</f>
        <v>0.20145985401459854</v>
      </c>
      <c r="P3" s="434">
        <f t="shared" si="1"/>
        <v>0.72408759124087596</v>
      </c>
      <c r="Q3" s="435">
        <f t="shared" si="1"/>
        <v>0</v>
      </c>
    </row>
    <row r="4" spans="1:17" ht="14.4" customHeight="1" thickBot="1" x14ac:dyDescent="0.35">
      <c r="A4" s="432"/>
      <c r="B4" s="503" t="s">
        <v>274</v>
      </c>
      <c r="C4" s="504"/>
      <c r="D4" s="504"/>
      <c r="E4" s="505"/>
      <c r="F4" s="500" t="s">
        <v>279</v>
      </c>
      <c r="G4" s="501"/>
      <c r="H4" s="501"/>
      <c r="I4" s="502"/>
      <c r="J4" s="503" t="s">
        <v>280</v>
      </c>
      <c r="K4" s="504"/>
      <c r="L4" s="504"/>
      <c r="M4" s="505"/>
      <c r="N4" s="500" t="s">
        <v>281</v>
      </c>
      <c r="O4" s="501"/>
      <c r="P4" s="501"/>
      <c r="Q4" s="502"/>
    </row>
    <row r="5" spans="1:17" ht="14.4" customHeight="1" thickBot="1" x14ac:dyDescent="0.35">
      <c r="A5" s="648" t="s">
        <v>273</v>
      </c>
      <c r="B5" s="649" t="s">
        <v>275</v>
      </c>
      <c r="C5" s="649" t="s">
        <v>276</v>
      </c>
      <c r="D5" s="649" t="s">
        <v>277</v>
      </c>
      <c r="E5" s="650" t="s">
        <v>278</v>
      </c>
      <c r="F5" s="651" t="s">
        <v>275</v>
      </c>
      <c r="G5" s="652" t="s">
        <v>276</v>
      </c>
      <c r="H5" s="652" t="s">
        <v>277</v>
      </c>
      <c r="I5" s="653" t="s">
        <v>278</v>
      </c>
      <c r="J5" s="649" t="s">
        <v>275</v>
      </c>
      <c r="K5" s="649" t="s">
        <v>276</v>
      </c>
      <c r="L5" s="649" t="s">
        <v>277</v>
      </c>
      <c r="M5" s="650" t="s">
        <v>278</v>
      </c>
      <c r="N5" s="651" t="s">
        <v>275</v>
      </c>
      <c r="O5" s="652" t="s">
        <v>276</v>
      </c>
      <c r="P5" s="652" t="s">
        <v>277</v>
      </c>
      <c r="Q5" s="653" t="s">
        <v>278</v>
      </c>
    </row>
    <row r="6" spans="1:17" ht="14.4" customHeight="1" x14ac:dyDescent="0.3">
      <c r="A6" s="656" t="s">
        <v>1895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1896</v>
      </c>
      <c r="B7" s="661">
        <v>1015</v>
      </c>
      <c r="C7" s="623">
        <v>441</v>
      </c>
      <c r="D7" s="623">
        <v>496</v>
      </c>
      <c r="E7" s="624"/>
      <c r="F7" s="659">
        <v>0.51997950819672134</v>
      </c>
      <c r="G7" s="631">
        <v>0.22592213114754098</v>
      </c>
      <c r="H7" s="631">
        <v>0.25409836065573771</v>
      </c>
      <c r="I7" s="663">
        <v>0</v>
      </c>
      <c r="J7" s="661">
        <v>51</v>
      </c>
      <c r="K7" s="623">
        <v>138</v>
      </c>
      <c r="L7" s="623">
        <v>496</v>
      </c>
      <c r="M7" s="624"/>
      <c r="N7" s="659">
        <v>7.4452554744525543E-2</v>
      </c>
      <c r="O7" s="631">
        <v>0.20145985401459854</v>
      </c>
      <c r="P7" s="631">
        <v>0.72408759124087596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504</v>
      </c>
      <c r="B5" s="596" t="s">
        <v>505</v>
      </c>
      <c r="C5" s="597" t="s">
        <v>506</v>
      </c>
      <c r="D5" s="597" t="s">
        <v>506</v>
      </c>
      <c r="E5" s="597"/>
      <c r="F5" s="597" t="s">
        <v>506</v>
      </c>
      <c r="G5" s="597" t="s">
        <v>506</v>
      </c>
      <c r="H5" s="597" t="s">
        <v>506</v>
      </c>
      <c r="I5" s="598" t="s">
        <v>506</v>
      </c>
      <c r="J5" s="599" t="s">
        <v>61</v>
      </c>
    </row>
    <row r="6" spans="1:10" ht="14.4" customHeight="1" x14ac:dyDescent="0.3">
      <c r="A6" s="595" t="s">
        <v>504</v>
      </c>
      <c r="B6" s="596" t="s">
        <v>327</v>
      </c>
      <c r="C6" s="597">
        <v>95.491459999999989</v>
      </c>
      <c r="D6" s="597">
        <v>119.42197999999999</v>
      </c>
      <c r="E6" s="597"/>
      <c r="F6" s="597">
        <v>122.47560999999999</v>
      </c>
      <c r="G6" s="597">
        <v>169.99999464541199</v>
      </c>
      <c r="H6" s="597">
        <v>-47.524384645411999</v>
      </c>
      <c r="I6" s="598">
        <v>0.7204447873981471</v>
      </c>
      <c r="J6" s="599" t="s">
        <v>1</v>
      </c>
    </row>
    <row r="7" spans="1:10" ht="14.4" customHeight="1" x14ac:dyDescent="0.3">
      <c r="A7" s="595" t="s">
        <v>504</v>
      </c>
      <c r="B7" s="596" t="s">
        <v>328</v>
      </c>
      <c r="C7" s="597">
        <v>0</v>
      </c>
      <c r="D7" s="597">
        <v>0.15515999999999999</v>
      </c>
      <c r="E7" s="597"/>
      <c r="F7" s="597">
        <v>0</v>
      </c>
      <c r="G7" s="597">
        <v>0.12317332945366666</v>
      </c>
      <c r="H7" s="597">
        <v>-0.12317332945366666</v>
      </c>
      <c r="I7" s="598">
        <v>0</v>
      </c>
      <c r="J7" s="599" t="s">
        <v>1</v>
      </c>
    </row>
    <row r="8" spans="1:10" ht="14.4" customHeight="1" x14ac:dyDescent="0.3">
      <c r="A8" s="595" t="s">
        <v>504</v>
      </c>
      <c r="B8" s="596" t="s">
        <v>329</v>
      </c>
      <c r="C8" s="597">
        <v>118.08014999999899</v>
      </c>
      <c r="D8" s="597">
        <v>133.16059000000001</v>
      </c>
      <c r="E8" s="597"/>
      <c r="F8" s="597">
        <v>131.16094999999999</v>
      </c>
      <c r="G8" s="597">
        <v>127.66666264547599</v>
      </c>
      <c r="H8" s="597">
        <v>3.4942873545239905</v>
      </c>
      <c r="I8" s="598">
        <v>1.0273703978949262</v>
      </c>
      <c r="J8" s="599" t="s">
        <v>1</v>
      </c>
    </row>
    <row r="9" spans="1:10" ht="14.4" customHeight="1" x14ac:dyDescent="0.3">
      <c r="A9" s="595" t="s">
        <v>504</v>
      </c>
      <c r="B9" s="596" t="s">
        <v>330</v>
      </c>
      <c r="C9" s="597">
        <v>693.5297700000001</v>
      </c>
      <c r="D9" s="597">
        <v>571.49146000000098</v>
      </c>
      <c r="E9" s="597"/>
      <c r="F9" s="597">
        <v>698.02097000000094</v>
      </c>
      <c r="G9" s="597">
        <v>717.33331073907323</v>
      </c>
      <c r="H9" s="597">
        <v>-19.312340739072283</v>
      </c>
      <c r="I9" s="598">
        <v>0.97307759105850722</v>
      </c>
      <c r="J9" s="599" t="s">
        <v>1</v>
      </c>
    </row>
    <row r="10" spans="1:10" ht="14.4" customHeight="1" x14ac:dyDescent="0.3">
      <c r="A10" s="595" t="s">
        <v>504</v>
      </c>
      <c r="B10" s="596" t="s">
        <v>331</v>
      </c>
      <c r="C10" s="597">
        <v>50.694909999998998</v>
      </c>
      <c r="D10" s="597">
        <v>34.419999999999995</v>
      </c>
      <c r="E10" s="597"/>
      <c r="F10" s="597">
        <v>25.710059999999999</v>
      </c>
      <c r="G10" s="597">
        <v>29.333332409404335</v>
      </c>
      <c r="H10" s="597">
        <v>-3.6232724094043363</v>
      </c>
      <c r="I10" s="598">
        <v>0.87647934578879605</v>
      </c>
      <c r="J10" s="599" t="s">
        <v>1</v>
      </c>
    </row>
    <row r="11" spans="1:10" ht="14.4" customHeight="1" x14ac:dyDescent="0.3">
      <c r="A11" s="595" t="s">
        <v>504</v>
      </c>
      <c r="B11" s="596" t="s">
        <v>332</v>
      </c>
      <c r="C11" s="597">
        <v>7.9472699999999996</v>
      </c>
      <c r="D11" s="597">
        <v>0</v>
      </c>
      <c r="E11" s="597"/>
      <c r="F11" s="597">
        <v>12.431450000000002</v>
      </c>
      <c r="G11" s="597">
        <v>6.6666664566826661</v>
      </c>
      <c r="H11" s="597">
        <v>5.7647835433173356</v>
      </c>
      <c r="I11" s="598">
        <v>1.8647175587341283</v>
      </c>
      <c r="J11" s="599" t="s">
        <v>1</v>
      </c>
    </row>
    <row r="12" spans="1:10" ht="14.4" customHeight="1" x14ac:dyDescent="0.3">
      <c r="A12" s="595" t="s">
        <v>504</v>
      </c>
      <c r="B12" s="596" t="s">
        <v>333</v>
      </c>
      <c r="C12" s="597">
        <v>6.5179999999990006</v>
      </c>
      <c r="D12" s="597">
        <v>5.7175399999999996</v>
      </c>
      <c r="E12" s="597"/>
      <c r="F12" s="597">
        <v>8.9595199999999995</v>
      </c>
      <c r="G12" s="597">
        <v>7.9999997480193334</v>
      </c>
      <c r="H12" s="597">
        <v>0.95952025198066604</v>
      </c>
      <c r="I12" s="598">
        <v>1.1199400352754045</v>
      </c>
      <c r="J12" s="599" t="s">
        <v>1</v>
      </c>
    </row>
    <row r="13" spans="1:10" ht="14.4" customHeight="1" x14ac:dyDescent="0.3">
      <c r="A13" s="595" t="s">
        <v>504</v>
      </c>
      <c r="B13" s="596" t="s">
        <v>334</v>
      </c>
      <c r="C13" s="597">
        <v>47.342500000000001</v>
      </c>
      <c r="D13" s="597">
        <v>60.513599999999997</v>
      </c>
      <c r="E13" s="597"/>
      <c r="F13" s="597">
        <v>65.512599999999992</v>
      </c>
      <c r="G13" s="597">
        <v>59.999998110145334</v>
      </c>
      <c r="H13" s="597">
        <v>5.5126018898546576</v>
      </c>
      <c r="I13" s="598">
        <v>1.0918767010581378</v>
      </c>
      <c r="J13" s="599" t="s">
        <v>1</v>
      </c>
    </row>
    <row r="14" spans="1:10" ht="14.4" customHeight="1" x14ac:dyDescent="0.3">
      <c r="A14" s="595" t="s">
        <v>504</v>
      </c>
      <c r="B14" s="596" t="s">
        <v>335</v>
      </c>
      <c r="C14" s="597">
        <v>49.410609999999998</v>
      </c>
      <c r="D14" s="597">
        <v>49.264920000000004</v>
      </c>
      <c r="E14" s="597"/>
      <c r="F14" s="597">
        <v>60.020909999999994</v>
      </c>
      <c r="G14" s="597">
        <v>61.333331401482006</v>
      </c>
      <c r="H14" s="597">
        <v>-1.3124214014820126</v>
      </c>
      <c r="I14" s="598">
        <v>0.97860182430184606</v>
      </c>
      <c r="J14" s="599" t="s">
        <v>1</v>
      </c>
    </row>
    <row r="15" spans="1:10" ht="14.4" customHeight="1" x14ac:dyDescent="0.3">
      <c r="A15" s="595" t="s">
        <v>504</v>
      </c>
      <c r="B15" s="596" t="s">
        <v>336</v>
      </c>
      <c r="C15" s="597" t="s">
        <v>506</v>
      </c>
      <c r="D15" s="597" t="s">
        <v>506</v>
      </c>
      <c r="E15" s="597"/>
      <c r="F15" s="597">
        <v>50.957529999999998</v>
      </c>
      <c r="G15" s="597">
        <v>0</v>
      </c>
      <c r="H15" s="597">
        <v>50.957529999999998</v>
      </c>
      <c r="I15" s="598" t="s">
        <v>506</v>
      </c>
      <c r="J15" s="599" t="s">
        <v>1</v>
      </c>
    </row>
    <row r="16" spans="1:10" ht="14.4" customHeight="1" x14ac:dyDescent="0.3">
      <c r="A16" s="595" t="s">
        <v>504</v>
      </c>
      <c r="B16" s="596" t="s">
        <v>338</v>
      </c>
      <c r="C16" s="597">
        <v>0.80599999999999994</v>
      </c>
      <c r="D16" s="597">
        <v>0.96900000000000008</v>
      </c>
      <c r="E16" s="597"/>
      <c r="F16" s="597">
        <v>0.86419999999999997</v>
      </c>
      <c r="G16" s="597">
        <v>0.9999999685023333</v>
      </c>
      <c r="H16" s="597">
        <v>-0.13579996850233333</v>
      </c>
      <c r="I16" s="598">
        <v>0.86420002722028444</v>
      </c>
      <c r="J16" s="599" t="s">
        <v>1</v>
      </c>
    </row>
    <row r="17" spans="1:10" ht="14.4" customHeight="1" x14ac:dyDescent="0.3">
      <c r="A17" s="595" t="s">
        <v>504</v>
      </c>
      <c r="B17" s="596" t="s">
        <v>507</v>
      </c>
      <c r="C17" s="597">
        <v>1069.8206699999971</v>
      </c>
      <c r="D17" s="597">
        <v>975.11425000000088</v>
      </c>
      <c r="E17" s="597"/>
      <c r="F17" s="597">
        <v>1176.1138000000008</v>
      </c>
      <c r="G17" s="597">
        <v>1181.4564694536507</v>
      </c>
      <c r="H17" s="597">
        <v>-5.3426694536499326</v>
      </c>
      <c r="I17" s="598">
        <v>0.99547789563832123</v>
      </c>
      <c r="J17" s="599" t="s">
        <v>508</v>
      </c>
    </row>
    <row r="19" spans="1:10" ht="14.4" customHeight="1" x14ac:dyDescent="0.3">
      <c r="A19" s="595" t="s">
        <v>504</v>
      </c>
      <c r="B19" s="596" t="s">
        <v>505</v>
      </c>
      <c r="C19" s="597" t="s">
        <v>506</v>
      </c>
      <c r="D19" s="597" t="s">
        <v>506</v>
      </c>
      <c r="E19" s="597"/>
      <c r="F19" s="597" t="s">
        <v>506</v>
      </c>
      <c r="G19" s="597" t="s">
        <v>506</v>
      </c>
      <c r="H19" s="597" t="s">
        <v>506</v>
      </c>
      <c r="I19" s="598" t="s">
        <v>506</v>
      </c>
      <c r="J19" s="599" t="s">
        <v>61</v>
      </c>
    </row>
    <row r="20" spans="1:10" ht="14.4" customHeight="1" x14ac:dyDescent="0.3">
      <c r="A20" s="595" t="s">
        <v>509</v>
      </c>
      <c r="B20" s="596" t="s">
        <v>510</v>
      </c>
      <c r="C20" s="597" t="s">
        <v>506</v>
      </c>
      <c r="D20" s="597" t="s">
        <v>506</v>
      </c>
      <c r="E20" s="597"/>
      <c r="F20" s="597" t="s">
        <v>506</v>
      </c>
      <c r="G20" s="597" t="s">
        <v>506</v>
      </c>
      <c r="H20" s="597" t="s">
        <v>506</v>
      </c>
      <c r="I20" s="598" t="s">
        <v>506</v>
      </c>
      <c r="J20" s="599" t="s">
        <v>0</v>
      </c>
    </row>
    <row r="21" spans="1:10" ht="14.4" customHeight="1" x14ac:dyDescent="0.3">
      <c r="A21" s="595" t="s">
        <v>509</v>
      </c>
      <c r="B21" s="596" t="s">
        <v>327</v>
      </c>
      <c r="C21" s="597">
        <v>95.491459999999989</v>
      </c>
      <c r="D21" s="597">
        <v>119.42197999999999</v>
      </c>
      <c r="E21" s="597"/>
      <c r="F21" s="597">
        <v>122.47560999999999</v>
      </c>
      <c r="G21" s="597">
        <v>169.99999464541199</v>
      </c>
      <c r="H21" s="597">
        <v>-47.524384645411999</v>
      </c>
      <c r="I21" s="598">
        <v>0.7204447873981471</v>
      </c>
      <c r="J21" s="599" t="s">
        <v>1</v>
      </c>
    </row>
    <row r="22" spans="1:10" ht="14.4" customHeight="1" x14ac:dyDescent="0.3">
      <c r="A22" s="595" t="s">
        <v>509</v>
      </c>
      <c r="B22" s="596" t="s">
        <v>328</v>
      </c>
      <c r="C22" s="597">
        <v>0</v>
      </c>
      <c r="D22" s="597">
        <v>0.15515999999999999</v>
      </c>
      <c r="E22" s="597"/>
      <c r="F22" s="597">
        <v>0</v>
      </c>
      <c r="G22" s="597">
        <v>0.12317332945366666</v>
      </c>
      <c r="H22" s="597">
        <v>-0.12317332945366666</v>
      </c>
      <c r="I22" s="598">
        <v>0</v>
      </c>
      <c r="J22" s="599" t="s">
        <v>1</v>
      </c>
    </row>
    <row r="23" spans="1:10" ht="14.4" customHeight="1" x14ac:dyDescent="0.3">
      <c r="A23" s="595" t="s">
        <v>509</v>
      </c>
      <c r="B23" s="596" t="s">
        <v>329</v>
      </c>
      <c r="C23" s="597">
        <v>118.08014999999899</v>
      </c>
      <c r="D23" s="597">
        <v>133.16059000000001</v>
      </c>
      <c r="E23" s="597"/>
      <c r="F23" s="597">
        <v>131.16094999999999</v>
      </c>
      <c r="G23" s="597">
        <v>127.66666264547599</v>
      </c>
      <c r="H23" s="597">
        <v>3.4942873545239905</v>
      </c>
      <c r="I23" s="598">
        <v>1.0273703978949262</v>
      </c>
      <c r="J23" s="599" t="s">
        <v>1</v>
      </c>
    </row>
    <row r="24" spans="1:10" ht="14.4" customHeight="1" x14ac:dyDescent="0.3">
      <c r="A24" s="595" t="s">
        <v>509</v>
      </c>
      <c r="B24" s="596" t="s">
        <v>330</v>
      </c>
      <c r="C24" s="597">
        <v>693.5297700000001</v>
      </c>
      <c r="D24" s="597">
        <v>571.49146000000098</v>
      </c>
      <c r="E24" s="597"/>
      <c r="F24" s="597">
        <v>698.02097000000094</v>
      </c>
      <c r="G24" s="597">
        <v>717.33331073907323</v>
      </c>
      <c r="H24" s="597">
        <v>-19.312340739072283</v>
      </c>
      <c r="I24" s="598">
        <v>0.97307759105850722</v>
      </c>
      <c r="J24" s="599" t="s">
        <v>1</v>
      </c>
    </row>
    <row r="25" spans="1:10" ht="14.4" customHeight="1" x14ac:dyDescent="0.3">
      <c r="A25" s="595" t="s">
        <v>509</v>
      </c>
      <c r="B25" s="596" t="s">
        <v>331</v>
      </c>
      <c r="C25" s="597">
        <v>50.694909999998998</v>
      </c>
      <c r="D25" s="597">
        <v>34.419999999999995</v>
      </c>
      <c r="E25" s="597"/>
      <c r="F25" s="597">
        <v>25.710059999999999</v>
      </c>
      <c r="G25" s="597">
        <v>29.333332409404335</v>
      </c>
      <c r="H25" s="597">
        <v>-3.6232724094043363</v>
      </c>
      <c r="I25" s="598">
        <v>0.87647934578879605</v>
      </c>
      <c r="J25" s="599" t="s">
        <v>1</v>
      </c>
    </row>
    <row r="26" spans="1:10" ht="14.4" customHeight="1" x14ac:dyDescent="0.3">
      <c r="A26" s="595" t="s">
        <v>509</v>
      </c>
      <c r="B26" s="596" t="s">
        <v>332</v>
      </c>
      <c r="C26" s="597">
        <v>7.9472699999999996</v>
      </c>
      <c r="D26" s="597">
        <v>0</v>
      </c>
      <c r="E26" s="597"/>
      <c r="F26" s="597">
        <v>12.431450000000002</v>
      </c>
      <c r="G26" s="597">
        <v>6.6666664566826661</v>
      </c>
      <c r="H26" s="597">
        <v>5.7647835433173356</v>
      </c>
      <c r="I26" s="598">
        <v>1.8647175587341283</v>
      </c>
      <c r="J26" s="599" t="s">
        <v>1</v>
      </c>
    </row>
    <row r="27" spans="1:10" ht="14.4" customHeight="1" x14ac:dyDescent="0.3">
      <c r="A27" s="595" t="s">
        <v>509</v>
      </c>
      <c r="B27" s="596" t="s">
        <v>333</v>
      </c>
      <c r="C27" s="597">
        <v>6.5179999999990006</v>
      </c>
      <c r="D27" s="597">
        <v>5.7175399999999996</v>
      </c>
      <c r="E27" s="597"/>
      <c r="F27" s="597">
        <v>8.9595199999999995</v>
      </c>
      <c r="G27" s="597">
        <v>7.9999997480193334</v>
      </c>
      <c r="H27" s="597">
        <v>0.95952025198066604</v>
      </c>
      <c r="I27" s="598">
        <v>1.1199400352754045</v>
      </c>
      <c r="J27" s="599" t="s">
        <v>1</v>
      </c>
    </row>
    <row r="28" spans="1:10" ht="14.4" customHeight="1" x14ac:dyDescent="0.3">
      <c r="A28" s="595" t="s">
        <v>509</v>
      </c>
      <c r="B28" s="596" t="s">
        <v>334</v>
      </c>
      <c r="C28" s="597">
        <v>47.342500000000001</v>
      </c>
      <c r="D28" s="597">
        <v>60.513599999999997</v>
      </c>
      <c r="E28" s="597"/>
      <c r="F28" s="597">
        <v>65.512599999999992</v>
      </c>
      <c r="G28" s="597">
        <v>59.999998110145334</v>
      </c>
      <c r="H28" s="597">
        <v>5.5126018898546576</v>
      </c>
      <c r="I28" s="598">
        <v>1.0918767010581378</v>
      </c>
      <c r="J28" s="599" t="s">
        <v>1</v>
      </c>
    </row>
    <row r="29" spans="1:10" ht="14.4" customHeight="1" x14ac:dyDescent="0.3">
      <c r="A29" s="595" t="s">
        <v>509</v>
      </c>
      <c r="B29" s="596" t="s">
        <v>335</v>
      </c>
      <c r="C29" s="597">
        <v>49.410609999999998</v>
      </c>
      <c r="D29" s="597">
        <v>49.264920000000004</v>
      </c>
      <c r="E29" s="597"/>
      <c r="F29" s="597">
        <v>60.020909999999994</v>
      </c>
      <c r="G29" s="597">
        <v>61.333331401482006</v>
      </c>
      <c r="H29" s="597">
        <v>-1.3124214014820126</v>
      </c>
      <c r="I29" s="598">
        <v>0.97860182430184606</v>
      </c>
      <c r="J29" s="599" t="s">
        <v>1</v>
      </c>
    </row>
    <row r="30" spans="1:10" ht="14.4" customHeight="1" x14ac:dyDescent="0.3">
      <c r="A30" s="595" t="s">
        <v>509</v>
      </c>
      <c r="B30" s="596" t="s">
        <v>336</v>
      </c>
      <c r="C30" s="597" t="s">
        <v>506</v>
      </c>
      <c r="D30" s="597" t="s">
        <v>506</v>
      </c>
      <c r="E30" s="597"/>
      <c r="F30" s="597">
        <v>50.957529999999998</v>
      </c>
      <c r="G30" s="597">
        <v>0</v>
      </c>
      <c r="H30" s="597">
        <v>50.957529999999998</v>
      </c>
      <c r="I30" s="598" t="s">
        <v>506</v>
      </c>
      <c r="J30" s="599" t="s">
        <v>1</v>
      </c>
    </row>
    <row r="31" spans="1:10" ht="14.4" customHeight="1" x14ac:dyDescent="0.3">
      <c r="A31" s="595" t="s">
        <v>509</v>
      </c>
      <c r="B31" s="596" t="s">
        <v>338</v>
      </c>
      <c r="C31" s="597">
        <v>0.80599999999999994</v>
      </c>
      <c r="D31" s="597">
        <v>0.96900000000000008</v>
      </c>
      <c r="E31" s="597"/>
      <c r="F31" s="597">
        <v>0.86419999999999997</v>
      </c>
      <c r="G31" s="597">
        <v>0.9999999685023333</v>
      </c>
      <c r="H31" s="597">
        <v>-0.13579996850233333</v>
      </c>
      <c r="I31" s="598">
        <v>0.86420002722028444</v>
      </c>
      <c r="J31" s="599" t="s">
        <v>1</v>
      </c>
    </row>
    <row r="32" spans="1:10" ht="14.4" customHeight="1" x14ac:dyDescent="0.3">
      <c r="A32" s="595" t="s">
        <v>509</v>
      </c>
      <c r="B32" s="596" t="s">
        <v>511</v>
      </c>
      <c r="C32" s="597">
        <v>1069.8206699999971</v>
      </c>
      <c r="D32" s="597">
        <v>975.11425000000088</v>
      </c>
      <c r="E32" s="597"/>
      <c r="F32" s="597">
        <v>1176.1138000000008</v>
      </c>
      <c r="G32" s="597">
        <v>1181.4564694536507</v>
      </c>
      <c r="H32" s="597">
        <v>-5.3426694536499326</v>
      </c>
      <c r="I32" s="598">
        <v>0.99547789563832123</v>
      </c>
      <c r="J32" s="599" t="s">
        <v>512</v>
      </c>
    </row>
    <row r="33" spans="1:10" ht="14.4" customHeight="1" x14ac:dyDescent="0.3">
      <c r="A33" s="595" t="s">
        <v>506</v>
      </c>
      <c r="B33" s="596" t="s">
        <v>506</v>
      </c>
      <c r="C33" s="597" t="s">
        <v>506</v>
      </c>
      <c r="D33" s="597" t="s">
        <v>506</v>
      </c>
      <c r="E33" s="597"/>
      <c r="F33" s="597" t="s">
        <v>506</v>
      </c>
      <c r="G33" s="597" t="s">
        <v>506</v>
      </c>
      <c r="H33" s="597" t="s">
        <v>506</v>
      </c>
      <c r="I33" s="598" t="s">
        <v>506</v>
      </c>
      <c r="J33" s="599" t="s">
        <v>513</v>
      </c>
    </row>
    <row r="34" spans="1:10" ht="14.4" customHeight="1" x14ac:dyDescent="0.3">
      <c r="A34" s="595" t="s">
        <v>504</v>
      </c>
      <c r="B34" s="596" t="s">
        <v>507</v>
      </c>
      <c r="C34" s="597">
        <v>1069.8206699999971</v>
      </c>
      <c r="D34" s="597">
        <v>975.11425000000088</v>
      </c>
      <c r="E34" s="597"/>
      <c r="F34" s="597">
        <v>1176.1138000000008</v>
      </c>
      <c r="G34" s="597">
        <v>1181.4564694536507</v>
      </c>
      <c r="H34" s="597">
        <v>-5.3426694536499326</v>
      </c>
      <c r="I34" s="598">
        <v>0.99547789563832123</v>
      </c>
      <c r="J34" s="599" t="s">
        <v>508</v>
      </c>
    </row>
  </sheetData>
  <mergeCells count="3">
    <mergeCell ref="A1:I1"/>
    <mergeCell ref="F3:I3"/>
    <mergeCell ref="C4:D4"/>
  </mergeCells>
  <conditionalFormatting sqref="F18 F35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34">
    <cfRule type="expression" dxfId="28" priority="5">
      <formula>$H19&gt;0</formula>
    </cfRule>
  </conditionalFormatting>
  <conditionalFormatting sqref="A19:A34">
    <cfRule type="expression" dxfId="27" priority="2">
      <formula>AND($J19&lt;&gt;"mezeraKL",$J19&lt;&gt;"")</formula>
    </cfRule>
  </conditionalFormatting>
  <conditionalFormatting sqref="I19:I34">
    <cfRule type="expression" dxfId="26" priority="6">
      <formula>$I19&gt;1</formula>
    </cfRule>
  </conditionalFormatting>
  <conditionalFormatting sqref="B19:B34">
    <cfRule type="expression" dxfId="25" priority="1">
      <formula>OR($J19="NS",$J19="SumaNS",$J19="Účet")</formula>
    </cfRule>
  </conditionalFormatting>
  <conditionalFormatting sqref="A19:D34 F19:I34">
    <cfRule type="expression" dxfId="24" priority="8">
      <formula>AND($J19&lt;&gt;"",$J19&lt;&gt;"mezeraKL")</formula>
    </cfRule>
  </conditionalFormatting>
  <conditionalFormatting sqref="B19:D34 F19:I34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2355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5.1287013779870927</v>
      </c>
      <c r="J3" s="192">
        <f>SUBTOTAL(9,J5:J1048576)</f>
        <v>229320</v>
      </c>
      <c r="K3" s="193">
        <f>SUBTOTAL(9,K5:K1048576)</f>
        <v>1176113.8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504</v>
      </c>
      <c r="B5" s="608" t="s">
        <v>1713</v>
      </c>
      <c r="C5" s="609" t="s">
        <v>509</v>
      </c>
      <c r="D5" s="610" t="s">
        <v>1714</v>
      </c>
      <c r="E5" s="609" t="s">
        <v>2335</v>
      </c>
      <c r="F5" s="610" t="s">
        <v>2336</v>
      </c>
      <c r="G5" s="609" t="s">
        <v>1897</v>
      </c>
      <c r="H5" s="609" t="s">
        <v>1898</v>
      </c>
      <c r="I5" s="611">
        <v>156.12</v>
      </c>
      <c r="J5" s="611">
        <v>1</v>
      </c>
      <c r="K5" s="612">
        <v>156.12</v>
      </c>
    </row>
    <row r="6" spans="1:11" ht="14.4" customHeight="1" x14ac:dyDescent="0.3">
      <c r="A6" s="613" t="s">
        <v>504</v>
      </c>
      <c r="B6" s="614" t="s">
        <v>1713</v>
      </c>
      <c r="C6" s="615" t="s">
        <v>509</v>
      </c>
      <c r="D6" s="616" t="s">
        <v>1714</v>
      </c>
      <c r="E6" s="615" t="s">
        <v>2335</v>
      </c>
      <c r="F6" s="616" t="s">
        <v>2336</v>
      </c>
      <c r="G6" s="615" t="s">
        <v>1899</v>
      </c>
      <c r="H6" s="615" t="s">
        <v>1900</v>
      </c>
      <c r="I6" s="617">
        <v>4.3</v>
      </c>
      <c r="J6" s="617">
        <v>96</v>
      </c>
      <c r="K6" s="618">
        <v>412.8</v>
      </c>
    </row>
    <row r="7" spans="1:11" ht="14.4" customHeight="1" x14ac:dyDescent="0.3">
      <c r="A7" s="613" t="s">
        <v>504</v>
      </c>
      <c r="B7" s="614" t="s">
        <v>1713</v>
      </c>
      <c r="C7" s="615" t="s">
        <v>509</v>
      </c>
      <c r="D7" s="616" t="s">
        <v>1714</v>
      </c>
      <c r="E7" s="615" t="s">
        <v>2335</v>
      </c>
      <c r="F7" s="616" t="s">
        <v>2336</v>
      </c>
      <c r="G7" s="615" t="s">
        <v>1901</v>
      </c>
      <c r="H7" s="615" t="s">
        <v>1902</v>
      </c>
      <c r="I7" s="617">
        <v>4.6725000000000003</v>
      </c>
      <c r="J7" s="617">
        <v>300</v>
      </c>
      <c r="K7" s="618">
        <v>1396.5</v>
      </c>
    </row>
    <row r="8" spans="1:11" ht="14.4" customHeight="1" x14ac:dyDescent="0.3">
      <c r="A8" s="613" t="s">
        <v>504</v>
      </c>
      <c r="B8" s="614" t="s">
        <v>1713</v>
      </c>
      <c r="C8" s="615" t="s">
        <v>509</v>
      </c>
      <c r="D8" s="616" t="s">
        <v>1714</v>
      </c>
      <c r="E8" s="615" t="s">
        <v>2335</v>
      </c>
      <c r="F8" s="616" t="s">
        <v>2336</v>
      </c>
      <c r="G8" s="615" t="s">
        <v>1903</v>
      </c>
      <c r="H8" s="615" t="s">
        <v>1904</v>
      </c>
      <c r="I8" s="617">
        <v>2.4900000000000002</v>
      </c>
      <c r="J8" s="617">
        <v>40</v>
      </c>
      <c r="K8" s="618">
        <v>99.6</v>
      </c>
    </row>
    <row r="9" spans="1:11" ht="14.4" customHeight="1" x14ac:dyDescent="0.3">
      <c r="A9" s="613" t="s">
        <v>504</v>
      </c>
      <c r="B9" s="614" t="s">
        <v>1713</v>
      </c>
      <c r="C9" s="615" t="s">
        <v>509</v>
      </c>
      <c r="D9" s="616" t="s">
        <v>1714</v>
      </c>
      <c r="E9" s="615" t="s">
        <v>2335</v>
      </c>
      <c r="F9" s="616" t="s">
        <v>2336</v>
      </c>
      <c r="G9" s="615" t="s">
        <v>1905</v>
      </c>
      <c r="H9" s="615" t="s">
        <v>1906</v>
      </c>
      <c r="I9" s="617">
        <v>3.78</v>
      </c>
      <c r="J9" s="617">
        <v>60</v>
      </c>
      <c r="K9" s="618">
        <v>226.8</v>
      </c>
    </row>
    <row r="10" spans="1:11" ht="14.4" customHeight="1" x14ac:dyDescent="0.3">
      <c r="A10" s="613" t="s">
        <v>504</v>
      </c>
      <c r="B10" s="614" t="s">
        <v>1713</v>
      </c>
      <c r="C10" s="615" t="s">
        <v>509</v>
      </c>
      <c r="D10" s="616" t="s">
        <v>1714</v>
      </c>
      <c r="E10" s="615" t="s">
        <v>2335</v>
      </c>
      <c r="F10" s="616" t="s">
        <v>2336</v>
      </c>
      <c r="G10" s="615" t="s">
        <v>1907</v>
      </c>
      <c r="H10" s="615" t="s">
        <v>1908</v>
      </c>
      <c r="I10" s="617">
        <v>9.2974999999999994</v>
      </c>
      <c r="J10" s="617">
        <v>200</v>
      </c>
      <c r="K10" s="618">
        <v>1859.6399999999999</v>
      </c>
    </row>
    <row r="11" spans="1:11" ht="14.4" customHeight="1" x14ac:dyDescent="0.3">
      <c r="A11" s="613" t="s">
        <v>504</v>
      </c>
      <c r="B11" s="614" t="s">
        <v>1713</v>
      </c>
      <c r="C11" s="615" t="s">
        <v>509</v>
      </c>
      <c r="D11" s="616" t="s">
        <v>1714</v>
      </c>
      <c r="E11" s="615" t="s">
        <v>2335</v>
      </c>
      <c r="F11" s="616" t="s">
        <v>2336</v>
      </c>
      <c r="G11" s="615" t="s">
        <v>1909</v>
      </c>
      <c r="H11" s="615" t="s">
        <v>1910</v>
      </c>
      <c r="I11" s="617">
        <v>67.760000000000005</v>
      </c>
      <c r="J11" s="617">
        <v>30</v>
      </c>
      <c r="K11" s="618">
        <v>2032.8</v>
      </c>
    </row>
    <row r="12" spans="1:11" ht="14.4" customHeight="1" x14ac:dyDescent="0.3">
      <c r="A12" s="613" t="s">
        <v>504</v>
      </c>
      <c r="B12" s="614" t="s">
        <v>1713</v>
      </c>
      <c r="C12" s="615" t="s">
        <v>509</v>
      </c>
      <c r="D12" s="616" t="s">
        <v>1714</v>
      </c>
      <c r="E12" s="615" t="s">
        <v>2335</v>
      </c>
      <c r="F12" s="616" t="s">
        <v>2336</v>
      </c>
      <c r="G12" s="615" t="s">
        <v>1911</v>
      </c>
      <c r="H12" s="615" t="s">
        <v>1912</v>
      </c>
      <c r="I12" s="617">
        <v>13.146666666666667</v>
      </c>
      <c r="J12" s="617">
        <v>150</v>
      </c>
      <c r="K12" s="618">
        <v>1972</v>
      </c>
    </row>
    <row r="13" spans="1:11" ht="14.4" customHeight="1" x14ac:dyDescent="0.3">
      <c r="A13" s="613" t="s">
        <v>504</v>
      </c>
      <c r="B13" s="614" t="s">
        <v>1713</v>
      </c>
      <c r="C13" s="615" t="s">
        <v>509</v>
      </c>
      <c r="D13" s="616" t="s">
        <v>1714</v>
      </c>
      <c r="E13" s="615" t="s">
        <v>2335</v>
      </c>
      <c r="F13" s="616" t="s">
        <v>2336</v>
      </c>
      <c r="G13" s="615" t="s">
        <v>1913</v>
      </c>
      <c r="H13" s="615" t="s">
        <v>1914</v>
      </c>
      <c r="I13" s="617">
        <v>8.5299999999999994</v>
      </c>
      <c r="J13" s="617">
        <v>10</v>
      </c>
      <c r="K13" s="618">
        <v>85.3</v>
      </c>
    </row>
    <row r="14" spans="1:11" ht="14.4" customHeight="1" x14ac:dyDescent="0.3">
      <c r="A14" s="613" t="s">
        <v>504</v>
      </c>
      <c r="B14" s="614" t="s">
        <v>1713</v>
      </c>
      <c r="C14" s="615" t="s">
        <v>509</v>
      </c>
      <c r="D14" s="616" t="s">
        <v>1714</v>
      </c>
      <c r="E14" s="615" t="s">
        <v>2335</v>
      </c>
      <c r="F14" s="616" t="s">
        <v>2336</v>
      </c>
      <c r="G14" s="615" t="s">
        <v>1915</v>
      </c>
      <c r="H14" s="615" t="s">
        <v>1916</v>
      </c>
      <c r="I14" s="617">
        <v>0.40800000000000003</v>
      </c>
      <c r="J14" s="617">
        <v>10500</v>
      </c>
      <c r="K14" s="618">
        <v>4270</v>
      </c>
    </row>
    <row r="15" spans="1:11" ht="14.4" customHeight="1" x14ac:dyDescent="0.3">
      <c r="A15" s="613" t="s">
        <v>504</v>
      </c>
      <c r="B15" s="614" t="s">
        <v>1713</v>
      </c>
      <c r="C15" s="615" t="s">
        <v>509</v>
      </c>
      <c r="D15" s="616" t="s">
        <v>1714</v>
      </c>
      <c r="E15" s="615" t="s">
        <v>2335</v>
      </c>
      <c r="F15" s="616" t="s">
        <v>2336</v>
      </c>
      <c r="G15" s="615" t="s">
        <v>1917</v>
      </c>
      <c r="H15" s="615" t="s">
        <v>1918</v>
      </c>
      <c r="I15" s="617">
        <v>27.813333333333333</v>
      </c>
      <c r="J15" s="617">
        <v>216</v>
      </c>
      <c r="K15" s="618">
        <v>6007.68</v>
      </c>
    </row>
    <row r="16" spans="1:11" ht="14.4" customHeight="1" x14ac:dyDescent="0.3">
      <c r="A16" s="613" t="s">
        <v>504</v>
      </c>
      <c r="B16" s="614" t="s">
        <v>1713</v>
      </c>
      <c r="C16" s="615" t="s">
        <v>509</v>
      </c>
      <c r="D16" s="616" t="s">
        <v>1714</v>
      </c>
      <c r="E16" s="615" t="s">
        <v>2335</v>
      </c>
      <c r="F16" s="616" t="s">
        <v>2336</v>
      </c>
      <c r="G16" s="615" t="s">
        <v>1919</v>
      </c>
      <c r="H16" s="615" t="s">
        <v>1920</v>
      </c>
      <c r="I16" s="617">
        <v>39.657499999999999</v>
      </c>
      <c r="J16" s="617">
        <v>19</v>
      </c>
      <c r="K16" s="618">
        <v>753.48</v>
      </c>
    </row>
    <row r="17" spans="1:11" ht="14.4" customHeight="1" x14ac:dyDescent="0.3">
      <c r="A17" s="613" t="s">
        <v>504</v>
      </c>
      <c r="B17" s="614" t="s">
        <v>1713</v>
      </c>
      <c r="C17" s="615" t="s">
        <v>509</v>
      </c>
      <c r="D17" s="616" t="s">
        <v>1714</v>
      </c>
      <c r="E17" s="615" t="s">
        <v>2335</v>
      </c>
      <c r="F17" s="616" t="s">
        <v>2336</v>
      </c>
      <c r="G17" s="615" t="s">
        <v>1921</v>
      </c>
      <c r="H17" s="615" t="s">
        <v>1922</v>
      </c>
      <c r="I17" s="617">
        <v>5.9475000000000007</v>
      </c>
      <c r="J17" s="617">
        <v>760</v>
      </c>
      <c r="K17" s="618">
        <v>4520</v>
      </c>
    </row>
    <row r="18" spans="1:11" ht="14.4" customHeight="1" x14ac:dyDescent="0.3">
      <c r="A18" s="613" t="s">
        <v>504</v>
      </c>
      <c r="B18" s="614" t="s">
        <v>1713</v>
      </c>
      <c r="C18" s="615" t="s">
        <v>509</v>
      </c>
      <c r="D18" s="616" t="s">
        <v>1714</v>
      </c>
      <c r="E18" s="615" t="s">
        <v>2335</v>
      </c>
      <c r="F18" s="616" t="s">
        <v>2336</v>
      </c>
      <c r="G18" s="615" t="s">
        <v>1923</v>
      </c>
      <c r="H18" s="615" t="s">
        <v>1924</v>
      </c>
      <c r="I18" s="617">
        <v>1.4249999999999998</v>
      </c>
      <c r="J18" s="617">
        <v>800</v>
      </c>
      <c r="K18" s="618">
        <v>1138.55</v>
      </c>
    </row>
    <row r="19" spans="1:11" ht="14.4" customHeight="1" x14ac:dyDescent="0.3">
      <c r="A19" s="613" t="s">
        <v>504</v>
      </c>
      <c r="B19" s="614" t="s">
        <v>1713</v>
      </c>
      <c r="C19" s="615" t="s">
        <v>509</v>
      </c>
      <c r="D19" s="616" t="s">
        <v>1714</v>
      </c>
      <c r="E19" s="615" t="s">
        <v>2335</v>
      </c>
      <c r="F19" s="616" t="s">
        <v>2336</v>
      </c>
      <c r="G19" s="615" t="s">
        <v>1925</v>
      </c>
      <c r="H19" s="615" t="s">
        <v>1926</v>
      </c>
      <c r="I19" s="617">
        <v>86.38</v>
      </c>
      <c r="J19" s="617">
        <v>30</v>
      </c>
      <c r="K19" s="618">
        <v>2591.27</v>
      </c>
    </row>
    <row r="20" spans="1:11" ht="14.4" customHeight="1" x14ac:dyDescent="0.3">
      <c r="A20" s="613" t="s">
        <v>504</v>
      </c>
      <c r="B20" s="614" t="s">
        <v>1713</v>
      </c>
      <c r="C20" s="615" t="s">
        <v>509</v>
      </c>
      <c r="D20" s="616" t="s">
        <v>1714</v>
      </c>
      <c r="E20" s="615" t="s">
        <v>2335</v>
      </c>
      <c r="F20" s="616" t="s">
        <v>2336</v>
      </c>
      <c r="G20" s="615" t="s">
        <v>1927</v>
      </c>
      <c r="H20" s="615" t="s">
        <v>1928</v>
      </c>
      <c r="I20" s="617">
        <v>61.52</v>
      </c>
      <c r="J20" s="617">
        <v>60</v>
      </c>
      <c r="K20" s="618">
        <v>3691.5</v>
      </c>
    </row>
    <row r="21" spans="1:11" ht="14.4" customHeight="1" x14ac:dyDescent="0.3">
      <c r="A21" s="613" t="s">
        <v>504</v>
      </c>
      <c r="B21" s="614" t="s">
        <v>1713</v>
      </c>
      <c r="C21" s="615" t="s">
        <v>509</v>
      </c>
      <c r="D21" s="616" t="s">
        <v>1714</v>
      </c>
      <c r="E21" s="615" t="s">
        <v>2335</v>
      </c>
      <c r="F21" s="616" t="s">
        <v>2336</v>
      </c>
      <c r="G21" s="615" t="s">
        <v>1929</v>
      </c>
      <c r="H21" s="615" t="s">
        <v>1930</v>
      </c>
      <c r="I21" s="617">
        <v>0.4325</v>
      </c>
      <c r="J21" s="617">
        <v>2500</v>
      </c>
      <c r="K21" s="618">
        <v>1080</v>
      </c>
    </row>
    <row r="22" spans="1:11" ht="14.4" customHeight="1" x14ac:dyDescent="0.3">
      <c r="A22" s="613" t="s">
        <v>504</v>
      </c>
      <c r="B22" s="614" t="s">
        <v>1713</v>
      </c>
      <c r="C22" s="615" t="s">
        <v>509</v>
      </c>
      <c r="D22" s="616" t="s">
        <v>1714</v>
      </c>
      <c r="E22" s="615" t="s">
        <v>2335</v>
      </c>
      <c r="F22" s="616" t="s">
        <v>2336</v>
      </c>
      <c r="G22" s="615" t="s">
        <v>1931</v>
      </c>
      <c r="H22" s="615" t="s">
        <v>1932</v>
      </c>
      <c r="I22" s="617">
        <v>25.56</v>
      </c>
      <c r="J22" s="617">
        <v>24</v>
      </c>
      <c r="K22" s="618">
        <v>613.32000000000005</v>
      </c>
    </row>
    <row r="23" spans="1:11" ht="14.4" customHeight="1" x14ac:dyDescent="0.3">
      <c r="A23" s="613" t="s">
        <v>504</v>
      </c>
      <c r="B23" s="614" t="s">
        <v>1713</v>
      </c>
      <c r="C23" s="615" t="s">
        <v>509</v>
      </c>
      <c r="D23" s="616" t="s">
        <v>1714</v>
      </c>
      <c r="E23" s="615" t="s">
        <v>2335</v>
      </c>
      <c r="F23" s="616" t="s">
        <v>2336</v>
      </c>
      <c r="G23" s="615" t="s">
        <v>1933</v>
      </c>
      <c r="H23" s="615" t="s">
        <v>1934</v>
      </c>
      <c r="I23" s="617">
        <v>22.15</v>
      </c>
      <c r="J23" s="617">
        <v>275</v>
      </c>
      <c r="K23" s="618">
        <v>6091.25</v>
      </c>
    </row>
    <row r="24" spans="1:11" ht="14.4" customHeight="1" x14ac:dyDescent="0.3">
      <c r="A24" s="613" t="s">
        <v>504</v>
      </c>
      <c r="B24" s="614" t="s">
        <v>1713</v>
      </c>
      <c r="C24" s="615" t="s">
        <v>509</v>
      </c>
      <c r="D24" s="616" t="s">
        <v>1714</v>
      </c>
      <c r="E24" s="615" t="s">
        <v>2335</v>
      </c>
      <c r="F24" s="616" t="s">
        <v>2336</v>
      </c>
      <c r="G24" s="615" t="s">
        <v>1935</v>
      </c>
      <c r="H24" s="615" t="s">
        <v>1936</v>
      </c>
      <c r="I24" s="617">
        <v>30.175999999999998</v>
      </c>
      <c r="J24" s="617">
        <v>375</v>
      </c>
      <c r="K24" s="618">
        <v>11316</v>
      </c>
    </row>
    <row r="25" spans="1:11" ht="14.4" customHeight="1" x14ac:dyDescent="0.3">
      <c r="A25" s="613" t="s">
        <v>504</v>
      </c>
      <c r="B25" s="614" t="s">
        <v>1713</v>
      </c>
      <c r="C25" s="615" t="s">
        <v>509</v>
      </c>
      <c r="D25" s="616" t="s">
        <v>1714</v>
      </c>
      <c r="E25" s="615" t="s">
        <v>2335</v>
      </c>
      <c r="F25" s="616" t="s">
        <v>2336</v>
      </c>
      <c r="G25" s="615" t="s">
        <v>1937</v>
      </c>
      <c r="H25" s="615" t="s">
        <v>1938</v>
      </c>
      <c r="I25" s="617">
        <v>1.252</v>
      </c>
      <c r="J25" s="617">
        <v>1750</v>
      </c>
      <c r="K25" s="618">
        <v>2195.42</v>
      </c>
    </row>
    <row r="26" spans="1:11" ht="14.4" customHeight="1" x14ac:dyDescent="0.3">
      <c r="A26" s="613" t="s">
        <v>504</v>
      </c>
      <c r="B26" s="614" t="s">
        <v>1713</v>
      </c>
      <c r="C26" s="615" t="s">
        <v>509</v>
      </c>
      <c r="D26" s="616" t="s">
        <v>1714</v>
      </c>
      <c r="E26" s="615" t="s">
        <v>2335</v>
      </c>
      <c r="F26" s="616" t="s">
        <v>2336</v>
      </c>
      <c r="G26" s="615" t="s">
        <v>1939</v>
      </c>
      <c r="H26" s="615" t="s">
        <v>1940</v>
      </c>
      <c r="I26" s="617">
        <v>12.626666666666667</v>
      </c>
      <c r="J26" s="617">
        <v>710</v>
      </c>
      <c r="K26" s="618">
        <v>8942.2000000000007</v>
      </c>
    </row>
    <row r="27" spans="1:11" ht="14.4" customHeight="1" x14ac:dyDescent="0.3">
      <c r="A27" s="613" t="s">
        <v>504</v>
      </c>
      <c r="B27" s="614" t="s">
        <v>1713</v>
      </c>
      <c r="C27" s="615" t="s">
        <v>509</v>
      </c>
      <c r="D27" s="616" t="s">
        <v>1714</v>
      </c>
      <c r="E27" s="615" t="s">
        <v>2335</v>
      </c>
      <c r="F27" s="616" t="s">
        <v>2336</v>
      </c>
      <c r="G27" s="615" t="s">
        <v>1941</v>
      </c>
      <c r="H27" s="615" t="s">
        <v>1942</v>
      </c>
      <c r="I27" s="617">
        <v>1.38</v>
      </c>
      <c r="J27" s="617">
        <v>400</v>
      </c>
      <c r="K27" s="618">
        <v>552</v>
      </c>
    </row>
    <row r="28" spans="1:11" ht="14.4" customHeight="1" x14ac:dyDescent="0.3">
      <c r="A28" s="613" t="s">
        <v>504</v>
      </c>
      <c r="B28" s="614" t="s">
        <v>1713</v>
      </c>
      <c r="C28" s="615" t="s">
        <v>509</v>
      </c>
      <c r="D28" s="616" t="s">
        <v>1714</v>
      </c>
      <c r="E28" s="615" t="s">
        <v>2335</v>
      </c>
      <c r="F28" s="616" t="s">
        <v>2336</v>
      </c>
      <c r="G28" s="615" t="s">
        <v>1943</v>
      </c>
      <c r="H28" s="615" t="s">
        <v>1944</v>
      </c>
      <c r="I28" s="617">
        <v>3.94</v>
      </c>
      <c r="J28" s="617">
        <v>1750</v>
      </c>
      <c r="K28" s="618">
        <v>6903.06</v>
      </c>
    </row>
    <row r="29" spans="1:11" ht="14.4" customHeight="1" x14ac:dyDescent="0.3">
      <c r="A29" s="613" t="s">
        <v>504</v>
      </c>
      <c r="B29" s="614" t="s">
        <v>1713</v>
      </c>
      <c r="C29" s="615" t="s">
        <v>509</v>
      </c>
      <c r="D29" s="616" t="s">
        <v>1714</v>
      </c>
      <c r="E29" s="615" t="s">
        <v>2335</v>
      </c>
      <c r="F29" s="616" t="s">
        <v>2336</v>
      </c>
      <c r="G29" s="615" t="s">
        <v>1945</v>
      </c>
      <c r="H29" s="615" t="s">
        <v>1946</v>
      </c>
      <c r="I29" s="617">
        <v>0.44000000000000006</v>
      </c>
      <c r="J29" s="617">
        <v>2100</v>
      </c>
      <c r="K29" s="618">
        <v>924</v>
      </c>
    </row>
    <row r="30" spans="1:11" ht="14.4" customHeight="1" x14ac:dyDescent="0.3">
      <c r="A30" s="613" t="s">
        <v>504</v>
      </c>
      <c r="B30" s="614" t="s">
        <v>1713</v>
      </c>
      <c r="C30" s="615" t="s">
        <v>509</v>
      </c>
      <c r="D30" s="616" t="s">
        <v>1714</v>
      </c>
      <c r="E30" s="615" t="s">
        <v>2335</v>
      </c>
      <c r="F30" s="616" t="s">
        <v>2336</v>
      </c>
      <c r="G30" s="615" t="s">
        <v>1947</v>
      </c>
      <c r="H30" s="615" t="s">
        <v>1948</v>
      </c>
      <c r="I30" s="617">
        <v>8.5766666666666662</v>
      </c>
      <c r="J30" s="617">
        <v>240</v>
      </c>
      <c r="K30" s="618">
        <v>2058.42</v>
      </c>
    </row>
    <row r="31" spans="1:11" ht="14.4" customHeight="1" x14ac:dyDescent="0.3">
      <c r="A31" s="613" t="s">
        <v>504</v>
      </c>
      <c r="B31" s="614" t="s">
        <v>1713</v>
      </c>
      <c r="C31" s="615" t="s">
        <v>509</v>
      </c>
      <c r="D31" s="616" t="s">
        <v>1714</v>
      </c>
      <c r="E31" s="615" t="s">
        <v>2335</v>
      </c>
      <c r="F31" s="616" t="s">
        <v>2336</v>
      </c>
      <c r="G31" s="615" t="s">
        <v>1949</v>
      </c>
      <c r="H31" s="615" t="s">
        <v>1950</v>
      </c>
      <c r="I31" s="617">
        <v>28.403333333333332</v>
      </c>
      <c r="J31" s="617">
        <v>30</v>
      </c>
      <c r="K31" s="618">
        <v>852.1</v>
      </c>
    </row>
    <row r="32" spans="1:11" ht="14.4" customHeight="1" x14ac:dyDescent="0.3">
      <c r="A32" s="613" t="s">
        <v>504</v>
      </c>
      <c r="B32" s="614" t="s">
        <v>1713</v>
      </c>
      <c r="C32" s="615" t="s">
        <v>509</v>
      </c>
      <c r="D32" s="616" t="s">
        <v>1714</v>
      </c>
      <c r="E32" s="615" t="s">
        <v>2335</v>
      </c>
      <c r="F32" s="616" t="s">
        <v>2336</v>
      </c>
      <c r="G32" s="615" t="s">
        <v>1951</v>
      </c>
      <c r="H32" s="615" t="s">
        <v>1952</v>
      </c>
      <c r="I32" s="617">
        <v>0.61499999999999999</v>
      </c>
      <c r="J32" s="617">
        <v>9000</v>
      </c>
      <c r="K32" s="618">
        <v>5490</v>
      </c>
    </row>
    <row r="33" spans="1:11" ht="14.4" customHeight="1" x14ac:dyDescent="0.3">
      <c r="A33" s="613" t="s">
        <v>504</v>
      </c>
      <c r="B33" s="614" t="s">
        <v>1713</v>
      </c>
      <c r="C33" s="615" t="s">
        <v>509</v>
      </c>
      <c r="D33" s="616" t="s">
        <v>1714</v>
      </c>
      <c r="E33" s="615" t="s">
        <v>2335</v>
      </c>
      <c r="F33" s="616" t="s">
        <v>2336</v>
      </c>
      <c r="G33" s="615" t="s">
        <v>1953</v>
      </c>
      <c r="H33" s="615" t="s">
        <v>1954</v>
      </c>
      <c r="I33" s="617">
        <v>1.29</v>
      </c>
      <c r="J33" s="617">
        <v>9400</v>
      </c>
      <c r="K33" s="618">
        <v>12126</v>
      </c>
    </row>
    <row r="34" spans="1:11" ht="14.4" customHeight="1" x14ac:dyDescent="0.3">
      <c r="A34" s="613" t="s">
        <v>504</v>
      </c>
      <c r="B34" s="614" t="s">
        <v>1713</v>
      </c>
      <c r="C34" s="615" t="s">
        <v>509</v>
      </c>
      <c r="D34" s="616" t="s">
        <v>1714</v>
      </c>
      <c r="E34" s="615" t="s">
        <v>2335</v>
      </c>
      <c r="F34" s="616" t="s">
        <v>2336</v>
      </c>
      <c r="G34" s="615" t="s">
        <v>1955</v>
      </c>
      <c r="H34" s="615" t="s">
        <v>1956</v>
      </c>
      <c r="I34" s="617">
        <v>46</v>
      </c>
      <c r="J34" s="617">
        <v>22</v>
      </c>
      <c r="K34" s="618">
        <v>1011.99</v>
      </c>
    </row>
    <row r="35" spans="1:11" ht="14.4" customHeight="1" x14ac:dyDescent="0.3">
      <c r="A35" s="613" t="s">
        <v>504</v>
      </c>
      <c r="B35" s="614" t="s">
        <v>1713</v>
      </c>
      <c r="C35" s="615" t="s">
        <v>509</v>
      </c>
      <c r="D35" s="616" t="s">
        <v>1714</v>
      </c>
      <c r="E35" s="615" t="s">
        <v>2335</v>
      </c>
      <c r="F35" s="616" t="s">
        <v>2336</v>
      </c>
      <c r="G35" s="615" t="s">
        <v>1957</v>
      </c>
      <c r="H35" s="615" t="s">
        <v>1958</v>
      </c>
      <c r="I35" s="617">
        <v>28.06</v>
      </c>
      <c r="J35" s="617">
        <v>20</v>
      </c>
      <c r="K35" s="618">
        <v>561.20000000000005</v>
      </c>
    </row>
    <row r="36" spans="1:11" ht="14.4" customHeight="1" x14ac:dyDescent="0.3">
      <c r="A36" s="613" t="s">
        <v>504</v>
      </c>
      <c r="B36" s="614" t="s">
        <v>1713</v>
      </c>
      <c r="C36" s="615" t="s">
        <v>509</v>
      </c>
      <c r="D36" s="616" t="s">
        <v>1714</v>
      </c>
      <c r="E36" s="615" t="s">
        <v>2335</v>
      </c>
      <c r="F36" s="616" t="s">
        <v>2336</v>
      </c>
      <c r="G36" s="615" t="s">
        <v>1959</v>
      </c>
      <c r="H36" s="615" t="s">
        <v>1960</v>
      </c>
      <c r="I36" s="617">
        <v>7.5100000000000007</v>
      </c>
      <c r="J36" s="617">
        <v>144</v>
      </c>
      <c r="K36" s="618">
        <v>1081.44</v>
      </c>
    </row>
    <row r="37" spans="1:11" ht="14.4" customHeight="1" x14ac:dyDescent="0.3">
      <c r="A37" s="613" t="s">
        <v>504</v>
      </c>
      <c r="B37" s="614" t="s">
        <v>1713</v>
      </c>
      <c r="C37" s="615" t="s">
        <v>509</v>
      </c>
      <c r="D37" s="616" t="s">
        <v>1714</v>
      </c>
      <c r="E37" s="615" t="s">
        <v>2335</v>
      </c>
      <c r="F37" s="616" t="s">
        <v>2336</v>
      </c>
      <c r="G37" s="615" t="s">
        <v>1961</v>
      </c>
      <c r="H37" s="615" t="s">
        <v>1962</v>
      </c>
      <c r="I37" s="617">
        <v>0.86</v>
      </c>
      <c r="J37" s="617">
        <v>800</v>
      </c>
      <c r="K37" s="618">
        <v>688</v>
      </c>
    </row>
    <row r="38" spans="1:11" ht="14.4" customHeight="1" x14ac:dyDescent="0.3">
      <c r="A38" s="613" t="s">
        <v>504</v>
      </c>
      <c r="B38" s="614" t="s">
        <v>1713</v>
      </c>
      <c r="C38" s="615" t="s">
        <v>509</v>
      </c>
      <c r="D38" s="616" t="s">
        <v>1714</v>
      </c>
      <c r="E38" s="615" t="s">
        <v>2335</v>
      </c>
      <c r="F38" s="616" t="s">
        <v>2336</v>
      </c>
      <c r="G38" s="615" t="s">
        <v>1963</v>
      </c>
      <c r="H38" s="615" t="s">
        <v>1964</v>
      </c>
      <c r="I38" s="617">
        <v>1.514</v>
      </c>
      <c r="J38" s="617">
        <v>1000</v>
      </c>
      <c r="K38" s="618">
        <v>1512</v>
      </c>
    </row>
    <row r="39" spans="1:11" ht="14.4" customHeight="1" x14ac:dyDescent="0.3">
      <c r="A39" s="613" t="s">
        <v>504</v>
      </c>
      <c r="B39" s="614" t="s">
        <v>1713</v>
      </c>
      <c r="C39" s="615" t="s">
        <v>509</v>
      </c>
      <c r="D39" s="616" t="s">
        <v>1714</v>
      </c>
      <c r="E39" s="615" t="s">
        <v>2335</v>
      </c>
      <c r="F39" s="616" t="s">
        <v>2336</v>
      </c>
      <c r="G39" s="615" t="s">
        <v>1965</v>
      </c>
      <c r="H39" s="615" t="s">
        <v>1966</v>
      </c>
      <c r="I39" s="617">
        <v>2.063333333333333</v>
      </c>
      <c r="J39" s="617">
        <v>550</v>
      </c>
      <c r="K39" s="618">
        <v>1135</v>
      </c>
    </row>
    <row r="40" spans="1:11" ht="14.4" customHeight="1" x14ac:dyDescent="0.3">
      <c r="A40" s="613" t="s">
        <v>504</v>
      </c>
      <c r="B40" s="614" t="s">
        <v>1713</v>
      </c>
      <c r="C40" s="615" t="s">
        <v>509</v>
      </c>
      <c r="D40" s="616" t="s">
        <v>1714</v>
      </c>
      <c r="E40" s="615" t="s">
        <v>2335</v>
      </c>
      <c r="F40" s="616" t="s">
        <v>2336</v>
      </c>
      <c r="G40" s="615" t="s">
        <v>1967</v>
      </c>
      <c r="H40" s="615" t="s">
        <v>1968</v>
      </c>
      <c r="I40" s="617">
        <v>733.68</v>
      </c>
      <c r="J40" s="617">
        <v>3</v>
      </c>
      <c r="K40" s="618">
        <v>2201.04</v>
      </c>
    </row>
    <row r="41" spans="1:11" ht="14.4" customHeight="1" x14ac:dyDescent="0.3">
      <c r="A41" s="613" t="s">
        <v>504</v>
      </c>
      <c r="B41" s="614" t="s">
        <v>1713</v>
      </c>
      <c r="C41" s="615" t="s">
        <v>509</v>
      </c>
      <c r="D41" s="616" t="s">
        <v>1714</v>
      </c>
      <c r="E41" s="615" t="s">
        <v>2335</v>
      </c>
      <c r="F41" s="616" t="s">
        <v>2336</v>
      </c>
      <c r="G41" s="615" t="s">
        <v>1969</v>
      </c>
      <c r="H41" s="615" t="s">
        <v>1970</v>
      </c>
      <c r="I41" s="617">
        <v>9.7766666666666655</v>
      </c>
      <c r="J41" s="617">
        <v>330</v>
      </c>
      <c r="K41" s="618">
        <v>3225.85</v>
      </c>
    </row>
    <row r="42" spans="1:11" ht="14.4" customHeight="1" x14ac:dyDescent="0.3">
      <c r="A42" s="613" t="s">
        <v>504</v>
      </c>
      <c r="B42" s="614" t="s">
        <v>1713</v>
      </c>
      <c r="C42" s="615" t="s">
        <v>509</v>
      </c>
      <c r="D42" s="616" t="s">
        <v>1714</v>
      </c>
      <c r="E42" s="615" t="s">
        <v>2335</v>
      </c>
      <c r="F42" s="616" t="s">
        <v>2336</v>
      </c>
      <c r="G42" s="615" t="s">
        <v>1971</v>
      </c>
      <c r="H42" s="615" t="s">
        <v>1972</v>
      </c>
      <c r="I42" s="617">
        <v>0.31</v>
      </c>
      <c r="J42" s="617">
        <v>100</v>
      </c>
      <c r="K42" s="618">
        <v>31</v>
      </c>
    </row>
    <row r="43" spans="1:11" ht="14.4" customHeight="1" x14ac:dyDescent="0.3">
      <c r="A43" s="613" t="s">
        <v>504</v>
      </c>
      <c r="B43" s="614" t="s">
        <v>1713</v>
      </c>
      <c r="C43" s="615" t="s">
        <v>509</v>
      </c>
      <c r="D43" s="616" t="s">
        <v>1714</v>
      </c>
      <c r="E43" s="615" t="s">
        <v>2335</v>
      </c>
      <c r="F43" s="616" t="s">
        <v>2336</v>
      </c>
      <c r="G43" s="615" t="s">
        <v>1973</v>
      </c>
      <c r="H43" s="615" t="s">
        <v>1974</v>
      </c>
      <c r="I43" s="617">
        <v>170.625</v>
      </c>
      <c r="J43" s="617">
        <v>24</v>
      </c>
      <c r="K43" s="618">
        <v>4094.9700000000003</v>
      </c>
    </row>
    <row r="44" spans="1:11" ht="14.4" customHeight="1" x14ac:dyDescent="0.3">
      <c r="A44" s="613" t="s">
        <v>504</v>
      </c>
      <c r="B44" s="614" t="s">
        <v>1713</v>
      </c>
      <c r="C44" s="615" t="s">
        <v>509</v>
      </c>
      <c r="D44" s="616" t="s">
        <v>1714</v>
      </c>
      <c r="E44" s="615" t="s">
        <v>2335</v>
      </c>
      <c r="F44" s="616" t="s">
        <v>2336</v>
      </c>
      <c r="G44" s="615" t="s">
        <v>1975</v>
      </c>
      <c r="H44" s="615" t="s">
        <v>1976</v>
      </c>
      <c r="I44" s="617">
        <v>7.1</v>
      </c>
      <c r="J44" s="617">
        <v>1</v>
      </c>
      <c r="K44" s="618">
        <v>7.1</v>
      </c>
    </row>
    <row r="45" spans="1:11" ht="14.4" customHeight="1" x14ac:dyDescent="0.3">
      <c r="A45" s="613" t="s">
        <v>504</v>
      </c>
      <c r="B45" s="614" t="s">
        <v>1713</v>
      </c>
      <c r="C45" s="615" t="s">
        <v>509</v>
      </c>
      <c r="D45" s="616" t="s">
        <v>1714</v>
      </c>
      <c r="E45" s="615" t="s">
        <v>2335</v>
      </c>
      <c r="F45" s="616" t="s">
        <v>2336</v>
      </c>
      <c r="G45" s="615" t="s">
        <v>1977</v>
      </c>
      <c r="H45" s="615" t="s">
        <v>1978</v>
      </c>
      <c r="I45" s="617">
        <v>5.92</v>
      </c>
      <c r="J45" s="617">
        <v>1</v>
      </c>
      <c r="K45" s="618">
        <v>5.92</v>
      </c>
    </row>
    <row r="46" spans="1:11" ht="14.4" customHeight="1" x14ac:dyDescent="0.3">
      <c r="A46" s="613" t="s">
        <v>504</v>
      </c>
      <c r="B46" s="614" t="s">
        <v>1713</v>
      </c>
      <c r="C46" s="615" t="s">
        <v>509</v>
      </c>
      <c r="D46" s="616" t="s">
        <v>1714</v>
      </c>
      <c r="E46" s="615" t="s">
        <v>2335</v>
      </c>
      <c r="F46" s="616" t="s">
        <v>2336</v>
      </c>
      <c r="G46" s="615" t="s">
        <v>1979</v>
      </c>
      <c r="H46" s="615" t="s">
        <v>1980</v>
      </c>
      <c r="I46" s="617">
        <v>2.605</v>
      </c>
      <c r="J46" s="617">
        <v>48</v>
      </c>
      <c r="K46" s="618">
        <v>127.89</v>
      </c>
    </row>
    <row r="47" spans="1:11" ht="14.4" customHeight="1" x14ac:dyDescent="0.3">
      <c r="A47" s="613" t="s">
        <v>504</v>
      </c>
      <c r="B47" s="614" t="s">
        <v>1713</v>
      </c>
      <c r="C47" s="615" t="s">
        <v>509</v>
      </c>
      <c r="D47" s="616" t="s">
        <v>1714</v>
      </c>
      <c r="E47" s="615" t="s">
        <v>2335</v>
      </c>
      <c r="F47" s="616" t="s">
        <v>2336</v>
      </c>
      <c r="G47" s="615" t="s">
        <v>1981</v>
      </c>
      <c r="H47" s="615" t="s">
        <v>1982</v>
      </c>
      <c r="I47" s="617">
        <v>5.2742857142857149</v>
      </c>
      <c r="J47" s="617">
        <v>340</v>
      </c>
      <c r="K47" s="618">
        <v>1793.1999999999998</v>
      </c>
    </row>
    <row r="48" spans="1:11" ht="14.4" customHeight="1" x14ac:dyDescent="0.3">
      <c r="A48" s="613" t="s">
        <v>504</v>
      </c>
      <c r="B48" s="614" t="s">
        <v>1713</v>
      </c>
      <c r="C48" s="615" t="s">
        <v>509</v>
      </c>
      <c r="D48" s="616" t="s">
        <v>1714</v>
      </c>
      <c r="E48" s="615" t="s">
        <v>2335</v>
      </c>
      <c r="F48" s="616" t="s">
        <v>2336</v>
      </c>
      <c r="G48" s="615" t="s">
        <v>1983</v>
      </c>
      <c r="H48" s="615" t="s">
        <v>1984</v>
      </c>
      <c r="I48" s="617">
        <v>314.80500000000001</v>
      </c>
      <c r="J48" s="617">
        <v>5</v>
      </c>
      <c r="K48" s="618">
        <v>1574.02</v>
      </c>
    </row>
    <row r="49" spans="1:11" ht="14.4" customHeight="1" x14ac:dyDescent="0.3">
      <c r="A49" s="613" t="s">
        <v>504</v>
      </c>
      <c r="B49" s="614" t="s">
        <v>1713</v>
      </c>
      <c r="C49" s="615" t="s">
        <v>509</v>
      </c>
      <c r="D49" s="616" t="s">
        <v>1714</v>
      </c>
      <c r="E49" s="615" t="s">
        <v>2335</v>
      </c>
      <c r="F49" s="616" t="s">
        <v>2336</v>
      </c>
      <c r="G49" s="615" t="s">
        <v>1985</v>
      </c>
      <c r="H49" s="615" t="s">
        <v>1986</v>
      </c>
      <c r="I49" s="617">
        <v>116.95333333333333</v>
      </c>
      <c r="J49" s="617">
        <v>35</v>
      </c>
      <c r="K49" s="618">
        <v>4093.43</v>
      </c>
    </row>
    <row r="50" spans="1:11" ht="14.4" customHeight="1" x14ac:dyDescent="0.3">
      <c r="A50" s="613" t="s">
        <v>504</v>
      </c>
      <c r="B50" s="614" t="s">
        <v>1713</v>
      </c>
      <c r="C50" s="615" t="s">
        <v>509</v>
      </c>
      <c r="D50" s="616" t="s">
        <v>1714</v>
      </c>
      <c r="E50" s="615" t="s">
        <v>2335</v>
      </c>
      <c r="F50" s="616" t="s">
        <v>2336</v>
      </c>
      <c r="G50" s="615" t="s">
        <v>1987</v>
      </c>
      <c r="H50" s="615" t="s">
        <v>1988</v>
      </c>
      <c r="I50" s="617">
        <v>8.625</v>
      </c>
      <c r="J50" s="617">
        <v>200</v>
      </c>
      <c r="K50" s="618">
        <v>1724.5</v>
      </c>
    </row>
    <row r="51" spans="1:11" ht="14.4" customHeight="1" x14ac:dyDescent="0.3">
      <c r="A51" s="613" t="s">
        <v>504</v>
      </c>
      <c r="B51" s="614" t="s">
        <v>1713</v>
      </c>
      <c r="C51" s="615" t="s">
        <v>509</v>
      </c>
      <c r="D51" s="616" t="s">
        <v>1714</v>
      </c>
      <c r="E51" s="615" t="s">
        <v>2335</v>
      </c>
      <c r="F51" s="616" t="s">
        <v>2336</v>
      </c>
      <c r="G51" s="615" t="s">
        <v>1989</v>
      </c>
      <c r="H51" s="615" t="s">
        <v>1990</v>
      </c>
      <c r="I51" s="617">
        <v>314.81</v>
      </c>
      <c r="J51" s="617">
        <v>2</v>
      </c>
      <c r="K51" s="618">
        <v>629.61</v>
      </c>
    </row>
    <row r="52" spans="1:11" ht="14.4" customHeight="1" x14ac:dyDescent="0.3">
      <c r="A52" s="613" t="s">
        <v>504</v>
      </c>
      <c r="B52" s="614" t="s">
        <v>1713</v>
      </c>
      <c r="C52" s="615" t="s">
        <v>509</v>
      </c>
      <c r="D52" s="616" t="s">
        <v>1714</v>
      </c>
      <c r="E52" s="615" t="s">
        <v>2335</v>
      </c>
      <c r="F52" s="616" t="s">
        <v>2336</v>
      </c>
      <c r="G52" s="615" t="s">
        <v>1991</v>
      </c>
      <c r="H52" s="615" t="s">
        <v>1992</v>
      </c>
      <c r="I52" s="617">
        <v>7.98</v>
      </c>
      <c r="J52" s="617">
        <v>1248</v>
      </c>
      <c r="K52" s="618">
        <v>9958.65</v>
      </c>
    </row>
    <row r="53" spans="1:11" ht="14.4" customHeight="1" x14ac:dyDescent="0.3">
      <c r="A53" s="613" t="s">
        <v>504</v>
      </c>
      <c r="B53" s="614" t="s">
        <v>1713</v>
      </c>
      <c r="C53" s="615" t="s">
        <v>509</v>
      </c>
      <c r="D53" s="616" t="s">
        <v>1714</v>
      </c>
      <c r="E53" s="615" t="s">
        <v>2335</v>
      </c>
      <c r="F53" s="616" t="s">
        <v>2336</v>
      </c>
      <c r="G53" s="615" t="s">
        <v>1993</v>
      </c>
      <c r="H53" s="615" t="s">
        <v>1994</v>
      </c>
      <c r="I53" s="617">
        <v>314.81</v>
      </c>
      <c r="J53" s="617">
        <v>2</v>
      </c>
      <c r="K53" s="618">
        <v>629.61</v>
      </c>
    </row>
    <row r="54" spans="1:11" ht="14.4" customHeight="1" x14ac:dyDescent="0.3">
      <c r="A54" s="613" t="s">
        <v>504</v>
      </c>
      <c r="B54" s="614" t="s">
        <v>1713</v>
      </c>
      <c r="C54" s="615" t="s">
        <v>509</v>
      </c>
      <c r="D54" s="616" t="s">
        <v>1714</v>
      </c>
      <c r="E54" s="615" t="s">
        <v>2335</v>
      </c>
      <c r="F54" s="616" t="s">
        <v>2336</v>
      </c>
      <c r="G54" s="615" t="s">
        <v>1995</v>
      </c>
      <c r="H54" s="615" t="s">
        <v>1996</v>
      </c>
      <c r="I54" s="617">
        <v>37.28</v>
      </c>
      <c r="J54" s="617">
        <v>30</v>
      </c>
      <c r="K54" s="618">
        <v>1118.3399999999999</v>
      </c>
    </row>
    <row r="55" spans="1:11" ht="14.4" customHeight="1" x14ac:dyDescent="0.3">
      <c r="A55" s="613" t="s">
        <v>504</v>
      </c>
      <c r="B55" s="614" t="s">
        <v>1713</v>
      </c>
      <c r="C55" s="615" t="s">
        <v>509</v>
      </c>
      <c r="D55" s="616" t="s">
        <v>1714</v>
      </c>
      <c r="E55" s="615" t="s">
        <v>2335</v>
      </c>
      <c r="F55" s="616" t="s">
        <v>2336</v>
      </c>
      <c r="G55" s="615" t="s">
        <v>1997</v>
      </c>
      <c r="H55" s="615" t="s">
        <v>1998</v>
      </c>
      <c r="I55" s="617">
        <v>110.75</v>
      </c>
      <c r="J55" s="617">
        <v>10</v>
      </c>
      <c r="K55" s="618">
        <v>1107.45</v>
      </c>
    </row>
    <row r="56" spans="1:11" ht="14.4" customHeight="1" x14ac:dyDescent="0.3">
      <c r="A56" s="613" t="s">
        <v>504</v>
      </c>
      <c r="B56" s="614" t="s">
        <v>1713</v>
      </c>
      <c r="C56" s="615" t="s">
        <v>509</v>
      </c>
      <c r="D56" s="616" t="s">
        <v>1714</v>
      </c>
      <c r="E56" s="615" t="s">
        <v>2335</v>
      </c>
      <c r="F56" s="616" t="s">
        <v>2336</v>
      </c>
      <c r="G56" s="615" t="s">
        <v>1999</v>
      </c>
      <c r="H56" s="615" t="s">
        <v>2000</v>
      </c>
      <c r="I56" s="617">
        <v>124.55</v>
      </c>
      <c r="J56" s="617">
        <v>20</v>
      </c>
      <c r="K56" s="618">
        <v>2490.9299999999998</v>
      </c>
    </row>
    <row r="57" spans="1:11" ht="14.4" customHeight="1" x14ac:dyDescent="0.3">
      <c r="A57" s="613" t="s">
        <v>504</v>
      </c>
      <c r="B57" s="614" t="s">
        <v>1713</v>
      </c>
      <c r="C57" s="615" t="s">
        <v>509</v>
      </c>
      <c r="D57" s="616" t="s">
        <v>1714</v>
      </c>
      <c r="E57" s="615" t="s">
        <v>2337</v>
      </c>
      <c r="F57" s="616" t="s">
        <v>2338</v>
      </c>
      <c r="G57" s="615" t="s">
        <v>2001</v>
      </c>
      <c r="H57" s="615" t="s">
        <v>2002</v>
      </c>
      <c r="I57" s="617">
        <v>268.62</v>
      </c>
      <c r="J57" s="617">
        <v>220</v>
      </c>
      <c r="K57" s="618">
        <v>59096.4</v>
      </c>
    </row>
    <row r="58" spans="1:11" ht="14.4" customHeight="1" x14ac:dyDescent="0.3">
      <c r="A58" s="613" t="s">
        <v>504</v>
      </c>
      <c r="B58" s="614" t="s">
        <v>1713</v>
      </c>
      <c r="C58" s="615" t="s">
        <v>509</v>
      </c>
      <c r="D58" s="616" t="s">
        <v>1714</v>
      </c>
      <c r="E58" s="615" t="s">
        <v>2337</v>
      </c>
      <c r="F58" s="616" t="s">
        <v>2338</v>
      </c>
      <c r="G58" s="615" t="s">
        <v>2003</v>
      </c>
      <c r="H58" s="615" t="s">
        <v>2004</v>
      </c>
      <c r="I58" s="617">
        <v>5.2</v>
      </c>
      <c r="J58" s="617">
        <v>4090</v>
      </c>
      <c r="K58" s="618">
        <v>21272.18</v>
      </c>
    </row>
    <row r="59" spans="1:11" ht="14.4" customHeight="1" x14ac:dyDescent="0.3">
      <c r="A59" s="613" t="s">
        <v>504</v>
      </c>
      <c r="B59" s="614" t="s">
        <v>1713</v>
      </c>
      <c r="C59" s="615" t="s">
        <v>509</v>
      </c>
      <c r="D59" s="616" t="s">
        <v>1714</v>
      </c>
      <c r="E59" s="615" t="s">
        <v>2337</v>
      </c>
      <c r="F59" s="616" t="s">
        <v>2338</v>
      </c>
      <c r="G59" s="615" t="s">
        <v>2005</v>
      </c>
      <c r="H59" s="615" t="s">
        <v>2006</v>
      </c>
      <c r="I59" s="617">
        <v>37.51</v>
      </c>
      <c r="J59" s="617">
        <v>710</v>
      </c>
      <c r="K59" s="618">
        <v>26632.100000000002</v>
      </c>
    </row>
    <row r="60" spans="1:11" ht="14.4" customHeight="1" x14ac:dyDescent="0.3">
      <c r="A60" s="613" t="s">
        <v>504</v>
      </c>
      <c r="B60" s="614" t="s">
        <v>1713</v>
      </c>
      <c r="C60" s="615" t="s">
        <v>509</v>
      </c>
      <c r="D60" s="616" t="s">
        <v>1714</v>
      </c>
      <c r="E60" s="615" t="s">
        <v>2337</v>
      </c>
      <c r="F60" s="616" t="s">
        <v>2338</v>
      </c>
      <c r="G60" s="615" t="s">
        <v>2007</v>
      </c>
      <c r="H60" s="615" t="s">
        <v>2008</v>
      </c>
      <c r="I60" s="617">
        <v>0.245</v>
      </c>
      <c r="J60" s="617">
        <v>200</v>
      </c>
      <c r="K60" s="618">
        <v>49</v>
      </c>
    </row>
    <row r="61" spans="1:11" ht="14.4" customHeight="1" x14ac:dyDescent="0.3">
      <c r="A61" s="613" t="s">
        <v>504</v>
      </c>
      <c r="B61" s="614" t="s">
        <v>1713</v>
      </c>
      <c r="C61" s="615" t="s">
        <v>509</v>
      </c>
      <c r="D61" s="616" t="s">
        <v>1714</v>
      </c>
      <c r="E61" s="615" t="s">
        <v>2337</v>
      </c>
      <c r="F61" s="616" t="s">
        <v>2338</v>
      </c>
      <c r="G61" s="615" t="s">
        <v>2009</v>
      </c>
      <c r="H61" s="615" t="s">
        <v>2010</v>
      </c>
      <c r="I61" s="617">
        <v>11.1425</v>
      </c>
      <c r="J61" s="617">
        <v>1926</v>
      </c>
      <c r="K61" s="618">
        <v>21463.119999999999</v>
      </c>
    </row>
    <row r="62" spans="1:11" ht="14.4" customHeight="1" x14ac:dyDescent="0.3">
      <c r="A62" s="613" t="s">
        <v>504</v>
      </c>
      <c r="B62" s="614" t="s">
        <v>1713</v>
      </c>
      <c r="C62" s="615" t="s">
        <v>509</v>
      </c>
      <c r="D62" s="616" t="s">
        <v>1714</v>
      </c>
      <c r="E62" s="615" t="s">
        <v>2337</v>
      </c>
      <c r="F62" s="616" t="s">
        <v>2338</v>
      </c>
      <c r="G62" s="615" t="s">
        <v>2011</v>
      </c>
      <c r="H62" s="615" t="s">
        <v>2012</v>
      </c>
      <c r="I62" s="617">
        <v>1.0900000000000001</v>
      </c>
      <c r="J62" s="617">
        <v>8500</v>
      </c>
      <c r="K62" s="618">
        <v>9265</v>
      </c>
    </row>
    <row r="63" spans="1:11" ht="14.4" customHeight="1" x14ac:dyDescent="0.3">
      <c r="A63" s="613" t="s">
        <v>504</v>
      </c>
      <c r="B63" s="614" t="s">
        <v>1713</v>
      </c>
      <c r="C63" s="615" t="s">
        <v>509</v>
      </c>
      <c r="D63" s="616" t="s">
        <v>1714</v>
      </c>
      <c r="E63" s="615" t="s">
        <v>2337</v>
      </c>
      <c r="F63" s="616" t="s">
        <v>2338</v>
      </c>
      <c r="G63" s="615" t="s">
        <v>2013</v>
      </c>
      <c r="H63" s="615" t="s">
        <v>2014</v>
      </c>
      <c r="I63" s="617">
        <v>1.6742857142857142</v>
      </c>
      <c r="J63" s="617">
        <v>9900</v>
      </c>
      <c r="K63" s="618">
        <v>16585</v>
      </c>
    </row>
    <row r="64" spans="1:11" ht="14.4" customHeight="1" x14ac:dyDescent="0.3">
      <c r="A64" s="613" t="s">
        <v>504</v>
      </c>
      <c r="B64" s="614" t="s">
        <v>1713</v>
      </c>
      <c r="C64" s="615" t="s">
        <v>509</v>
      </c>
      <c r="D64" s="616" t="s">
        <v>1714</v>
      </c>
      <c r="E64" s="615" t="s">
        <v>2337</v>
      </c>
      <c r="F64" s="616" t="s">
        <v>2338</v>
      </c>
      <c r="G64" s="615" t="s">
        <v>2015</v>
      </c>
      <c r="H64" s="615" t="s">
        <v>2016</v>
      </c>
      <c r="I64" s="617">
        <v>0.47249999999999998</v>
      </c>
      <c r="J64" s="617">
        <v>2500</v>
      </c>
      <c r="K64" s="618">
        <v>1180</v>
      </c>
    </row>
    <row r="65" spans="1:11" ht="14.4" customHeight="1" x14ac:dyDescent="0.3">
      <c r="A65" s="613" t="s">
        <v>504</v>
      </c>
      <c r="B65" s="614" t="s">
        <v>1713</v>
      </c>
      <c r="C65" s="615" t="s">
        <v>509</v>
      </c>
      <c r="D65" s="616" t="s">
        <v>1714</v>
      </c>
      <c r="E65" s="615" t="s">
        <v>2337</v>
      </c>
      <c r="F65" s="616" t="s">
        <v>2338</v>
      </c>
      <c r="G65" s="615" t="s">
        <v>2017</v>
      </c>
      <c r="H65" s="615" t="s">
        <v>2018</v>
      </c>
      <c r="I65" s="617">
        <v>0.67</v>
      </c>
      <c r="J65" s="617">
        <v>4500</v>
      </c>
      <c r="K65" s="618">
        <v>3015</v>
      </c>
    </row>
    <row r="66" spans="1:11" ht="14.4" customHeight="1" x14ac:dyDescent="0.3">
      <c r="A66" s="613" t="s">
        <v>504</v>
      </c>
      <c r="B66" s="614" t="s">
        <v>1713</v>
      </c>
      <c r="C66" s="615" t="s">
        <v>509</v>
      </c>
      <c r="D66" s="616" t="s">
        <v>1714</v>
      </c>
      <c r="E66" s="615" t="s">
        <v>2337</v>
      </c>
      <c r="F66" s="616" t="s">
        <v>2338</v>
      </c>
      <c r="G66" s="615" t="s">
        <v>2019</v>
      </c>
      <c r="H66" s="615" t="s">
        <v>2020</v>
      </c>
      <c r="I66" s="617">
        <v>3.1360000000000001</v>
      </c>
      <c r="J66" s="617">
        <v>850</v>
      </c>
      <c r="K66" s="618">
        <v>2665.5</v>
      </c>
    </row>
    <row r="67" spans="1:11" ht="14.4" customHeight="1" x14ac:dyDescent="0.3">
      <c r="A67" s="613" t="s">
        <v>504</v>
      </c>
      <c r="B67" s="614" t="s">
        <v>1713</v>
      </c>
      <c r="C67" s="615" t="s">
        <v>509</v>
      </c>
      <c r="D67" s="616" t="s">
        <v>1714</v>
      </c>
      <c r="E67" s="615" t="s">
        <v>2337</v>
      </c>
      <c r="F67" s="616" t="s">
        <v>2338</v>
      </c>
      <c r="G67" s="615" t="s">
        <v>2021</v>
      </c>
      <c r="H67" s="615" t="s">
        <v>2022</v>
      </c>
      <c r="I67" s="617">
        <v>23.35</v>
      </c>
      <c r="J67" s="617">
        <v>80</v>
      </c>
      <c r="K67" s="618">
        <v>1868.23</v>
      </c>
    </row>
    <row r="68" spans="1:11" ht="14.4" customHeight="1" x14ac:dyDescent="0.3">
      <c r="A68" s="613" t="s">
        <v>504</v>
      </c>
      <c r="B68" s="614" t="s">
        <v>1713</v>
      </c>
      <c r="C68" s="615" t="s">
        <v>509</v>
      </c>
      <c r="D68" s="616" t="s">
        <v>1714</v>
      </c>
      <c r="E68" s="615" t="s">
        <v>2337</v>
      </c>
      <c r="F68" s="616" t="s">
        <v>2338</v>
      </c>
      <c r="G68" s="615" t="s">
        <v>2023</v>
      </c>
      <c r="H68" s="615" t="s">
        <v>2024</v>
      </c>
      <c r="I68" s="617">
        <v>6.29</v>
      </c>
      <c r="J68" s="617">
        <v>30</v>
      </c>
      <c r="K68" s="618">
        <v>188.7</v>
      </c>
    </row>
    <row r="69" spans="1:11" ht="14.4" customHeight="1" x14ac:dyDescent="0.3">
      <c r="A69" s="613" t="s">
        <v>504</v>
      </c>
      <c r="B69" s="614" t="s">
        <v>1713</v>
      </c>
      <c r="C69" s="615" t="s">
        <v>509</v>
      </c>
      <c r="D69" s="616" t="s">
        <v>1714</v>
      </c>
      <c r="E69" s="615" t="s">
        <v>2337</v>
      </c>
      <c r="F69" s="616" t="s">
        <v>2338</v>
      </c>
      <c r="G69" s="615" t="s">
        <v>2025</v>
      </c>
      <c r="H69" s="615" t="s">
        <v>2026</v>
      </c>
      <c r="I69" s="617">
        <v>6.2333333333333343</v>
      </c>
      <c r="J69" s="617">
        <v>680</v>
      </c>
      <c r="K69" s="618">
        <v>4238.2</v>
      </c>
    </row>
    <row r="70" spans="1:11" ht="14.4" customHeight="1" x14ac:dyDescent="0.3">
      <c r="A70" s="613" t="s">
        <v>504</v>
      </c>
      <c r="B70" s="614" t="s">
        <v>1713</v>
      </c>
      <c r="C70" s="615" t="s">
        <v>509</v>
      </c>
      <c r="D70" s="616" t="s">
        <v>1714</v>
      </c>
      <c r="E70" s="615" t="s">
        <v>2337</v>
      </c>
      <c r="F70" s="616" t="s">
        <v>2338</v>
      </c>
      <c r="G70" s="615" t="s">
        <v>2027</v>
      </c>
      <c r="H70" s="615" t="s">
        <v>2028</v>
      </c>
      <c r="I70" s="617">
        <v>204.1575</v>
      </c>
      <c r="J70" s="617">
        <v>200</v>
      </c>
      <c r="K70" s="618">
        <v>40847.1</v>
      </c>
    </row>
    <row r="71" spans="1:11" ht="14.4" customHeight="1" x14ac:dyDescent="0.3">
      <c r="A71" s="613" t="s">
        <v>504</v>
      </c>
      <c r="B71" s="614" t="s">
        <v>1713</v>
      </c>
      <c r="C71" s="615" t="s">
        <v>509</v>
      </c>
      <c r="D71" s="616" t="s">
        <v>1714</v>
      </c>
      <c r="E71" s="615" t="s">
        <v>2337</v>
      </c>
      <c r="F71" s="616" t="s">
        <v>2338</v>
      </c>
      <c r="G71" s="615" t="s">
        <v>2029</v>
      </c>
      <c r="H71" s="615" t="s">
        <v>2030</v>
      </c>
      <c r="I71" s="617">
        <v>1140.4433333333334</v>
      </c>
      <c r="J71" s="617">
        <v>7</v>
      </c>
      <c r="K71" s="618">
        <v>7983.1</v>
      </c>
    </row>
    <row r="72" spans="1:11" ht="14.4" customHeight="1" x14ac:dyDescent="0.3">
      <c r="A72" s="613" t="s">
        <v>504</v>
      </c>
      <c r="B72" s="614" t="s">
        <v>1713</v>
      </c>
      <c r="C72" s="615" t="s">
        <v>509</v>
      </c>
      <c r="D72" s="616" t="s">
        <v>1714</v>
      </c>
      <c r="E72" s="615" t="s">
        <v>2337</v>
      </c>
      <c r="F72" s="616" t="s">
        <v>2338</v>
      </c>
      <c r="G72" s="615" t="s">
        <v>2031</v>
      </c>
      <c r="H72" s="615" t="s">
        <v>2032</v>
      </c>
      <c r="I72" s="617">
        <v>80.577500000000001</v>
      </c>
      <c r="J72" s="617">
        <v>420</v>
      </c>
      <c r="K72" s="618">
        <v>33842.01</v>
      </c>
    </row>
    <row r="73" spans="1:11" ht="14.4" customHeight="1" x14ac:dyDescent="0.3">
      <c r="A73" s="613" t="s">
        <v>504</v>
      </c>
      <c r="B73" s="614" t="s">
        <v>1713</v>
      </c>
      <c r="C73" s="615" t="s">
        <v>509</v>
      </c>
      <c r="D73" s="616" t="s">
        <v>1714</v>
      </c>
      <c r="E73" s="615" t="s">
        <v>2337</v>
      </c>
      <c r="F73" s="616" t="s">
        <v>2338</v>
      </c>
      <c r="G73" s="615" t="s">
        <v>2033</v>
      </c>
      <c r="H73" s="615" t="s">
        <v>2034</v>
      </c>
      <c r="I73" s="617">
        <v>94.38</v>
      </c>
      <c r="J73" s="617">
        <v>5</v>
      </c>
      <c r="K73" s="618">
        <v>471.9</v>
      </c>
    </row>
    <row r="74" spans="1:11" ht="14.4" customHeight="1" x14ac:dyDescent="0.3">
      <c r="A74" s="613" t="s">
        <v>504</v>
      </c>
      <c r="B74" s="614" t="s">
        <v>1713</v>
      </c>
      <c r="C74" s="615" t="s">
        <v>509</v>
      </c>
      <c r="D74" s="616" t="s">
        <v>1714</v>
      </c>
      <c r="E74" s="615" t="s">
        <v>2337</v>
      </c>
      <c r="F74" s="616" t="s">
        <v>2338</v>
      </c>
      <c r="G74" s="615" t="s">
        <v>2035</v>
      </c>
      <c r="H74" s="615" t="s">
        <v>2036</v>
      </c>
      <c r="I74" s="617">
        <v>5.6633333333333331</v>
      </c>
      <c r="J74" s="617">
        <v>800</v>
      </c>
      <c r="K74" s="618">
        <v>4559.7999999999993</v>
      </c>
    </row>
    <row r="75" spans="1:11" ht="14.4" customHeight="1" x14ac:dyDescent="0.3">
      <c r="A75" s="613" t="s">
        <v>504</v>
      </c>
      <c r="B75" s="614" t="s">
        <v>1713</v>
      </c>
      <c r="C75" s="615" t="s">
        <v>509</v>
      </c>
      <c r="D75" s="616" t="s">
        <v>1714</v>
      </c>
      <c r="E75" s="615" t="s">
        <v>2337</v>
      </c>
      <c r="F75" s="616" t="s">
        <v>2338</v>
      </c>
      <c r="G75" s="615" t="s">
        <v>2037</v>
      </c>
      <c r="H75" s="615" t="s">
        <v>2038</v>
      </c>
      <c r="I75" s="617">
        <v>646.76</v>
      </c>
      <c r="J75" s="617">
        <v>4</v>
      </c>
      <c r="K75" s="618">
        <v>2587.0500000000002</v>
      </c>
    </row>
    <row r="76" spans="1:11" ht="14.4" customHeight="1" x14ac:dyDescent="0.3">
      <c r="A76" s="613" t="s">
        <v>504</v>
      </c>
      <c r="B76" s="614" t="s">
        <v>1713</v>
      </c>
      <c r="C76" s="615" t="s">
        <v>509</v>
      </c>
      <c r="D76" s="616" t="s">
        <v>1714</v>
      </c>
      <c r="E76" s="615" t="s">
        <v>2337</v>
      </c>
      <c r="F76" s="616" t="s">
        <v>2338</v>
      </c>
      <c r="G76" s="615" t="s">
        <v>2039</v>
      </c>
      <c r="H76" s="615" t="s">
        <v>2040</v>
      </c>
      <c r="I76" s="617">
        <v>102.85000000000001</v>
      </c>
      <c r="J76" s="617">
        <v>91</v>
      </c>
      <c r="K76" s="618">
        <v>9359.35</v>
      </c>
    </row>
    <row r="77" spans="1:11" ht="14.4" customHeight="1" x14ac:dyDescent="0.3">
      <c r="A77" s="613" t="s">
        <v>504</v>
      </c>
      <c r="B77" s="614" t="s">
        <v>1713</v>
      </c>
      <c r="C77" s="615" t="s">
        <v>509</v>
      </c>
      <c r="D77" s="616" t="s">
        <v>1714</v>
      </c>
      <c r="E77" s="615" t="s">
        <v>2337</v>
      </c>
      <c r="F77" s="616" t="s">
        <v>2338</v>
      </c>
      <c r="G77" s="615" t="s">
        <v>2041</v>
      </c>
      <c r="H77" s="615" t="s">
        <v>2042</v>
      </c>
      <c r="I77" s="617">
        <v>17.809999999999999</v>
      </c>
      <c r="J77" s="617">
        <v>30</v>
      </c>
      <c r="K77" s="618">
        <v>534.29999999999995</v>
      </c>
    </row>
    <row r="78" spans="1:11" ht="14.4" customHeight="1" x14ac:dyDescent="0.3">
      <c r="A78" s="613" t="s">
        <v>504</v>
      </c>
      <c r="B78" s="614" t="s">
        <v>1713</v>
      </c>
      <c r="C78" s="615" t="s">
        <v>509</v>
      </c>
      <c r="D78" s="616" t="s">
        <v>1714</v>
      </c>
      <c r="E78" s="615" t="s">
        <v>2337</v>
      </c>
      <c r="F78" s="616" t="s">
        <v>2338</v>
      </c>
      <c r="G78" s="615" t="s">
        <v>2043</v>
      </c>
      <c r="H78" s="615" t="s">
        <v>2044</v>
      </c>
      <c r="I78" s="617">
        <v>17.91</v>
      </c>
      <c r="J78" s="617">
        <v>20</v>
      </c>
      <c r="K78" s="618">
        <v>358.2</v>
      </c>
    </row>
    <row r="79" spans="1:11" ht="14.4" customHeight="1" x14ac:dyDescent="0.3">
      <c r="A79" s="613" t="s">
        <v>504</v>
      </c>
      <c r="B79" s="614" t="s">
        <v>1713</v>
      </c>
      <c r="C79" s="615" t="s">
        <v>509</v>
      </c>
      <c r="D79" s="616" t="s">
        <v>1714</v>
      </c>
      <c r="E79" s="615" t="s">
        <v>2337</v>
      </c>
      <c r="F79" s="616" t="s">
        <v>2338</v>
      </c>
      <c r="G79" s="615" t="s">
        <v>2045</v>
      </c>
      <c r="H79" s="615" t="s">
        <v>2046</v>
      </c>
      <c r="I79" s="617">
        <v>17.899999999999999</v>
      </c>
      <c r="J79" s="617">
        <v>20</v>
      </c>
      <c r="K79" s="618">
        <v>358</v>
      </c>
    </row>
    <row r="80" spans="1:11" ht="14.4" customHeight="1" x14ac:dyDescent="0.3">
      <c r="A80" s="613" t="s">
        <v>504</v>
      </c>
      <c r="B80" s="614" t="s">
        <v>1713</v>
      </c>
      <c r="C80" s="615" t="s">
        <v>509</v>
      </c>
      <c r="D80" s="616" t="s">
        <v>1714</v>
      </c>
      <c r="E80" s="615" t="s">
        <v>2337</v>
      </c>
      <c r="F80" s="616" t="s">
        <v>2338</v>
      </c>
      <c r="G80" s="615" t="s">
        <v>2047</v>
      </c>
      <c r="H80" s="615" t="s">
        <v>2048</v>
      </c>
      <c r="I80" s="617">
        <v>108.88</v>
      </c>
      <c r="J80" s="617">
        <v>20</v>
      </c>
      <c r="K80" s="618">
        <v>2177.6</v>
      </c>
    </row>
    <row r="81" spans="1:11" ht="14.4" customHeight="1" x14ac:dyDescent="0.3">
      <c r="A81" s="613" t="s">
        <v>504</v>
      </c>
      <c r="B81" s="614" t="s">
        <v>1713</v>
      </c>
      <c r="C81" s="615" t="s">
        <v>509</v>
      </c>
      <c r="D81" s="616" t="s">
        <v>1714</v>
      </c>
      <c r="E81" s="615" t="s">
        <v>2337</v>
      </c>
      <c r="F81" s="616" t="s">
        <v>2338</v>
      </c>
      <c r="G81" s="615" t="s">
        <v>2049</v>
      </c>
      <c r="H81" s="615" t="s">
        <v>2050</v>
      </c>
      <c r="I81" s="617">
        <v>195.15</v>
      </c>
      <c r="J81" s="617">
        <v>10</v>
      </c>
      <c r="K81" s="618">
        <v>1951.5400000000002</v>
      </c>
    </row>
    <row r="82" spans="1:11" ht="14.4" customHeight="1" x14ac:dyDescent="0.3">
      <c r="A82" s="613" t="s">
        <v>504</v>
      </c>
      <c r="B82" s="614" t="s">
        <v>1713</v>
      </c>
      <c r="C82" s="615" t="s">
        <v>509</v>
      </c>
      <c r="D82" s="616" t="s">
        <v>1714</v>
      </c>
      <c r="E82" s="615" t="s">
        <v>2337</v>
      </c>
      <c r="F82" s="616" t="s">
        <v>2338</v>
      </c>
      <c r="G82" s="615" t="s">
        <v>2051</v>
      </c>
      <c r="H82" s="615" t="s">
        <v>2052</v>
      </c>
      <c r="I82" s="617">
        <v>175.56</v>
      </c>
      <c r="J82" s="617">
        <v>12</v>
      </c>
      <c r="K82" s="618">
        <v>2106.7199999999998</v>
      </c>
    </row>
    <row r="83" spans="1:11" ht="14.4" customHeight="1" x14ac:dyDescent="0.3">
      <c r="A83" s="613" t="s">
        <v>504</v>
      </c>
      <c r="B83" s="614" t="s">
        <v>1713</v>
      </c>
      <c r="C83" s="615" t="s">
        <v>509</v>
      </c>
      <c r="D83" s="616" t="s">
        <v>1714</v>
      </c>
      <c r="E83" s="615" t="s">
        <v>2337</v>
      </c>
      <c r="F83" s="616" t="s">
        <v>2338</v>
      </c>
      <c r="G83" s="615" t="s">
        <v>2053</v>
      </c>
      <c r="H83" s="615" t="s">
        <v>2054</v>
      </c>
      <c r="I83" s="617">
        <v>16.454000000000001</v>
      </c>
      <c r="J83" s="617">
        <v>190</v>
      </c>
      <c r="K83" s="618">
        <v>3126.1</v>
      </c>
    </row>
    <row r="84" spans="1:11" ht="14.4" customHeight="1" x14ac:dyDescent="0.3">
      <c r="A84" s="613" t="s">
        <v>504</v>
      </c>
      <c r="B84" s="614" t="s">
        <v>1713</v>
      </c>
      <c r="C84" s="615" t="s">
        <v>509</v>
      </c>
      <c r="D84" s="616" t="s">
        <v>1714</v>
      </c>
      <c r="E84" s="615" t="s">
        <v>2337</v>
      </c>
      <c r="F84" s="616" t="s">
        <v>2338</v>
      </c>
      <c r="G84" s="615" t="s">
        <v>2055</v>
      </c>
      <c r="H84" s="615" t="s">
        <v>2056</v>
      </c>
      <c r="I84" s="617">
        <v>121</v>
      </c>
      <c r="J84" s="617">
        <v>18</v>
      </c>
      <c r="K84" s="618">
        <v>2178</v>
      </c>
    </row>
    <row r="85" spans="1:11" ht="14.4" customHeight="1" x14ac:dyDescent="0.3">
      <c r="A85" s="613" t="s">
        <v>504</v>
      </c>
      <c r="B85" s="614" t="s">
        <v>1713</v>
      </c>
      <c r="C85" s="615" t="s">
        <v>509</v>
      </c>
      <c r="D85" s="616" t="s">
        <v>1714</v>
      </c>
      <c r="E85" s="615" t="s">
        <v>2337</v>
      </c>
      <c r="F85" s="616" t="s">
        <v>2338</v>
      </c>
      <c r="G85" s="615" t="s">
        <v>2057</v>
      </c>
      <c r="H85" s="615" t="s">
        <v>2058</v>
      </c>
      <c r="I85" s="617">
        <v>1.9</v>
      </c>
      <c r="J85" s="617">
        <v>50</v>
      </c>
      <c r="K85" s="618">
        <v>95</v>
      </c>
    </row>
    <row r="86" spans="1:11" ht="14.4" customHeight="1" x14ac:dyDescent="0.3">
      <c r="A86" s="613" t="s">
        <v>504</v>
      </c>
      <c r="B86" s="614" t="s">
        <v>1713</v>
      </c>
      <c r="C86" s="615" t="s">
        <v>509</v>
      </c>
      <c r="D86" s="616" t="s">
        <v>1714</v>
      </c>
      <c r="E86" s="615" t="s">
        <v>2337</v>
      </c>
      <c r="F86" s="616" t="s">
        <v>2338</v>
      </c>
      <c r="G86" s="615" t="s">
        <v>2059</v>
      </c>
      <c r="H86" s="615" t="s">
        <v>2060</v>
      </c>
      <c r="I86" s="617">
        <v>1.98</v>
      </c>
      <c r="J86" s="617">
        <v>1600</v>
      </c>
      <c r="K86" s="618">
        <v>3166</v>
      </c>
    </row>
    <row r="87" spans="1:11" ht="14.4" customHeight="1" x14ac:dyDescent="0.3">
      <c r="A87" s="613" t="s">
        <v>504</v>
      </c>
      <c r="B87" s="614" t="s">
        <v>1713</v>
      </c>
      <c r="C87" s="615" t="s">
        <v>509</v>
      </c>
      <c r="D87" s="616" t="s">
        <v>1714</v>
      </c>
      <c r="E87" s="615" t="s">
        <v>2337</v>
      </c>
      <c r="F87" s="616" t="s">
        <v>2338</v>
      </c>
      <c r="G87" s="615" t="s">
        <v>2061</v>
      </c>
      <c r="H87" s="615" t="s">
        <v>2062</v>
      </c>
      <c r="I87" s="617">
        <v>1.96</v>
      </c>
      <c r="J87" s="617">
        <v>300</v>
      </c>
      <c r="K87" s="618">
        <v>585</v>
      </c>
    </row>
    <row r="88" spans="1:11" ht="14.4" customHeight="1" x14ac:dyDescent="0.3">
      <c r="A88" s="613" t="s">
        <v>504</v>
      </c>
      <c r="B88" s="614" t="s">
        <v>1713</v>
      </c>
      <c r="C88" s="615" t="s">
        <v>509</v>
      </c>
      <c r="D88" s="616" t="s">
        <v>1714</v>
      </c>
      <c r="E88" s="615" t="s">
        <v>2337</v>
      </c>
      <c r="F88" s="616" t="s">
        <v>2338</v>
      </c>
      <c r="G88" s="615" t="s">
        <v>2063</v>
      </c>
      <c r="H88" s="615" t="s">
        <v>2064</v>
      </c>
      <c r="I88" s="617">
        <v>3.0549999999999997</v>
      </c>
      <c r="J88" s="617">
        <v>950</v>
      </c>
      <c r="K88" s="618">
        <v>2891</v>
      </c>
    </row>
    <row r="89" spans="1:11" ht="14.4" customHeight="1" x14ac:dyDescent="0.3">
      <c r="A89" s="613" t="s">
        <v>504</v>
      </c>
      <c r="B89" s="614" t="s">
        <v>1713</v>
      </c>
      <c r="C89" s="615" t="s">
        <v>509</v>
      </c>
      <c r="D89" s="616" t="s">
        <v>1714</v>
      </c>
      <c r="E89" s="615" t="s">
        <v>2337</v>
      </c>
      <c r="F89" s="616" t="s">
        <v>2338</v>
      </c>
      <c r="G89" s="615" t="s">
        <v>2065</v>
      </c>
      <c r="H89" s="615" t="s">
        <v>2066</v>
      </c>
      <c r="I89" s="617">
        <v>1.9249999999999998</v>
      </c>
      <c r="J89" s="617">
        <v>200</v>
      </c>
      <c r="K89" s="618">
        <v>385</v>
      </c>
    </row>
    <row r="90" spans="1:11" ht="14.4" customHeight="1" x14ac:dyDescent="0.3">
      <c r="A90" s="613" t="s">
        <v>504</v>
      </c>
      <c r="B90" s="614" t="s">
        <v>1713</v>
      </c>
      <c r="C90" s="615" t="s">
        <v>509</v>
      </c>
      <c r="D90" s="616" t="s">
        <v>1714</v>
      </c>
      <c r="E90" s="615" t="s">
        <v>2337</v>
      </c>
      <c r="F90" s="616" t="s">
        <v>2338</v>
      </c>
      <c r="G90" s="615" t="s">
        <v>2067</v>
      </c>
      <c r="H90" s="615" t="s">
        <v>2068</v>
      </c>
      <c r="I90" s="617">
        <v>4.8128571428571423</v>
      </c>
      <c r="J90" s="617">
        <v>1700</v>
      </c>
      <c r="K90" s="618">
        <v>8180</v>
      </c>
    </row>
    <row r="91" spans="1:11" ht="14.4" customHeight="1" x14ac:dyDescent="0.3">
      <c r="A91" s="613" t="s">
        <v>504</v>
      </c>
      <c r="B91" s="614" t="s">
        <v>1713</v>
      </c>
      <c r="C91" s="615" t="s">
        <v>509</v>
      </c>
      <c r="D91" s="616" t="s">
        <v>1714</v>
      </c>
      <c r="E91" s="615" t="s">
        <v>2337</v>
      </c>
      <c r="F91" s="616" t="s">
        <v>2338</v>
      </c>
      <c r="G91" s="615" t="s">
        <v>2069</v>
      </c>
      <c r="H91" s="615" t="s">
        <v>2070</v>
      </c>
      <c r="I91" s="617">
        <v>1.6666666666666666E-2</v>
      </c>
      <c r="J91" s="617">
        <v>110</v>
      </c>
      <c r="K91" s="618">
        <v>1.9</v>
      </c>
    </row>
    <row r="92" spans="1:11" ht="14.4" customHeight="1" x14ac:dyDescent="0.3">
      <c r="A92" s="613" t="s">
        <v>504</v>
      </c>
      <c r="B92" s="614" t="s">
        <v>1713</v>
      </c>
      <c r="C92" s="615" t="s">
        <v>509</v>
      </c>
      <c r="D92" s="616" t="s">
        <v>1714</v>
      </c>
      <c r="E92" s="615" t="s">
        <v>2337</v>
      </c>
      <c r="F92" s="616" t="s">
        <v>2338</v>
      </c>
      <c r="G92" s="615" t="s">
        <v>2071</v>
      </c>
      <c r="H92" s="615" t="s">
        <v>2072</v>
      </c>
      <c r="I92" s="617">
        <v>1.9975000000000001</v>
      </c>
      <c r="J92" s="617">
        <v>200</v>
      </c>
      <c r="K92" s="618">
        <v>399.5</v>
      </c>
    </row>
    <row r="93" spans="1:11" ht="14.4" customHeight="1" x14ac:dyDescent="0.3">
      <c r="A93" s="613" t="s">
        <v>504</v>
      </c>
      <c r="B93" s="614" t="s">
        <v>1713</v>
      </c>
      <c r="C93" s="615" t="s">
        <v>509</v>
      </c>
      <c r="D93" s="616" t="s">
        <v>1714</v>
      </c>
      <c r="E93" s="615" t="s">
        <v>2337</v>
      </c>
      <c r="F93" s="616" t="s">
        <v>2338</v>
      </c>
      <c r="G93" s="615" t="s">
        <v>2073</v>
      </c>
      <c r="H93" s="615" t="s">
        <v>2074</v>
      </c>
      <c r="I93" s="617">
        <v>2.9566666666666666</v>
      </c>
      <c r="J93" s="617">
        <v>800</v>
      </c>
      <c r="K93" s="618">
        <v>2348</v>
      </c>
    </row>
    <row r="94" spans="1:11" ht="14.4" customHeight="1" x14ac:dyDescent="0.3">
      <c r="A94" s="613" t="s">
        <v>504</v>
      </c>
      <c r="B94" s="614" t="s">
        <v>1713</v>
      </c>
      <c r="C94" s="615" t="s">
        <v>509</v>
      </c>
      <c r="D94" s="616" t="s">
        <v>1714</v>
      </c>
      <c r="E94" s="615" t="s">
        <v>2337</v>
      </c>
      <c r="F94" s="616" t="s">
        <v>2338</v>
      </c>
      <c r="G94" s="615" t="s">
        <v>2075</v>
      </c>
      <c r="H94" s="615" t="s">
        <v>2076</v>
      </c>
      <c r="I94" s="617">
        <v>2.165</v>
      </c>
      <c r="J94" s="617">
        <v>750</v>
      </c>
      <c r="K94" s="618">
        <v>1622.5</v>
      </c>
    </row>
    <row r="95" spans="1:11" ht="14.4" customHeight="1" x14ac:dyDescent="0.3">
      <c r="A95" s="613" t="s">
        <v>504</v>
      </c>
      <c r="B95" s="614" t="s">
        <v>1713</v>
      </c>
      <c r="C95" s="615" t="s">
        <v>509</v>
      </c>
      <c r="D95" s="616" t="s">
        <v>1714</v>
      </c>
      <c r="E95" s="615" t="s">
        <v>2337</v>
      </c>
      <c r="F95" s="616" t="s">
        <v>2338</v>
      </c>
      <c r="G95" s="615" t="s">
        <v>2077</v>
      </c>
      <c r="H95" s="615" t="s">
        <v>2078</v>
      </c>
      <c r="I95" s="617">
        <v>2.52</v>
      </c>
      <c r="J95" s="617">
        <v>100</v>
      </c>
      <c r="K95" s="618">
        <v>252</v>
      </c>
    </row>
    <row r="96" spans="1:11" ht="14.4" customHeight="1" x14ac:dyDescent="0.3">
      <c r="A96" s="613" t="s">
        <v>504</v>
      </c>
      <c r="B96" s="614" t="s">
        <v>1713</v>
      </c>
      <c r="C96" s="615" t="s">
        <v>509</v>
      </c>
      <c r="D96" s="616" t="s">
        <v>1714</v>
      </c>
      <c r="E96" s="615" t="s">
        <v>2337</v>
      </c>
      <c r="F96" s="616" t="s">
        <v>2338</v>
      </c>
      <c r="G96" s="615" t="s">
        <v>2079</v>
      </c>
      <c r="H96" s="615" t="s">
        <v>2080</v>
      </c>
      <c r="I96" s="617">
        <v>4.2350000000000003</v>
      </c>
      <c r="J96" s="617">
        <v>120</v>
      </c>
      <c r="K96" s="618">
        <v>508.4</v>
      </c>
    </row>
    <row r="97" spans="1:11" ht="14.4" customHeight="1" x14ac:dyDescent="0.3">
      <c r="A97" s="613" t="s">
        <v>504</v>
      </c>
      <c r="B97" s="614" t="s">
        <v>1713</v>
      </c>
      <c r="C97" s="615" t="s">
        <v>509</v>
      </c>
      <c r="D97" s="616" t="s">
        <v>1714</v>
      </c>
      <c r="E97" s="615" t="s">
        <v>2337</v>
      </c>
      <c r="F97" s="616" t="s">
        <v>2338</v>
      </c>
      <c r="G97" s="615" t="s">
        <v>2081</v>
      </c>
      <c r="H97" s="615" t="s">
        <v>2082</v>
      </c>
      <c r="I97" s="617">
        <v>91</v>
      </c>
      <c r="J97" s="617">
        <v>130</v>
      </c>
      <c r="K97" s="618">
        <v>11829.9</v>
      </c>
    </row>
    <row r="98" spans="1:11" ht="14.4" customHeight="1" x14ac:dyDescent="0.3">
      <c r="A98" s="613" t="s">
        <v>504</v>
      </c>
      <c r="B98" s="614" t="s">
        <v>1713</v>
      </c>
      <c r="C98" s="615" t="s">
        <v>509</v>
      </c>
      <c r="D98" s="616" t="s">
        <v>1714</v>
      </c>
      <c r="E98" s="615" t="s">
        <v>2337</v>
      </c>
      <c r="F98" s="616" t="s">
        <v>2338</v>
      </c>
      <c r="G98" s="615" t="s">
        <v>2083</v>
      </c>
      <c r="H98" s="615" t="s">
        <v>2084</v>
      </c>
      <c r="I98" s="617">
        <v>2.1719999999999997</v>
      </c>
      <c r="J98" s="617">
        <v>1250</v>
      </c>
      <c r="K98" s="618">
        <v>2715.5</v>
      </c>
    </row>
    <row r="99" spans="1:11" ht="14.4" customHeight="1" x14ac:dyDescent="0.3">
      <c r="A99" s="613" t="s">
        <v>504</v>
      </c>
      <c r="B99" s="614" t="s">
        <v>1713</v>
      </c>
      <c r="C99" s="615" t="s">
        <v>509</v>
      </c>
      <c r="D99" s="616" t="s">
        <v>1714</v>
      </c>
      <c r="E99" s="615" t="s">
        <v>2337</v>
      </c>
      <c r="F99" s="616" t="s">
        <v>2338</v>
      </c>
      <c r="G99" s="615" t="s">
        <v>2085</v>
      </c>
      <c r="H99" s="615" t="s">
        <v>2086</v>
      </c>
      <c r="I99" s="617">
        <v>58.91</v>
      </c>
      <c r="J99" s="617">
        <v>100</v>
      </c>
      <c r="K99" s="618">
        <v>5891.5</v>
      </c>
    </row>
    <row r="100" spans="1:11" ht="14.4" customHeight="1" x14ac:dyDescent="0.3">
      <c r="A100" s="613" t="s">
        <v>504</v>
      </c>
      <c r="B100" s="614" t="s">
        <v>1713</v>
      </c>
      <c r="C100" s="615" t="s">
        <v>509</v>
      </c>
      <c r="D100" s="616" t="s">
        <v>1714</v>
      </c>
      <c r="E100" s="615" t="s">
        <v>2337</v>
      </c>
      <c r="F100" s="616" t="s">
        <v>2338</v>
      </c>
      <c r="G100" s="615" t="s">
        <v>2087</v>
      </c>
      <c r="H100" s="615" t="s">
        <v>2088</v>
      </c>
      <c r="I100" s="617">
        <v>33.270000000000003</v>
      </c>
      <c r="J100" s="617">
        <v>40</v>
      </c>
      <c r="K100" s="618">
        <v>1331</v>
      </c>
    </row>
    <row r="101" spans="1:11" ht="14.4" customHeight="1" x14ac:dyDescent="0.3">
      <c r="A101" s="613" t="s">
        <v>504</v>
      </c>
      <c r="B101" s="614" t="s">
        <v>1713</v>
      </c>
      <c r="C101" s="615" t="s">
        <v>509</v>
      </c>
      <c r="D101" s="616" t="s">
        <v>1714</v>
      </c>
      <c r="E101" s="615" t="s">
        <v>2337</v>
      </c>
      <c r="F101" s="616" t="s">
        <v>2338</v>
      </c>
      <c r="G101" s="615" t="s">
        <v>2089</v>
      </c>
      <c r="H101" s="615" t="s">
        <v>2090</v>
      </c>
      <c r="I101" s="617">
        <v>29.9</v>
      </c>
      <c r="J101" s="617">
        <v>500</v>
      </c>
      <c r="K101" s="618">
        <v>14950</v>
      </c>
    </row>
    <row r="102" spans="1:11" ht="14.4" customHeight="1" x14ac:dyDescent="0.3">
      <c r="A102" s="613" t="s">
        <v>504</v>
      </c>
      <c r="B102" s="614" t="s">
        <v>1713</v>
      </c>
      <c r="C102" s="615" t="s">
        <v>509</v>
      </c>
      <c r="D102" s="616" t="s">
        <v>1714</v>
      </c>
      <c r="E102" s="615" t="s">
        <v>2337</v>
      </c>
      <c r="F102" s="616" t="s">
        <v>2338</v>
      </c>
      <c r="G102" s="615" t="s">
        <v>2091</v>
      </c>
      <c r="H102" s="615" t="s">
        <v>2092</v>
      </c>
      <c r="I102" s="617">
        <v>1.6333333333333329</v>
      </c>
      <c r="J102" s="617">
        <v>2700</v>
      </c>
      <c r="K102" s="618">
        <v>4408</v>
      </c>
    </row>
    <row r="103" spans="1:11" ht="14.4" customHeight="1" x14ac:dyDescent="0.3">
      <c r="A103" s="613" t="s">
        <v>504</v>
      </c>
      <c r="B103" s="614" t="s">
        <v>1713</v>
      </c>
      <c r="C103" s="615" t="s">
        <v>509</v>
      </c>
      <c r="D103" s="616" t="s">
        <v>1714</v>
      </c>
      <c r="E103" s="615" t="s">
        <v>2337</v>
      </c>
      <c r="F103" s="616" t="s">
        <v>2338</v>
      </c>
      <c r="G103" s="615" t="s">
        <v>2093</v>
      </c>
      <c r="H103" s="615" t="s">
        <v>2094</v>
      </c>
      <c r="I103" s="617">
        <v>31.07</v>
      </c>
      <c r="J103" s="617">
        <v>350</v>
      </c>
      <c r="K103" s="618">
        <v>10875.480000000001</v>
      </c>
    </row>
    <row r="104" spans="1:11" ht="14.4" customHeight="1" x14ac:dyDescent="0.3">
      <c r="A104" s="613" t="s">
        <v>504</v>
      </c>
      <c r="B104" s="614" t="s">
        <v>1713</v>
      </c>
      <c r="C104" s="615" t="s">
        <v>509</v>
      </c>
      <c r="D104" s="616" t="s">
        <v>1714</v>
      </c>
      <c r="E104" s="615" t="s">
        <v>2337</v>
      </c>
      <c r="F104" s="616" t="s">
        <v>2338</v>
      </c>
      <c r="G104" s="615" t="s">
        <v>2095</v>
      </c>
      <c r="H104" s="615" t="s">
        <v>2096</v>
      </c>
      <c r="I104" s="617">
        <v>2.9</v>
      </c>
      <c r="J104" s="617">
        <v>70</v>
      </c>
      <c r="K104" s="618">
        <v>203</v>
      </c>
    </row>
    <row r="105" spans="1:11" ht="14.4" customHeight="1" x14ac:dyDescent="0.3">
      <c r="A105" s="613" t="s">
        <v>504</v>
      </c>
      <c r="B105" s="614" t="s">
        <v>1713</v>
      </c>
      <c r="C105" s="615" t="s">
        <v>509</v>
      </c>
      <c r="D105" s="616" t="s">
        <v>1714</v>
      </c>
      <c r="E105" s="615" t="s">
        <v>2337</v>
      </c>
      <c r="F105" s="616" t="s">
        <v>2338</v>
      </c>
      <c r="G105" s="615" t="s">
        <v>2097</v>
      </c>
      <c r="H105" s="615" t="s">
        <v>2098</v>
      </c>
      <c r="I105" s="617">
        <v>193.84</v>
      </c>
      <c r="J105" s="617">
        <v>4</v>
      </c>
      <c r="K105" s="618">
        <v>775.36</v>
      </c>
    </row>
    <row r="106" spans="1:11" ht="14.4" customHeight="1" x14ac:dyDescent="0.3">
      <c r="A106" s="613" t="s">
        <v>504</v>
      </c>
      <c r="B106" s="614" t="s">
        <v>1713</v>
      </c>
      <c r="C106" s="615" t="s">
        <v>509</v>
      </c>
      <c r="D106" s="616" t="s">
        <v>1714</v>
      </c>
      <c r="E106" s="615" t="s">
        <v>2337</v>
      </c>
      <c r="F106" s="616" t="s">
        <v>2338</v>
      </c>
      <c r="G106" s="615" t="s">
        <v>2099</v>
      </c>
      <c r="H106" s="615" t="s">
        <v>2100</v>
      </c>
      <c r="I106" s="617">
        <v>7.9480000000000004</v>
      </c>
      <c r="J106" s="617">
        <v>1000</v>
      </c>
      <c r="K106" s="618">
        <v>7948</v>
      </c>
    </row>
    <row r="107" spans="1:11" ht="14.4" customHeight="1" x14ac:dyDescent="0.3">
      <c r="A107" s="613" t="s">
        <v>504</v>
      </c>
      <c r="B107" s="614" t="s">
        <v>1713</v>
      </c>
      <c r="C107" s="615" t="s">
        <v>509</v>
      </c>
      <c r="D107" s="616" t="s">
        <v>1714</v>
      </c>
      <c r="E107" s="615" t="s">
        <v>2337</v>
      </c>
      <c r="F107" s="616" t="s">
        <v>2338</v>
      </c>
      <c r="G107" s="615" t="s">
        <v>2101</v>
      </c>
      <c r="H107" s="615" t="s">
        <v>2102</v>
      </c>
      <c r="I107" s="617">
        <v>127.05</v>
      </c>
      <c r="J107" s="617">
        <v>4</v>
      </c>
      <c r="K107" s="618">
        <v>508.2</v>
      </c>
    </row>
    <row r="108" spans="1:11" ht="14.4" customHeight="1" x14ac:dyDescent="0.3">
      <c r="A108" s="613" t="s">
        <v>504</v>
      </c>
      <c r="B108" s="614" t="s">
        <v>1713</v>
      </c>
      <c r="C108" s="615" t="s">
        <v>509</v>
      </c>
      <c r="D108" s="616" t="s">
        <v>1714</v>
      </c>
      <c r="E108" s="615" t="s">
        <v>2337</v>
      </c>
      <c r="F108" s="616" t="s">
        <v>2338</v>
      </c>
      <c r="G108" s="615" t="s">
        <v>2103</v>
      </c>
      <c r="H108" s="615" t="s">
        <v>2104</v>
      </c>
      <c r="I108" s="617">
        <v>434.47</v>
      </c>
      <c r="J108" s="617">
        <v>1</v>
      </c>
      <c r="K108" s="618">
        <v>434.47</v>
      </c>
    </row>
    <row r="109" spans="1:11" ht="14.4" customHeight="1" x14ac:dyDescent="0.3">
      <c r="A109" s="613" t="s">
        <v>504</v>
      </c>
      <c r="B109" s="614" t="s">
        <v>1713</v>
      </c>
      <c r="C109" s="615" t="s">
        <v>509</v>
      </c>
      <c r="D109" s="616" t="s">
        <v>1714</v>
      </c>
      <c r="E109" s="615" t="s">
        <v>2337</v>
      </c>
      <c r="F109" s="616" t="s">
        <v>2338</v>
      </c>
      <c r="G109" s="615" t="s">
        <v>2105</v>
      </c>
      <c r="H109" s="615" t="s">
        <v>2106</v>
      </c>
      <c r="I109" s="617">
        <v>43.16</v>
      </c>
      <c r="J109" s="617">
        <v>30</v>
      </c>
      <c r="K109" s="618">
        <v>1294.82</v>
      </c>
    </row>
    <row r="110" spans="1:11" ht="14.4" customHeight="1" x14ac:dyDescent="0.3">
      <c r="A110" s="613" t="s">
        <v>504</v>
      </c>
      <c r="B110" s="614" t="s">
        <v>1713</v>
      </c>
      <c r="C110" s="615" t="s">
        <v>509</v>
      </c>
      <c r="D110" s="616" t="s">
        <v>1714</v>
      </c>
      <c r="E110" s="615" t="s">
        <v>2337</v>
      </c>
      <c r="F110" s="616" t="s">
        <v>2338</v>
      </c>
      <c r="G110" s="615" t="s">
        <v>2107</v>
      </c>
      <c r="H110" s="615" t="s">
        <v>2108</v>
      </c>
      <c r="I110" s="617">
        <v>636.37</v>
      </c>
      <c r="J110" s="617">
        <v>3</v>
      </c>
      <c r="K110" s="618">
        <v>1909.11</v>
      </c>
    </row>
    <row r="111" spans="1:11" ht="14.4" customHeight="1" x14ac:dyDescent="0.3">
      <c r="A111" s="613" t="s">
        <v>504</v>
      </c>
      <c r="B111" s="614" t="s">
        <v>1713</v>
      </c>
      <c r="C111" s="615" t="s">
        <v>509</v>
      </c>
      <c r="D111" s="616" t="s">
        <v>1714</v>
      </c>
      <c r="E111" s="615" t="s">
        <v>2337</v>
      </c>
      <c r="F111" s="616" t="s">
        <v>2338</v>
      </c>
      <c r="G111" s="615" t="s">
        <v>2109</v>
      </c>
      <c r="H111" s="615" t="s">
        <v>2110</v>
      </c>
      <c r="I111" s="617">
        <v>84.905000000000001</v>
      </c>
      <c r="J111" s="617">
        <v>160</v>
      </c>
      <c r="K111" s="618">
        <v>13584.83</v>
      </c>
    </row>
    <row r="112" spans="1:11" ht="14.4" customHeight="1" x14ac:dyDescent="0.3">
      <c r="A112" s="613" t="s">
        <v>504</v>
      </c>
      <c r="B112" s="614" t="s">
        <v>1713</v>
      </c>
      <c r="C112" s="615" t="s">
        <v>509</v>
      </c>
      <c r="D112" s="616" t="s">
        <v>1714</v>
      </c>
      <c r="E112" s="615" t="s">
        <v>2337</v>
      </c>
      <c r="F112" s="616" t="s">
        <v>2338</v>
      </c>
      <c r="G112" s="615" t="s">
        <v>2111</v>
      </c>
      <c r="H112" s="615" t="s">
        <v>2112</v>
      </c>
      <c r="I112" s="617">
        <v>17.984999999999999</v>
      </c>
      <c r="J112" s="617">
        <v>100</v>
      </c>
      <c r="K112" s="618">
        <v>1798.5</v>
      </c>
    </row>
    <row r="113" spans="1:11" ht="14.4" customHeight="1" x14ac:dyDescent="0.3">
      <c r="A113" s="613" t="s">
        <v>504</v>
      </c>
      <c r="B113" s="614" t="s">
        <v>1713</v>
      </c>
      <c r="C113" s="615" t="s">
        <v>509</v>
      </c>
      <c r="D113" s="616" t="s">
        <v>1714</v>
      </c>
      <c r="E113" s="615" t="s">
        <v>2337</v>
      </c>
      <c r="F113" s="616" t="s">
        <v>2338</v>
      </c>
      <c r="G113" s="615" t="s">
        <v>2113</v>
      </c>
      <c r="H113" s="615" t="s">
        <v>2114</v>
      </c>
      <c r="I113" s="617">
        <v>17.982500000000002</v>
      </c>
      <c r="J113" s="617">
        <v>250</v>
      </c>
      <c r="K113" s="618">
        <v>4496</v>
      </c>
    </row>
    <row r="114" spans="1:11" ht="14.4" customHeight="1" x14ac:dyDescent="0.3">
      <c r="A114" s="613" t="s">
        <v>504</v>
      </c>
      <c r="B114" s="614" t="s">
        <v>1713</v>
      </c>
      <c r="C114" s="615" t="s">
        <v>509</v>
      </c>
      <c r="D114" s="616" t="s">
        <v>1714</v>
      </c>
      <c r="E114" s="615" t="s">
        <v>2337</v>
      </c>
      <c r="F114" s="616" t="s">
        <v>2338</v>
      </c>
      <c r="G114" s="615" t="s">
        <v>2115</v>
      </c>
      <c r="H114" s="615" t="s">
        <v>2116</v>
      </c>
      <c r="I114" s="617">
        <v>123.18</v>
      </c>
      <c r="J114" s="617">
        <v>100</v>
      </c>
      <c r="K114" s="618">
        <v>12317.8</v>
      </c>
    </row>
    <row r="115" spans="1:11" ht="14.4" customHeight="1" x14ac:dyDescent="0.3">
      <c r="A115" s="613" t="s">
        <v>504</v>
      </c>
      <c r="B115" s="614" t="s">
        <v>1713</v>
      </c>
      <c r="C115" s="615" t="s">
        <v>509</v>
      </c>
      <c r="D115" s="616" t="s">
        <v>1714</v>
      </c>
      <c r="E115" s="615" t="s">
        <v>2337</v>
      </c>
      <c r="F115" s="616" t="s">
        <v>2338</v>
      </c>
      <c r="G115" s="615" t="s">
        <v>2117</v>
      </c>
      <c r="H115" s="615" t="s">
        <v>2118</v>
      </c>
      <c r="I115" s="617">
        <v>15.004999999999999</v>
      </c>
      <c r="J115" s="617">
        <v>400</v>
      </c>
      <c r="K115" s="618">
        <v>6002</v>
      </c>
    </row>
    <row r="116" spans="1:11" ht="14.4" customHeight="1" x14ac:dyDescent="0.3">
      <c r="A116" s="613" t="s">
        <v>504</v>
      </c>
      <c r="B116" s="614" t="s">
        <v>1713</v>
      </c>
      <c r="C116" s="615" t="s">
        <v>509</v>
      </c>
      <c r="D116" s="616" t="s">
        <v>1714</v>
      </c>
      <c r="E116" s="615" t="s">
        <v>2337</v>
      </c>
      <c r="F116" s="616" t="s">
        <v>2338</v>
      </c>
      <c r="G116" s="615" t="s">
        <v>2119</v>
      </c>
      <c r="H116" s="615" t="s">
        <v>2120</v>
      </c>
      <c r="I116" s="617">
        <v>8.9520000000000017</v>
      </c>
      <c r="J116" s="617">
        <v>1600</v>
      </c>
      <c r="K116" s="618">
        <v>14322</v>
      </c>
    </row>
    <row r="117" spans="1:11" ht="14.4" customHeight="1" x14ac:dyDescent="0.3">
      <c r="A117" s="613" t="s">
        <v>504</v>
      </c>
      <c r="B117" s="614" t="s">
        <v>1713</v>
      </c>
      <c r="C117" s="615" t="s">
        <v>509</v>
      </c>
      <c r="D117" s="616" t="s">
        <v>1714</v>
      </c>
      <c r="E117" s="615" t="s">
        <v>2337</v>
      </c>
      <c r="F117" s="616" t="s">
        <v>2338</v>
      </c>
      <c r="G117" s="615" t="s">
        <v>2121</v>
      </c>
      <c r="H117" s="615" t="s">
        <v>2122</v>
      </c>
      <c r="I117" s="617">
        <v>18.39</v>
      </c>
      <c r="J117" s="617">
        <v>24</v>
      </c>
      <c r="K117" s="618">
        <v>441.4</v>
      </c>
    </row>
    <row r="118" spans="1:11" ht="14.4" customHeight="1" x14ac:dyDescent="0.3">
      <c r="A118" s="613" t="s">
        <v>504</v>
      </c>
      <c r="B118" s="614" t="s">
        <v>1713</v>
      </c>
      <c r="C118" s="615" t="s">
        <v>509</v>
      </c>
      <c r="D118" s="616" t="s">
        <v>1714</v>
      </c>
      <c r="E118" s="615" t="s">
        <v>2337</v>
      </c>
      <c r="F118" s="616" t="s">
        <v>2338</v>
      </c>
      <c r="G118" s="615" t="s">
        <v>2123</v>
      </c>
      <c r="H118" s="615" t="s">
        <v>2124</v>
      </c>
      <c r="I118" s="617">
        <v>2.5174999999999996</v>
      </c>
      <c r="J118" s="617">
        <v>400</v>
      </c>
      <c r="K118" s="618">
        <v>1007</v>
      </c>
    </row>
    <row r="119" spans="1:11" ht="14.4" customHeight="1" x14ac:dyDescent="0.3">
      <c r="A119" s="613" t="s">
        <v>504</v>
      </c>
      <c r="B119" s="614" t="s">
        <v>1713</v>
      </c>
      <c r="C119" s="615" t="s">
        <v>509</v>
      </c>
      <c r="D119" s="616" t="s">
        <v>1714</v>
      </c>
      <c r="E119" s="615" t="s">
        <v>2337</v>
      </c>
      <c r="F119" s="616" t="s">
        <v>2338</v>
      </c>
      <c r="G119" s="615" t="s">
        <v>2125</v>
      </c>
      <c r="H119" s="615" t="s">
        <v>2126</v>
      </c>
      <c r="I119" s="617">
        <v>1.9342857142857142</v>
      </c>
      <c r="J119" s="617">
        <v>1400</v>
      </c>
      <c r="K119" s="618">
        <v>2709</v>
      </c>
    </row>
    <row r="120" spans="1:11" ht="14.4" customHeight="1" x14ac:dyDescent="0.3">
      <c r="A120" s="613" t="s">
        <v>504</v>
      </c>
      <c r="B120" s="614" t="s">
        <v>1713</v>
      </c>
      <c r="C120" s="615" t="s">
        <v>509</v>
      </c>
      <c r="D120" s="616" t="s">
        <v>1714</v>
      </c>
      <c r="E120" s="615" t="s">
        <v>2337</v>
      </c>
      <c r="F120" s="616" t="s">
        <v>2338</v>
      </c>
      <c r="G120" s="615" t="s">
        <v>2127</v>
      </c>
      <c r="H120" s="615" t="s">
        <v>2128</v>
      </c>
      <c r="I120" s="617">
        <v>5.2050000000000001</v>
      </c>
      <c r="J120" s="617">
        <v>3315</v>
      </c>
      <c r="K120" s="618">
        <v>17253.3</v>
      </c>
    </row>
    <row r="121" spans="1:11" ht="14.4" customHeight="1" x14ac:dyDescent="0.3">
      <c r="A121" s="613" t="s">
        <v>504</v>
      </c>
      <c r="B121" s="614" t="s">
        <v>1713</v>
      </c>
      <c r="C121" s="615" t="s">
        <v>509</v>
      </c>
      <c r="D121" s="616" t="s">
        <v>1714</v>
      </c>
      <c r="E121" s="615" t="s">
        <v>2337</v>
      </c>
      <c r="F121" s="616" t="s">
        <v>2338</v>
      </c>
      <c r="G121" s="615" t="s">
        <v>2129</v>
      </c>
      <c r="H121" s="615" t="s">
        <v>2130</v>
      </c>
      <c r="I121" s="617">
        <v>13.202500000000001</v>
      </c>
      <c r="J121" s="617">
        <v>50</v>
      </c>
      <c r="K121" s="618">
        <v>660.1</v>
      </c>
    </row>
    <row r="122" spans="1:11" ht="14.4" customHeight="1" x14ac:dyDescent="0.3">
      <c r="A122" s="613" t="s">
        <v>504</v>
      </c>
      <c r="B122" s="614" t="s">
        <v>1713</v>
      </c>
      <c r="C122" s="615" t="s">
        <v>509</v>
      </c>
      <c r="D122" s="616" t="s">
        <v>1714</v>
      </c>
      <c r="E122" s="615" t="s">
        <v>2337</v>
      </c>
      <c r="F122" s="616" t="s">
        <v>2338</v>
      </c>
      <c r="G122" s="615" t="s">
        <v>2131</v>
      </c>
      <c r="H122" s="615" t="s">
        <v>2132</v>
      </c>
      <c r="I122" s="617">
        <v>13.202000000000002</v>
      </c>
      <c r="J122" s="617">
        <v>60</v>
      </c>
      <c r="K122" s="618">
        <v>792.1</v>
      </c>
    </row>
    <row r="123" spans="1:11" ht="14.4" customHeight="1" x14ac:dyDescent="0.3">
      <c r="A123" s="613" t="s">
        <v>504</v>
      </c>
      <c r="B123" s="614" t="s">
        <v>1713</v>
      </c>
      <c r="C123" s="615" t="s">
        <v>509</v>
      </c>
      <c r="D123" s="616" t="s">
        <v>1714</v>
      </c>
      <c r="E123" s="615" t="s">
        <v>2337</v>
      </c>
      <c r="F123" s="616" t="s">
        <v>2338</v>
      </c>
      <c r="G123" s="615" t="s">
        <v>2133</v>
      </c>
      <c r="H123" s="615" t="s">
        <v>2134</v>
      </c>
      <c r="I123" s="617">
        <v>13.2</v>
      </c>
      <c r="J123" s="617">
        <v>10</v>
      </c>
      <c r="K123" s="618">
        <v>132</v>
      </c>
    </row>
    <row r="124" spans="1:11" ht="14.4" customHeight="1" x14ac:dyDescent="0.3">
      <c r="A124" s="613" t="s">
        <v>504</v>
      </c>
      <c r="B124" s="614" t="s">
        <v>1713</v>
      </c>
      <c r="C124" s="615" t="s">
        <v>509</v>
      </c>
      <c r="D124" s="616" t="s">
        <v>1714</v>
      </c>
      <c r="E124" s="615" t="s">
        <v>2337</v>
      </c>
      <c r="F124" s="616" t="s">
        <v>2338</v>
      </c>
      <c r="G124" s="615" t="s">
        <v>2135</v>
      </c>
      <c r="H124" s="615" t="s">
        <v>2136</v>
      </c>
      <c r="I124" s="617">
        <v>13.2</v>
      </c>
      <c r="J124" s="617">
        <v>20</v>
      </c>
      <c r="K124" s="618">
        <v>264</v>
      </c>
    </row>
    <row r="125" spans="1:11" ht="14.4" customHeight="1" x14ac:dyDescent="0.3">
      <c r="A125" s="613" t="s">
        <v>504</v>
      </c>
      <c r="B125" s="614" t="s">
        <v>1713</v>
      </c>
      <c r="C125" s="615" t="s">
        <v>509</v>
      </c>
      <c r="D125" s="616" t="s">
        <v>1714</v>
      </c>
      <c r="E125" s="615" t="s">
        <v>2337</v>
      </c>
      <c r="F125" s="616" t="s">
        <v>2338</v>
      </c>
      <c r="G125" s="615" t="s">
        <v>2137</v>
      </c>
      <c r="H125" s="615" t="s">
        <v>2138</v>
      </c>
      <c r="I125" s="617">
        <v>1.4125000000000001</v>
      </c>
      <c r="J125" s="617">
        <v>600</v>
      </c>
      <c r="K125" s="618">
        <v>847.5</v>
      </c>
    </row>
    <row r="126" spans="1:11" ht="14.4" customHeight="1" x14ac:dyDescent="0.3">
      <c r="A126" s="613" t="s">
        <v>504</v>
      </c>
      <c r="B126" s="614" t="s">
        <v>1713</v>
      </c>
      <c r="C126" s="615" t="s">
        <v>509</v>
      </c>
      <c r="D126" s="616" t="s">
        <v>1714</v>
      </c>
      <c r="E126" s="615" t="s">
        <v>2337</v>
      </c>
      <c r="F126" s="616" t="s">
        <v>2338</v>
      </c>
      <c r="G126" s="615" t="s">
        <v>2139</v>
      </c>
      <c r="H126" s="615" t="s">
        <v>2140</v>
      </c>
      <c r="I126" s="617">
        <v>21.232500000000002</v>
      </c>
      <c r="J126" s="617">
        <v>120</v>
      </c>
      <c r="K126" s="618">
        <v>2547.9</v>
      </c>
    </row>
    <row r="127" spans="1:11" ht="14.4" customHeight="1" x14ac:dyDescent="0.3">
      <c r="A127" s="613" t="s">
        <v>504</v>
      </c>
      <c r="B127" s="614" t="s">
        <v>1713</v>
      </c>
      <c r="C127" s="615" t="s">
        <v>509</v>
      </c>
      <c r="D127" s="616" t="s">
        <v>1714</v>
      </c>
      <c r="E127" s="615" t="s">
        <v>2337</v>
      </c>
      <c r="F127" s="616" t="s">
        <v>2338</v>
      </c>
      <c r="G127" s="615" t="s">
        <v>2141</v>
      </c>
      <c r="H127" s="615" t="s">
        <v>2142</v>
      </c>
      <c r="I127" s="617">
        <v>21.234000000000002</v>
      </c>
      <c r="J127" s="617">
        <v>250</v>
      </c>
      <c r="K127" s="618">
        <v>5308.5</v>
      </c>
    </row>
    <row r="128" spans="1:11" ht="14.4" customHeight="1" x14ac:dyDescent="0.3">
      <c r="A128" s="613" t="s">
        <v>504</v>
      </c>
      <c r="B128" s="614" t="s">
        <v>1713</v>
      </c>
      <c r="C128" s="615" t="s">
        <v>509</v>
      </c>
      <c r="D128" s="616" t="s">
        <v>1714</v>
      </c>
      <c r="E128" s="615" t="s">
        <v>2337</v>
      </c>
      <c r="F128" s="616" t="s">
        <v>2338</v>
      </c>
      <c r="G128" s="615" t="s">
        <v>2143</v>
      </c>
      <c r="H128" s="615" t="s">
        <v>2144</v>
      </c>
      <c r="I128" s="617">
        <v>10.672499999999999</v>
      </c>
      <c r="J128" s="617">
        <v>350</v>
      </c>
      <c r="K128" s="618">
        <v>3743</v>
      </c>
    </row>
    <row r="129" spans="1:11" ht="14.4" customHeight="1" x14ac:dyDescent="0.3">
      <c r="A129" s="613" t="s">
        <v>504</v>
      </c>
      <c r="B129" s="614" t="s">
        <v>1713</v>
      </c>
      <c r="C129" s="615" t="s">
        <v>509</v>
      </c>
      <c r="D129" s="616" t="s">
        <v>1714</v>
      </c>
      <c r="E129" s="615" t="s">
        <v>2337</v>
      </c>
      <c r="F129" s="616" t="s">
        <v>2338</v>
      </c>
      <c r="G129" s="615" t="s">
        <v>2145</v>
      </c>
      <c r="H129" s="615" t="s">
        <v>2146</v>
      </c>
      <c r="I129" s="617">
        <v>13.2</v>
      </c>
      <c r="J129" s="617">
        <v>30</v>
      </c>
      <c r="K129" s="618">
        <v>396</v>
      </c>
    </row>
    <row r="130" spans="1:11" ht="14.4" customHeight="1" x14ac:dyDescent="0.3">
      <c r="A130" s="613" t="s">
        <v>504</v>
      </c>
      <c r="B130" s="614" t="s">
        <v>1713</v>
      </c>
      <c r="C130" s="615" t="s">
        <v>509</v>
      </c>
      <c r="D130" s="616" t="s">
        <v>1714</v>
      </c>
      <c r="E130" s="615" t="s">
        <v>2337</v>
      </c>
      <c r="F130" s="616" t="s">
        <v>2338</v>
      </c>
      <c r="G130" s="615" t="s">
        <v>2147</v>
      </c>
      <c r="H130" s="615" t="s">
        <v>2148</v>
      </c>
      <c r="I130" s="617">
        <v>18.149999999999999</v>
      </c>
      <c r="J130" s="617">
        <v>400</v>
      </c>
      <c r="K130" s="618">
        <v>7260</v>
      </c>
    </row>
    <row r="131" spans="1:11" ht="14.4" customHeight="1" x14ac:dyDescent="0.3">
      <c r="A131" s="613" t="s">
        <v>504</v>
      </c>
      <c r="B131" s="614" t="s">
        <v>1713</v>
      </c>
      <c r="C131" s="615" t="s">
        <v>509</v>
      </c>
      <c r="D131" s="616" t="s">
        <v>1714</v>
      </c>
      <c r="E131" s="615" t="s">
        <v>2337</v>
      </c>
      <c r="F131" s="616" t="s">
        <v>2338</v>
      </c>
      <c r="G131" s="615" t="s">
        <v>2149</v>
      </c>
      <c r="H131" s="615" t="s">
        <v>2150</v>
      </c>
      <c r="I131" s="617">
        <v>6.6566666666666663</v>
      </c>
      <c r="J131" s="617">
        <v>60</v>
      </c>
      <c r="K131" s="618">
        <v>399.4</v>
      </c>
    </row>
    <row r="132" spans="1:11" ht="14.4" customHeight="1" x14ac:dyDescent="0.3">
      <c r="A132" s="613" t="s">
        <v>504</v>
      </c>
      <c r="B132" s="614" t="s">
        <v>1713</v>
      </c>
      <c r="C132" s="615" t="s">
        <v>509</v>
      </c>
      <c r="D132" s="616" t="s">
        <v>1714</v>
      </c>
      <c r="E132" s="615" t="s">
        <v>2337</v>
      </c>
      <c r="F132" s="616" t="s">
        <v>2338</v>
      </c>
      <c r="G132" s="615" t="s">
        <v>2151</v>
      </c>
      <c r="H132" s="615" t="s">
        <v>2152</v>
      </c>
      <c r="I132" s="617">
        <v>0.47</v>
      </c>
      <c r="J132" s="617">
        <v>900</v>
      </c>
      <c r="K132" s="618">
        <v>423</v>
      </c>
    </row>
    <row r="133" spans="1:11" ht="14.4" customHeight="1" x14ac:dyDescent="0.3">
      <c r="A133" s="613" t="s">
        <v>504</v>
      </c>
      <c r="B133" s="614" t="s">
        <v>1713</v>
      </c>
      <c r="C133" s="615" t="s">
        <v>509</v>
      </c>
      <c r="D133" s="616" t="s">
        <v>1714</v>
      </c>
      <c r="E133" s="615" t="s">
        <v>2337</v>
      </c>
      <c r="F133" s="616" t="s">
        <v>2338</v>
      </c>
      <c r="G133" s="615" t="s">
        <v>2153</v>
      </c>
      <c r="H133" s="615" t="s">
        <v>2154</v>
      </c>
      <c r="I133" s="617">
        <v>0.47400000000000003</v>
      </c>
      <c r="J133" s="617">
        <v>2600</v>
      </c>
      <c r="K133" s="618">
        <v>1232</v>
      </c>
    </row>
    <row r="134" spans="1:11" ht="14.4" customHeight="1" x14ac:dyDescent="0.3">
      <c r="A134" s="613" t="s">
        <v>504</v>
      </c>
      <c r="B134" s="614" t="s">
        <v>1713</v>
      </c>
      <c r="C134" s="615" t="s">
        <v>509</v>
      </c>
      <c r="D134" s="616" t="s">
        <v>1714</v>
      </c>
      <c r="E134" s="615" t="s">
        <v>2337</v>
      </c>
      <c r="F134" s="616" t="s">
        <v>2338</v>
      </c>
      <c r="G134" s="615" t="s">
        <v>2155</v>
      </c>
      <c r="H134" s="615" t="s">
        <v>2156</v>
      </c>
      <c r="I134" s="617">
        <v>4.0250000000000004</v>
      </c>
      <c r="J134" s="617">
        <v>200</v>
      </c>
      <c r="K134" s="618">
        <v>805</v>
      </c>
    </row>
    <row r="135" spans="1:11" ht="14.4" customHeight="1" x14ac:dyDescent="0.3">
      <c r="A135" s="613" t="s">
        <v>504</v>
      </c>
      <c r="B135" s="614" t="s">
        <v>1713</v>
      </c>
      <c r="C135" s="615" t="s">
        <v>509</v>
      </c>
      <c r="D135" s="616" t="s">
        <v>1714</v>
      </c>
      <c r="E135" s="615" t="s">
        <v>2337</v>
      </c>
      <c r="F135" s="616" t="s">
        <v>2338</v>
      </c>
      <c r="G135" s="615" t="s">
        <v>2157</v>
      </c>
      <c r="H135" s="615" t="s">
        <v>2158</v>
      </c>
      <c r="I135" s="617">
        <v>2.6</v>
      </c>
      <c r="J135" s="617">
        <v>750</v>
      </c>
      <c r="K135" s="618">
        <v>1950</v>
      </c>
    </row>
    <row r="136" spans="1:11" ht="14.4" customHeight="1" x14ac:dyDescent="0.3">
      <c r="A136" s="613" t="s">
        <v>504</v>
      </c>
      <c r="B136" s="614" t="s">
        <v>1713</v>
      </c>
      <c r="C136" s="615" t="s">
        <v>509</v>
      </c>
      <c r="D136" s="616" t="s">
        <v>1714</v>
      </c>
      <c r="E136" s="615" t="s">
        <v>2337</v>
      </c>
      <c r="F136" s="616" t="s">
        <v>2338</v>
      </c>
      <c r="G136" s="615" t="s">
        <v>2159</v>
      </c>
      <c r="H136" s="615" t="s">
        <v>2160</v>
      </c>
      <c r="I136" s="617">
        <v>2.6022222222222222</v>
      </c>
      <c r="J136" s="617">
        <v>2450</v>
      </c>
      <c r="K136" s="618">
        <v>6379</v>
      </c>
    </row>
    <row r="137" spans="1:11" ht="14.4" customHeight="1" x14ac:dyDescent="0.3">
      <c r="A137" s="613" t="s">
        <v>504</v>
      </c>
      <c r="B137" s="614" t="s">
        <v>1713</v>
      </c>
      <c r="C137" s="615" t="s">
        <v>509</v>
      </c>
      <c r="D137" s="616" t="s">
        <v>1714</v>
      </c>
      <c r="E137" s="615" t="s">
        <v>2337</v>
      </c>
      <c r="F137" s="616" t="s">
        <v>2338</v>
      </c>
      <c r="G137" s="615" t="s">
        <v>2161</v>
      </c>
      <c r="H137" s="615" t="s">
        <v>2162</v>
      </c>
      <c r="I137" s="617">
        <v>2.6</v>
      </c>
      <c r="J137" s="617">
        <v>300</v>
      </c>
      <c r="K137" s="618">
        <v>780</v>
      </c>
    </row>
    <row r="138" spans="1:11" ht="14.4" customHeight="1" x14ac:dyDescent="0.3">
      <c r="A138" s="613" t="s">
        <v>504</v>
      </c>
      <c r="B138" s="614" t="s">
        <v>1713</v>
      </c>
      <c r="C138" s="615" t="s">
        <v>509</v>
      </c>
      <c r="D138" s="616" t="s">
        <v>1714</v>
      </c>
      <c r="E138" s="615" t="s">
        <v>2337</v>
      </c>
      <c r="F138" s="616" t="s">
        <v>2338</v>
      </c>
      <c r="G138" s="615" t="s">
        <v>2163</v>
      </c>
      <c r="H138" s="615" t="s">
        <v>2164</v>
      </c>
      <c r="I138" s="617">
        <v>2.6</v>
      </c>
      <c r="J138" s="617">
        <v>800</v>
      </c>
      <c r="K138" s="618">
        <v>2080</v>
      </c>
    </row>
    <row r="139" spans="1:11" ht="14.4" customHeight="1" x14ac:dyDescent="0.3">
      <c r="A139" s="613" t="s">
        <v>504</v>
      </c>
      <c r="B139" s="614" t="s">
        <v>1713</v>
      </c>
      <c r="C139" s="615" t="s">
        <v>509</v>
      </c>
      <c r="D139" s="616" t="s">
        <v>1714</v>
      </c>
      <c r="E139" s="615" t="s">
        <v>2337</v>
      </c>
      <c r="F139" s="616" t="s">
        <v>2338</v>
      </c>
      <c r="G139" s="615" t="s">
        <v>2165</v>
      </c>
      <c r="H139" s="615" t="s">
        <v>2166</v>
      </c>
      <c r="I139" s="617">
        <v>193.6</v>
      </c>
      <c r="J139" s="617">
        <v>110</v>
      </c>
      <c r="K139" s="618">
        <v>21296</v>
      </c>
    </row>
    <row r="140" spans="1:11" ht="14.4" customHeight="1" x14ac:dyDescent="0.3">
      <c r="A140" s="613" t="s">
        <v>504</v>
      </c>
      <c r="B140" s="614" t="s">
        <v>1713</v>
      </c>
      <c r="C140" s="615" t="s">
        <v>509</v>
      </c>
      <c r="D140" s="616" t="s">
        <v>1714</v>
      </c>
      <c r="E140" s="615" t="s">
        <v>2337</v>
      </c>
      <c r="F140" s="616" t="s">
        <v>2338</v>
      </c>
      <c r="G140" s="615" t="s">
        <v>2167</v>
      </c>
      <c r="H140" s="615" t="s">
        <v>2168</v>
      </c>
      <c r="I140" s="617">
        <v>527.9666666666667</v>
      </c>
      <c r="J140" s="617">
        <v>30</v>
      </c>
      <c r="K140" s="618">
        <v>15838.91</v>
      </c>
    </row>
    <row r="141" spans="1:11" ht="14.4" customHeight="1" x14ac:dyDescent="0.3">
      <c r="A141" s="613" t="s">
        <v>504</v>
      </c>
      <c r="B141" s="614" t="s">
        <v>1713</v>
      </c>
      <c r="C141" s="615" t="s">
        <v>509</v>
      </c>
      <c r="D141" s="616" t="s">
        <v>1714</v>
      </c>
      <c r="E141" s="615" t="s">
        <v>2337</v>
      </c>
      <c r="F141" s="616" t="s">
        <v>2338</v>
      </c>
      <c r="G141" s="615" t="s">
        <v>2169</v>
      </c>
      <c r="H141" s="615" t="s">
        <v>2170</v>
      </c>
      <c r="I141" s="617">
        <v>24.4</v>
      </c>
      <c r="J141" s="617">
        <v>100</v>
      </c>
      <c r="K141" s="618">
        <v>2440.4</v>
      </c>
    </row>
    <row r="142" spans="1:11" ht="14.4" customHeight="1" x14ac:dyDescent="0.3">
      <c r="A142" s="613" t="s">
        <v>504</v>
      </c>
      <c r="B142" s="614" t="s">
        <v>1713</v>
      </c>
      <c r="C142" s="615" t="s">
        <v>509</v>
      </c>
      <c r="D142" s="616" t="s">
        <v>1714</v>
      </c>
      <c r="E142" s="615" t="s">
        <v>2337</v>
      </c>
      <c r="F142" s="616" t="s">
        <v>2338</v>
      </c>
      <c r="G142" s="615" t="s">
        <v>2171</v>
      </c>
      <c r="H142" s="615" t="s">
        <v>2172</v>
      </c>
      <c r="I142" s="617">
        <v>484.04</v>
      </c>
      <c r="J142" s="617">
        <v>20</v>
      </c>
      <c r="K142" s="618">
        <v>9680.7099999999991</v>
      </c>
    </row>
    <row r="143" spans="1:11" ht="14.4" customHeight="1" x14ac:dyDescent="0.3">
      <c r="A143" s="613" t="s">
        <v>504</v>
      </c>
      <c r="B143" s="614" t="s">
        <v>1713</v>
      </c>
      <c r="C143" s="615" t="s">
        <v>509</v>
      </c>
      <c r="D143" s="616" t="s">
        <v>1714</v>
      </c>
      <c r="E143" s="615" t="s">
        <v>2337</v>
      </c>
      <c r="F143" s="616" t="s">
        <v>2338</v>
      </c>
      <c r="G143" s="615" t="s">
        <v>2173</v>
      </c>
      <c r="H143" s="615" t="s">
        <v>2174</v>
      </c>
      <c r="I143" s="617">
        <v>646.79999999999995</v>
      </c>
      <c r="J143" s="617">
        <v>6</v>
      </c>
      <c r="K143" s="618">
        <v>3880.88</v>
      </c>
    </row>
    <row r="144" spans="1:11" ht="14.4" customHeight="1" x14ac:dyDescent="0.3">
      <c r="A144" s="613" t="s">
        <v>504</v>
      </c>
      <c r="B144" s="614" t="s">
        <v>1713</v>
      </c>
      <c r="C144" s="615" t="s">
        <v>509</v>
      </c>
      <c r="D144" s="616" t="s">
        <v>1714</v>
      </c>
      <c r="E144" s="615" t="s">
        <v>2337</v>
      </c>
      <c r="F144" s="616" t="s">
        <v>2338</v>
      </c>
      <c r="G144" s="615" t="s">
        <v>2175</v>
      </c>
      <c r="H144" s="615" t="s">
        <v>2176</v>
      </c>
      <c r="I144" s="617">
        <v>543.29</v>
      </c>
      <c r="J144" s="617">
        <v>3</v>
      </c>
      <c r="K144" s="618">
        <v>1629.87</v>
      </c>
    </row>
    <row r="145" spans="1:11" ht="14.4" customHeight="1" x14ac:dyDescent="0.3">
      <c r="A145" s="613" t="s">
        <v>504</v>
      </c>
      <c r="B145" s="614" t="s">
        <v>1713</v>
      </c>
      <c r="C145" s="615" t="s">
        <v>509</v>
      </c>
      <c r="D145" s="616" t="s">
        <v>1714</v>
      </c>
      <c r="E145" s="615" t="s">
        <v>2337</v>
      </c>
      <c r="F145" s="616" t="s">
        <v>2338</v>
      </c>
      <c r="G145" s="615" t="s">
        <v>2177</v>
      </c>
      <c r="H145" s="615" t="s">
        <v>2178</v>
      </c>
      <c r="I145" s="617">
        <v>229.9</v>
      </c>
      <c r="J145" s="617">
        <v>40</v>
      </c>
      <c r="K145" s="618">
        <v>9196</v>
      </c>
    </row>
    <row r="146" spans="1:11" ht="14.4" customHeight="1" x14ac:dyDescent="0.3">
      <c r="A146" s="613" t="s">
        <v>504</v>
      </c>
      <c r="B146" s="614" t="s">
        <v>1713</v>
      </c>
      <c r="C146" s="615" t="s">
        <v>509</v>
      </c>
      <c r="D146" s="616" t="s">
        <v>1714</v>
      </c>
      <c r="E146" s="615" t="s">
        <v>2337</v>
      </c>
      <c r="F146" s="616" t="s">
        <v>2338</v>
      </c>
      <c r="G146" s="615" t="s">
        <v>2179</v>
      </c>
      <c r="H146" s="615" t="s">
        <v>2180</v>
      </c>
      <c r="I146" s="617">
        <v>12.1</v>
      </c>
      <c r="J146" s="617">
        <v>30</v>
      </c>
      <c r="K146" s="618">
        <v>363</v>
      </c>
    </row>
    <row r="147" spans="1:11" ht="14.4" customHeight="1" x14ac:dyDescent="0.3">
      <c r="A147" s="613" t="s">
        <v>504</v>
      </c>
      <c r="B147" s="614" t="s">
        <v>1713</v>
      </c>
      <c r="C147" s="615" t="s">
        <v>509</v>
      </c>
      <c r="D147" s="616" t="s">
        <v>1714</v>
      </c>
      <c r="E147" s="615" t="s">
        <v>2337</v>
      </c>
      <c r="F147" s="616" t="s">
        <v>2338</v>
      </c>
      <c r="G147" s="615" t="s">
        <v>2181</v>
      </c>
      <c r="H147" s="615" t="s">
        <v>2182</v>
      </c>
      <c r="I147" s="617">
        <v>434.29</v>
      </c>
      <c r="J147" s="617">
        <v>10</v>
      </c>
      <c r="K147" s="618">
        <v>4342.8999999999996</v>
      </c>
    </row>
    <row r="148" spans="1:11" ht="14.4" customHeight="1" x14ac:dyDescent="0.3">
      <c r="A148" s="613" t="s">
        <v>504</v>
      </c>
      <c r="B148" s="614" t="s">
        <v>1713</v>
      </c>
      <c r="C148" s="615" t="s">
        <v>509</v>
      </c>
      <c r="D148" s="616" t="s">
        <v>1714</v>
      </c>
      <c r="E148" s="615" t="s">
        <v>2337</v>
      </c>
      <c r="F148" s="616" t="s">
        <v>2338</v>
      </c>
      <c r="G148" s="615" t="s">
        <v>2183</v>
      </c>
      <c r="H148" s="615" t="s">
        <v>2184</v>
      </c>
      <c r="I148" s="617">
        <v>95.16749999999999</v>
      </c>
      <c r="J148" s="617">
        <v>36</v>
      </c>
      <c r="K148" s="618">
        <v>3412.21</v>
      </c>
    </row>
    <row r="149" spans="1:11" ht="14.4" customHeight="1" x14ac:dyDescent="0.3">
      <c r="A149" s="613" t="s">
        <v>504</v>
      </c>
      <c r="B149" s="614" t="s">
        <v>1713</v>
      </c>
      <c r="C149" s="615" t="s">
        <v>509</v>
      </c>
      <c r="D149" s="616" t="s">
        <v>1714</v>
      </c>
      <c r="E149" s="615" t="s">
        <v>2337</v>
      </c>
      <c r="F149" s="616" t="s">
        <v>2338</v>
      </c>
      <c r="G149" s="615" t="s">
        <v>2185</v>
      </c>
      <c r="H149" s="615" t="s">
        <v>2186</v>
      </c>
      <c r="I149" s="617">
        <v>9.59</v>
      </c>
      <c r="J149" s="617">
        <v>1400</v>
      </c>
      <c r="K149" s="618">
        <v>13426</v>
      </c>
    </row>
    <row r="150" spans="1:11" ht="14.4" customHeight="1" x14ac:dyDescent="0.3">
      <c r="A150" s="613" t="s">
        <v>504</v>
      </c>
      <c r="B150" s="614" t="s">
        <v>1713</v>
      </c>
      <c r="C150" s="615" t="s">
        <v>509</v>
      </c>
      <c r="D150" s="616" t="s">
        <v>1714</v>
      </c>
      <c r="E150" s="615" t="s">
        <v>2337</v>
      </c>
      <c r="F150" s="616" t="s">
        <v>2338</v>
      </c>
      <c r="G150" s="615" t="s">
        <v>2187</v>
      </c>
      <c r="H150" s="615" t="s">
        <v>2188</v>
      </c>
      <c r="I150" s="617">
        <v>9.2000000000000011</v>
      </c>
      <c r="J150" s="617">
        <v>2800</v>
      </c>
      <c r="K150" s="618">
        <v>25760</v>
      </c>
    </row>
    <row r="151" spans="1:11" ht="14.4" customHeight="1" x14ac:dyDescent="0.3">
      <c r="A151" s="613" t="s">
        <v>504</v>
      </c>
      <c r="B151" s="614" t="s">
        <v>1713</v>
      </c>
      <c r="C151" s="615" t="s">
        <v>509</v>
      </c>
      <c r="D151" s="616" t="s">
        <v>1714</v>
      </c>
      <c r="E151" s="615" t="s">
        <v>2337</v>
      </c>
      <c r="F151" s="616" t="s">
        <v>2338</v>
      </c>
      <c r="G151" s="615" t="s">
        <v>2189</v>
      </c>
      <c r="H151" s="615" t="s">
        <v>2190</v>
      </c>
      <c r="I151" s="617">
        <v>172.5</v>
      </c>
      <c r="J151" s="617">
        <v>2</v>
      </c>
      <c r="K151" s="618">
        <v>345</v>
      </c>
    </row>
    <row r="152" spans="1:11" ht="14.4" customHeight="1" x14ac:dyDescent="0.3">
      <c r="A152" s="613" t="s">
        <v>504</v>
      </c>
      <c r="B152" s="614" t="s">
        <v>1713</v>
      </c>
      <c r="C152" s="615" t="s">
        <v>509</v>
      </c>
      <c r="D152" s="616" t="s">
        <v>1714</v>
      </c>
      <c r="E152" s="615" t="s">
        <v>2337</v>
      </c>
      <c r="F152" s="616" t="s">
        <v>2338</v>
      </c>
      <c r="G152" s="615" t="s">
        <v>2191</v>
      </c>
      <c r="H152" s="615" t="s">
        <v>2192</v>
      </c>
      <c r="I152" s="617">
        <v>15.73</v>
      </c>
      <c r="J152" s="617">
        <v>660</v>
      </c>
      <c r="K152" s="618">
        <v>10381.799999999999</v>
      </c>
    </row>
    <row r="153" spans="1:11" ht="14.4" customHeight="1" x14ac:dyDescent="0.3">
      <c r="A153" s="613" t="s">
        <v>504</v>
      </c>
      <c r="B153" s="614" t="s">
        <v>1713</v>
      </c>
      <c r="C153" s="615" t="s">
        <v>509</v>
      </c>
      <c r="D153" s="616" t="s">
        <v>1714</v>
      </c>
      <c r="E153" s="615" t="s">
        <v>2337</v>
      </c>
      <c r="F153" s="616" t="s">
        <v>2338</v>
      </c>
      <c r="G153" s="615" t="s">
        <v>2193</v>
      </c>
      <c r="H153" s="615" t="s">
        <v>2194</v>
      </c>
      <c r="I153" s="617">
        <v>466.1</v>
      </c>
      <c r="J153" s="617">
        <v>2</v>
      </c>
      <c r="K153" s="618">
        <v>932.19</v>
      </c>
    </row>
    <row r="154" spans="1:11" ht="14.4" customHeight="1" x14ac:dyDescent="0.3">
      <c r="A154" s="613" t="s">
        <v>504</v>
      </c>
      <c r="B154" s="614" t="s">
        <v>1713</v>
      </c>
      <c r="C154" s="615" t="s">
        <v>509</v>
      </c>
      <c r="D154" s="616" t="s">
        <v>1714</v>
      </c>
      <c r="E154" s="615" t="s">
        <v>2337</v>
      </c>
      <c r="F154" s="616" t="s">
        <v>2338</v>
      </c>
      <c r="G154" s="615" t="s">
        <v>2195</v>
      </c>
      <c r="H154" s="615" t="s">
        <v>2196</v>
      </c>
      <c r="I154" s="617">
        <v>124.63</v>
      </c>
      <c r="J154" s="617">
        <v>150</v>
      </c>
      <c r="K154" s="618">
        <v>18694.5</v>
      </c>
    </row>
    <row r="155" spans="1:11" ht="14.4" customHeight="1" x14ac:dyDescent="0.3">
      <c r="A155" s="613" t="s">
        <v>504</v>
      </c>
      <c r="B155" s="614" t="s">
        <v>1713</v>
      </c>
      <c r="C155" s="615" t="s">
        <v>509</v>
      </c>
      <c r="D155" s="616" t="s">
        <v>1714</v>
      </c>
      <c r="E155" s="615" t="s">
        <v>2337</v>
      </c>
      <c r="F155" s="616" t="s">
        <v>2338</v>
      </c>
      <c r="G155" s="615" t="s">
        <v>2197</v>
      </c>
      <c r="H155" s="615" t="s">
        <v>2198</v>
      </c>
      <c r="I155" s="617">
        <v>18.39</v>
      </c>
      <c r="J155" s="617">
        <v>24</v>
      </c>
      <c r="K155" s="618">
        <v>441.4</v>
      </c>
    </row>
    <row r="156" spans="1:11" ht="14.4" customHeight="1" x14ac:dyDescent="0.3">
      <c r="A156" s="613" t="s">
        <v>504</v>
      </c>
      <c r="B156" s="614" t="s">
        <v>1713</v>
      </c>
      <c r="C156" s="615" t="s">
        <v>509</v>
      </c>
      <c r="D156" s="616" t="s">
        <v>1714</v>
      </c>
      <c r="E156" s="615" t="s">
        <v>2337</v>
      </c>
      <c r="F156" s="616" t="s">
        <v>2338</v>
      </c>
      <c r="G156" s="615" t="s">
        <v>2199</v>
      </c>
      <c r="H156" s="615" t="s">
        <v>2200</v>
      </c>
      <c r="I156" s="617">
        <v>79.164999999999992</v>
      </c>
      <c r="J156" s="617">
        <v>96</v>
      </c>
      <c r="K156" s="618">
        <v>7599.68</v>
      </c>
    </row>
    <row r="157" spans="1:11" ht="14.4" customHeight="1" x14ac:dyDescent="0.3">
      <c r="A157" s="613" t="s">
        <v>504</v>
      </c>
      <c r="B157" s="614" t="s">
        <v>1713</v>
      </c>
      <c r="C157" s="615" t="s">
        <v>509</v>
      </c>
      <c r="D157" s="616" t="s">
        <v>1714</v>
      </c>
      <c r="E157" s="615" t="s">
        <v>2337</v>
      </c>
      <c r="F157" s="616" t="s">
        <v>2338</v>
      </c>
      <c r="G157" s="615" t="s">
        <v>2201</v>
      </c>
      <c r="H157" s="615" t="s">
        <v>2202</v>
      </c>
      <c r="I157" s="617">
        <v>1234.2</v>
      </c>
      <c r="J157" s="617">
        <v>5</v>
      </c>
      <c r="K157" s="618">
        <v>6171</v>
      </c>
    </row>
    <row r="158" spans="1:11" ht="14.4" customHeight="1" x14ac:dyDescent="0.3">
      <c r="A158" s="613" t="s">
        <v>504</v>
      </c>
      <c r="B158" s="614" t="s">
        <v>1713</v>
      </c>
      <c r="C158" s="615" t="s">
        <v>509</v>
      </c>
      <c r="D158" s="616" t="s">
        <v>1714</v>
      </c>
      <c r="E158" s="615" t="s">
        <v>2337</v>
      </c>
      <c r="F158" s="616" t="s">
        <v>2338</v>
      </c>
      <c r="G158" s="615" t="s">
        <v>2203</v>
      </c>
      <c r="H158" s="615" t="s">
        <v>2204</v>
      </c>
      <c r="I158" s="617">
        <v>172.56</v>
      </c>
      <c r="J158" s="617">
        <v>5</v>
      </c>
      <c r="K158" s="618">
        <v>862.8</v>
      </c>
    </row>
    <row r="159" spans="1:11" ht="14.4" customHeight="1" x14ac:dyDescent="0.3">
      <c r="A159" s="613" t="s">
        <v>504</v>
      </c>
      <c r="B159" s="614" t="s">
        <v>1713</v>
      </c>
      <c r="C159" s="615" t="s">
        <v>509</v>
      </c>
      <c r="D159" s="616" t="s">
        <v>1714</v>
      </c>
      <c r="E159" s="615" t="s">
        <v>2337</v>
      </c>
      <c r="F159" s="616" t="s">
        <v>2338</v>
      </c>
      <c r="G159" s="615" t="s">
        <v>2205</v>
      </c>
      <c r="H159" s="615" t="s">
        <v>2206</v>
      </c>
      <c r="I159" s="617">
        <v>1109.27</v>
      </c>
      <c r="J159" s="617">
        <v>9</v>
      </c>
      <c r="K159" s="618">
        <v>9983.4000000000015</v>
      </c>
    </row>
    <row r="160" spans="1:11" ht="14.4" customHeight="1" x14ac:dyDescent="0.3">
      <c r="A160" s="613" t="s">
        <v>504</v>
      </c>
      <c r="B160" s="614" t="s">
        <v>1713</v>
      </c>
      <c r="C160" s="615" t="s">
        <v>509</v>
      </c>
      <c r="D160" s="616" t="s">
        <v>1714</v>
      </c>
      <c r="E160" s="615" t="s">
        <v>2337</v>
      </c>
      <c r="F160" s="616" t="s">
        <v>2338</v>
      </c>
      <c r="G160" s="615" t="s">
        <v>2207</v>
      </c>
      <c r="H160" s="615" t="s">
        <v>2208</v>
      </c>
      <c r="I160" s="617">
        <v>342.47</v>
      </c>
      <c r="J160" s="617">
        <v>20</v>
      </c>
      <c r="K160" s="618">
        <v>6849.32</v>
      </c>
    </row>
    <row r="161" spans="1:11" ht="14.4" customHeight="1" x14ac:dyDescent="0.3">
      <c r="A161" s="613" t="s">
        <v>504</v>
      </c>
      <c r="B161" s="614" t="s">
        <v>1713</v>
      </c>
      <c r="C161" s="615" t="s">
        <v>509</v>
      </c>
      <c r="D161" s="616" t="s">
        <v>1714</v>
      </c>
      <c r="E161" s="615" t="s">
        <v>2337</v>
      </c>
      <c r="F161" s="616" t="s">
        <v>2338</v>
      </c>
      <c r="G161" s="615" t="s">
        <v>2209</v>
      </c>
      <c r="H161" s="615" t="s">
        <v>2210</v>
      </c>
      <c r="I161" s="617">
        <v>22.99</v>
      </c>
      <c r="J161" s="617">
        <v>200</v>
      </c>
      <c r="K161" s="618">
        <v>4598</v>
      </c>
    </row>
    <row r="162" spans="1:11" ht="14.4" customHeight="1" x14ac:dyDescent="0.3">
      <c r="A162" s="613" t="s">
        <v>504</v>
      </c>
      <c r="B162" s="614" t="s">
        <v>1713</v>
      </c>
      <c r="C162" s="615" t="s">
        <v>509</v>
      </c>
      <c r="D162" s="616" t="s">
        <v>1714</v>
      </c>
      <c r="E162" s="615" t="s">
        <v>2337</v>
      </c>
      <c r="F162" s="616" t="s">
        <v>2338</v>
      </c>
      <c r="G162" s="615" t="s">
        <v>2211</v>
      </c>
      <c r="H162" s="615" t="s">
        <v>2212</v>
      </c>
      <c r="I162" s="617">
        <v>35.090000000000003</v>
      </c>
      <c r="J162" s="617">
        <v>50</v>
      </c>
      <c r="K162" s="618">
        <v>1754.5</v>
      </c>
    </row>
    <row r="163" spans="1:11" ht="14.4" customHeight="1" x14ac:dyDescent="0.3">
      <c r="A163" s="613" t="s">
        <v>504</v>
      </c>
      <c r="B163" s="614" t="s">
        <v>1713</v>
      </c>
      <c r="C163" s="615" t="s">
        <v>509</v>
      </c>
      <c r="D163" s="616" t="s">
        <v>1714</v>
      </c>
      <c r="E163" s="615" t="s">
        <v>2337</v>
      </c>
      <c r="F163" s="616" t="s">
        <v>2338</v>
      </c>
      <c r="G163" s="615" t="s">
        <v>2213</v>
      </c>
      <c r="H163" s="615" t="s">
        <v>2214</v>
      </c>
      <c r="I163" s="617">
        <v>326.7</v>
      </c>
      <c r="J163" s="617">
        <v>3</v>
      </c>
      <c r="K163" s="618">
        <v>980.1</v>
      </c>
    </row>
    <row r="164" spans="1:11" ht="14.4" customHeight="1" x14ac:dyDescent="0.3">
      <c r="A164" s="613" t="s">
        <v>504</v>
      </c>
      <c r="B164" s="614" t="s">
        <v>1713</v>
      </c>
      <c r="C164" s="615" t="s">
        <v>509</v>
      </c>
      <c r="D164" s="616" t="s">
        <v>1714</v>
      </c>
      <c r="E164" s="615" t="s">
        <v>2337</v>
      </c>
      <c r="F164" s="616" t="s">
        <v>2338</v>
      </c>
      <c r="G164" s="615" t="s">
        <v>2215</v>
      </c>
      <c r="H164" s="615" t="s">
        <v>2216</v>
      </c>
      <c r="I164" s="617">
        <v>1652.8499999999997</v>
      </c>
      <c r="J164" s="617">
        <v>6</v>
      </c>
      <c r="K164" s="618">
        <v>9917.0999999999985</v>
      </c>
    </row>
    <row r="165" spans="1:11" ht="14.4" customHeight="1" x14ac:dyDescent="0.3">
      <c r="A165" s="613" t="s">
        <v>504</v>
      </c>
      <c r="B165" s="614" t="s">
        <v>1713</v>
      </c>
      <c r="C165" s="615" t="s">
        <v>509</v>
      </c>
      <c r="D165" s="616" t="s">
        <v>1714</v>
      </c>
      <c r="E165" s="615" t="s">
        <v>2337</v>
      </c>
      <c r="F165" s="616" t="s">
        <v>2338</v>
      </c>
      <c r="G165" s="615" t="s">
        <v>2217</v>
      </c>
      <c r="H165" s="615" t="s">
        <v>2218</v>
      </c>
      <c r="I165" s="617">
        <v>3.87</v>
      </c>
      <c r="J165" s="617">
        <v>400</v>
      </c>
      <c r="K165" s="618">
        <v>1548.8</v>
      </c>
    </row>
    <row r="166" spans="1:11" ht="14.4" customHeight="1" x14ac:dyDescent="0.3">
      <c r="A166" s="613" t="s">
        <v>504</v>
      </c>
      <c r="B166" s="614" t="s">
        <v>1713</v>
      </c>
      <c r="C166" s="615" t="s">
        <v>509</v>
      </c>
      <c r="D166" s="616" t="s">
        <v>1714</v>
      </c>
      <c r="E166" s="615" t="s">
        <v>2337</v>
      </c>
      <c r="F166" s="616" t="s">
        <v>2338</v>
      </c>
      <c r="G166" s="615" t="s">
        <v>2219</v>
      </c>
      <c r="H166" s="615" t="s">
        <v>2220</v>
      </c>
      <c r="I166" s="617">
        <v>92.64</v>
      </c>
      <c r="J166" s="617">
        <v>10</v>
      </c>
      <c r="K166" s="618">
        <v>926.38</v>
      </c>
    </row>
    <row r="167" spans="1:11" ht="14.4" customHeight="1" x14ac:dyDescent="0.3">
      <c r="A167" s="613" t="s">
        <v>504</v>
      </c>
      <c r="B167" s="614" t="s">
        <v>1713</v>
      </c>
      <c r="C167" s="615" t="s">
        <v>509</v>
      </c>
      <c r="D167" s="616" t="s">
        <v>1714</v>
      </c>
      <c r="E167" s="615" t="s">
        <v>2337</v>
      </c>
      <c r="F167" s="616" t="s">
        <v>2338</v>
      </c>
      <c r="G167" s="615" t="s">
        <v>2221</v>
      </c>
      <c r="H167" s="615" t="s">
        <v>2222</v>
      </c>
      <c r="I167" s="617">
        <v>373.65</v>
      </c>
      <c r="J167" s="617">
        <v>3</v>
      </c>
      <c r="K167" s="618">
        <v>1120.94</v>
      </c>
    </row>
    <row r="168" spans="1:11" ht="14.4" customHeight="1" x14ac:dyDescent="0.3">
      <c r="A168" s="613" t="s">
        <v>504</v>
      </c>
      <c r="B168" s="614" t="s">
        <v>1713</v>
      </c>
      <c r="C168" s="615" t="s">
        <v>509</v>
      </c>
      <c r="D168" s="616" t="s">
        <v>1714</v>
      </c>
      <c r="E168" s="615" t="s">
        <v>2337</v>
      </c>
      <c r="F168" s="616" t="s">
        <v>2338</v>
      </c>
      <c r="G168" s="615" t="s">
        <v>2223</v>
      </c>
      <c r="H168" s="615" t="s">
        <v>2224</v>
      </c>
      <c r="I168" s="617">
        <v>996.67</v>
      </c>
      <c r="J168" s="617">
        <v>10</v>
      </c>
      <c r="K168" s="618">
        <v>9966.66</v>
      </c>
    </row>
    <row r="169" spans="1:11" ht="14.4" customHeight="1" x14ac:dyDescent="0.3">
      <c r="A169" s="613" t="s">
        <v>504</v>
      </c>
      <c r="B169" s="614" t="s">
        <v>1713</v>
      </c>
      <c r="C169" s="615" t="s">
        <v>509</v>
      </c>
      <c r="D169" s="616" t="s">
        <v>1714</v>
      </c>
      <c r="E169" s="615" t="s">
        <v>2337</v>
      </c>
      <c r="F169" s="616" t="s">
        <v>2338</v>
      </c>
      <c r="G169" s="615" t="s">
        <v>2225</v>
      </c>
      <c r="H169" s="615" t="s">
        <v>2226</v>
      </c>
      <c r="I169" s="617">
        <v>375.1</v>
      </c>
      <c r="J169" s="617">
        <v>2</v>
      </c>
      <c r="K169" s="618">
        <v>750.2</v>
      </c>
    </row>
    <row r="170" spans="1:11" ht="14.4" customHeight="1" x14ac:dyDescent="0.3">
      <c r="A170" s="613" t="s">
        <v>504</v>
      </c>
      <c r="B170" s="614" t="s">
        <v>1713</v>
      </c>
      <c r="C170" s="615" t="s">
        <v>509</v>
      </c>
      <c r="D170" s="616" t="s">
        <v>1714</v>
      </c>
      <c r="E170" s="615" t="s">
        <v>2337</v>
      </c>
      <c r="F170" s="616" t="s">
        <v>2338</v>
      </c>
      <c r="G170" s="615" t="s">
        <v>2227</v>
      </c>
      <c r="H170" s="615" t="s">
        <v>2228</v>
      </c>
      <c r="I170" s="617">
        <v>96.8</v>
      </c>
      <c r="J170" s="617">
        <v>100</v>
      </c>
      <c r="K170" s="618">
        <v>9680</v>
      </c>
    </row>
    <row r="171" spans="1:11" ht="14.4" customHeight="1" x14ac:dyDescent="0.3">
      <c r="A171" s="613" t="s">
        <v>504</v>
      </c>
      <c r="B171" s="614" t="s">
        <v>1713</v>
      </c>
      <c r="C171" s="615" t="s">
        <v>509</v>
      </c>
      <c r="D171" s="616" t="s">
        <v>1714</v>
      </c>
      <c r="E171" s="615" t="s">
        <v>2337</v>
      </c>
      <c r="F171" s="616" t="s">
        <v>2338</v>
      </c>
      <c r="G171" s="615" t="s">
        <v>2229</v>
      </c>
      <c r="H171" s="615" t="s">
        <v>2230</v>
      </c>
      <c r="I171" s="617">
        <v>15.13</v>
      </c>
      <c r="J171" s="617">
        <v>400</v>
      </c>
      <c r="K171" s="618">
        <v>6050</v>
      </c>
    </row>
    <row r="172" spans="1:11" ht="14.4" customHeight="1" x14ac:dyDescent="0.3">
      <c r="A172" s="613" t="s">
        <v>504</v>
      </c>
      <c r="B172" s="614" t="s">
        <v>1713</v>
      </c>
      <c r="C172" s="615" t="s">
        <v>509</v>
      </c>
      <c r="D172" s="616" t="s">
        <v>1714</v>
      </c>
      <c r="E172" s="615" t="s">
        <v>2337</v>
      </c>
      <c r="F172" s="616" t="s">
        <v>2338</v>
      </c>
      <c r="G172" s="615" t="s">
        <v>2231</v>
      </c>
      <c r="H172" s="615" t="s">
        <v>2232</v>
      </c>
      <c r="I172" s="617">
        <v>14.52</v>
      </c>
      <c r="J172" s="617">
        <v>10</v>
      </c>
      <c r="K172" s="618">
        <v>145.19999999999999</v>
      </c>
    </row>
    <row r="173" spans="1:11" ht="14.4" customHeight="1" x14ac:dyDescent="0.3">
      <c r="A173" s="613" t="s">
        <v>504</v>
      </c>
      <c r="B173" s="614" t="s">
        <v>1713</v>
      </c>
      <c r="C173" s="615" t="s">
        <v>509</v>
      </c>
      <c r="D173" s="616" t="s">
        <v>1714</v>
      </c>
      <c r="E173" s="615" t="s">
        <v>2337</v>
      </c>
      <c r="F173" s="616" t="s">
        <v>2338</v>
      </c>
      <c r="G173" s="615" t="s">
        <v>2233</v>
      </c>
      <c r="H173" s="615" t="s">
        <v>2234</v>
      </c>
      <c r="I173" s="617">
        <v>273.11</v>
      </c>
      <c r="J173" s="617">
        <v>5</v>
      </c>
      <c r="K173" s="618">
        <v>1365.55</v>
      </c>
    </row>
    <row r="174" spans="1:11" ht="14.4" customHeight="1" x14ac:dyDescent="0.3">
      <c r="A174" s="613" t="s">
        <v>504</v>
      </c>
      <c r="B174" s="614" t="s">
        <v>1713</v>
      </c>
      <c r="C174" s="615" t="s">
        <v>509</v>
      </c>
      <c r="D174" s="616" t="s">
        <v>1714</v>
      </c>
      <c r="E174" s="615" t="s">
        <v>2337</v>
      </c>
      <c r="F174" s="616" t="s">
        <v>2338</v>
      </c>
      <c r="G174" s="615" t="s">
        <v>2235</v>
      </c>
      <c r="H174" s="615" t="s">
        <v>2236</v>
      </c>
      <c r="I174" s="617">
        <v>14.52</v>
      </c>
      <c r="J174" s="617">
        <v>10</v>
      </c>
      <c r="K174" s="618">
        <v>145.19999999999999</v>
      </c>
    </row>
    <row r="175" spans="1:11" ht="14.4" customHeight="1" x14ac:dyDescent="0.3">
      <c r="A175" s="613" t="s">
        <v>504</v>
      </c>
      <c r="B175" s="614" t="s">
        <v>1713</v>
      </c>
      <c r="C175" s="615" t="s">
        <v>509</v>
      </c>
      <c r="D175" s="616" t="s">
        <v>1714</v>
      </c>
      <c r="E175" s="615" t="s">
        <v>2337</v>
      </c>
      <c r="F175" s="616" t="s">
        <v>2338</v>
      </c>
      <c r="G175" s="615" t="s">
        <v>2237</v>
      </c>
      <c r="H175" s="615" t="s">
        <v>2238</v>
      </c>
      <c r="I175" s="617">
        <v>14.52</v>
      </c>
      <c r="J175" s="617">
        <v>10</v>
      </c>
      <c r="K175" s="618">
        <v>145.19999999999999</v>
      </c>
    </row>
    <row r="176" spans="1:11" ht="14.4" customHeight="1" x14ac:dyDescent="0.3">
      <c r="A176" s="613" t="s">
        <v>504</v>
      </c>
      <c r="B176" s="614" t="s">
        <v>1713</v>
      </c>
      <c r="C176" s="615" t="s">
        <v>509</v>
      </c>
      <c r="D176" s="616" t="s">
        <v>1714</v>
      </c>
      <c r="E176" s="615" t="s">
        <v>2339</v>
      </c>
      <c r="F176" s="616" t="s">
        <v>2340</v>
      </c>
      <c r="G176" s="615" t="s">
        <v>2239</v>
      </c>
      <c r="H176" s="615" t="s">
        <v>2240</v>
      </c>
      <c r="I176" s="617">
        <v>144.03333333333333</v>
      </c>
      <c r="J176" s="617">
        <v>6</v>
      </c>
      <c r="K176" s="618">
        <v>864.2</v>
      </c>
    </row>
    <row r="177" spans="1:11" ht="14.4" customHeight="1" x14ac:dyDescent="0.3">
      <c r="A177" s="613" t="s">
        <v>504</v>
      </c>
      <c r="B177" s="614" t="s">
        <v>1713</v>
      </c>
      <c r="C177" s="615" t="s">
        <v>509</v>
      </c>
      <c r="D177" s="616" t="s">
        <v>1714</v>
      </c>
      <c r="E177" s="615" t="s">
        <v>2341</v>
      </c>
      <c r="F177" s="616" t="s">
        <v>2342</v>
      </c>
      <c r="G177" s="615" t="s">
        <v>2241</v>
      </c>
      <c r="H177" s="615" t="s">
        <v>2242</v>
      </c>
      <c r="I177" s="617">
        <v>319.91333333333336</v>
      </c>
      <c r="J177" s="617">
        <v>60</v>
      </c>
      <c r="K177" s="618">
        <v>19194.79</v>
      </c>
    </row>
    <row r="178" spans="1:11" ht="14.4" customHeight="1" x14ac:dyDescent="0.3">
      <c r="A178" s="613" t="s">
        <v>504</v>
      </c>
      <c r="B178" s="614" t="s">
        <v>1713</v>
      </c>
      <c r="C178" s="615" t="s">
        <v>509</v>
      </c>
      <c r="D178" s="616" t="s">
        <v>1714</v>
      </c>
      <c r="E178" s="615" t="s">
        <v>2341</v>
      </c>
      <c r="F178" s="616" t="s">
        <v>2342</v>
      </c>
      <c r="G178" s="615" t="s">
        <v>2243</v>
      </c>
      <c r="H178" s="615" t="s">
        <v>2244</v>
      </c>
      <c r="I178" s="617">
        <v>568.78666666666663</v>
      </c>
      <c r="J178" s="617">
        <v>50</v>
      </c>
      <c r="K178" s="618">
        <v>28439.239999999998</v>
      </c>
    </row>
    <row r="179" spans="1:11" ht="14.4" customHeight="1" x14ac:dyDescent="0.3">
      <c r="A179" s="613" t="s">
        <v>504</v>
      </c>
      <c r="B179" s="614" t="s">
        <v>1713</v>
      </c>
      <c r="C179" s="615" t="s">
        <v>509</v>
      </c>
      <c r="D179" s="616" t="s">
        <v>1714</v>
      </c>
      <c r="E179" s="615" t="s">
        <v>2341</v>
      </c>
      <c r="F179" s="616" t="s">
        <v>2342</v>
      </c>
      <c r="G179" s="615" t="s">
        <v>2245</v>
      </c>
      <c r="H179" s="615" t="s">
        <v>2246</v>
      </c>
      <c r="I179" s="617">
        <v>442.39</v>
      </c>
      <c r="J179" s="617">
        <v>28</v>
      </c>
      <c r="K179" s="618">
        <v>12386.880000000001</v>
      </c>
    </row>
    <row r="180" spans="1:11" ht="14.4" customHeight="1" x14ac:dyDescent="0.3">
      <c r="A180" s="613" t="s">
        <v>504</v>
      </c>
      <c r="B180" s="614" t="s">
        <v>1713</v>
      </c>
      <c r="C180" s="615" t="s">
        <v>509</v>
      </c>
      <c r="D180" s="616" t="s">
        <v>1714</v>
      </c>
      <c r="E180" s="615" t="s">
        <v>2343</v>
      </c>
      <c r="F180" s="616" t="s">
        <v>2344</v>
      </c>
      <c r="G180" s="615" t="s">
        <v>2247</v>
      </c>
      <c r="H180" s="615" t="s">
        <v>2248</v>
      </c>
      <c r="I180" s="617">
        <v>8.1662499999999998</v>
      </c>
      <c r="J180" s="617">
        <v>2800</v>
      </c>
      <c r="K180" s="618">
        <v>22864</v>
      </c>
    </row>
    <row r="181" spans="1:11" ht="14.4" customHeight="1" x14ac:dyDescent="0.3">
      <c r="A181" s="613" t="s">
        <v>504</v>
      </c>
      <c r="B181" s="614" t="s">
        <v>1713</v>
      </c>
      <c r="C181" s="615" t="s">
        <v>509</v>
      </c>
      <c r="D181" s="616" t="s">
        <v>1714</v>
      </c>
      <c r="E181" s="615" t="s">
        <v>2343</v>
      </c>
      <c r="F181" s="616" t="s">
        <v>2344</v>
      </c>
      <c r="G181" s="615" t="s">
        <v>2249</v>
      </c>
      <c r="H181" s="615" t="s">
        <v>2250</v>
      </c>
      <c r="I181" s="617">
        <v>7.01</v>
      </c>
      <c r="J181" s="617">
        <v>406</v>
      </c>
      <c r="K181" s="618">
        <v>2846.06</v>
      </c>
    </row>
    <row r="182" spans="1:11" ht="14.4" customHeight="1" x14ac:dyDescent="0.3">
      <c r="A182" s="613" t="s">
        <v>504</v>
      </c>
      <c r="B182" s="614" t="s">
        <v>1713</v>
      </c>
      <c r="C182" s="615" t="s">
        <v>509</v>
      </c>
      <c r="D182" s="616" t="s">
        <v>1714</v>
      </c>
      <c r="E182" s="615" t="s">
        <v>2345</v>
      </c>
      <c r="F182" s="616" t="s">
        <v>2346</v>
      </c>
      <c r="G182" s="615" t="s">
        <v>2251</v>
      </c>
      <c r="H182" s="615" t="s">
        <v>2252</v>
      </c>
      <c r="I182" s="617">
        <v>50.12</v>
      </c>
      <c r="J182" s="617">
        <v>72</v>
      </c>
      <c r="K182" s="618">
        <v>3608.42</v>
      </c>
    </row>
    <row r="183" spans="1:11" ht="14.4" customHeight="1" x14ac:dyDescent="0.3">
      <c r="A183" s="613" t="s">
        <v>504</v>
      </c>
      <c r="B183" s="614" t="s">
        <v>1713</v>
      </c>
      <c r="C183" s="615" t="s">
        <v>509</v>
      </c>
      <c r="D183" s="616" t="s">
        <v>1714</v>
      </c>
      <c r="E183" s="615" t="s">
        <v>2345</v>
      </c>
      <c r="F183" s="616" t="s">
        <v>2346</v>
      </c>
      <c r="G183" s="615" t="s">
        <v>2253</v>
      </c>
      <c r="H183" s="615" t="s">
        <v>2254</v>
      </c>
      <c r="I183" s="617">
        <v>24.22</v>
      </c>
      <c r="J183" s="617">
        <v>36</v>
      </c>
      <c r="K183" s="618">
        <v>871.93</v>
      </c>
    </row>
    <row r="184" spans="1:11" ht="14.4" customHeight="1" x14ac:dyDescent="0.3">
      <c r="A184" s="613" t="s">
        <v>504</v>
      </c>
      <c r="B184" s="614" t="s">
        <v>1713</v>
      </c>
      <c r="C184" s="615" t="s">
        <v>509</v>
      </c>
      <c r="D184" s="616" t="s">
        <v>1714</v>
      </c>
      <c r="E184" s="615" t="s">
        <v>2345</v>
      </c>
      <c r="F184" s="616" t="s">
        <v>2346</v>
      </c>
      <c r="G184" s="615" t="s">
        <v>2255</v>
      </c>
      <c r="H184" s="615" t="s">
        <v>2256</v>
      </c>
      <c r="I184" s="617">
        <v>39.229999999999997</v>
      </c>
      <c r="J184" s="617">
        <v>36</v>
      </c>
      <c r="K184" s="618">
        <v>1412.2</v>
      </c>
    </row>
    <row r="185" spans="1:11" ht="14.4" customHeight="1" x14ac:dyDescent="0.3">
      <c r="A185" s="613" t="s">
        <v>504</v>
      </c>
      <c r="B185" s="614" t="s">
        <v>1713</v>
      </c>
      <c r="C185" s="615" t="s">
        <v>509</v>
      </c>
      <c r="D185" s="616" t="s">
        <v>1714</v>
      </c>
      <c r="E185" s="615" t="s">
        <v>2345</v>
      </c>
      <c r="F185" s="616" t="s">
        <v>2346</v>
      </c>
      <c r="G185" s="615" t="s">
        <v>2257</v>
      </c>
      <c r="H185" s="615" t="s">
        <v>2258</v>
      </c>
      <c r="I185" s="617">
        <v>70.72</v>
      </c>
      <c r="J185" s="617">
        <v>72</v>
      </c>
      <c r="K185" s="618">
        <v>5092.2</v>
      </c>
    </row>
    <row r="186" spans="1:11" ht="14.4" customHeight="1" x14ac:dyDescent="0.3">
      <c r="A186" s="613" t="s">
        <v>504</v>
      </c>
      <c r="B186" s="614" t="s">
        <v>1713</v>
      </c>
      <c r="C186" s="615" t="s">
        <v>509</v>
      </c>
      <c r="D186" s="616" t="s">
        <v>1714</v>
      </c>
      <c r="E186" s="615" t="s">
        <v>2345</v>
      </c>
      <c r="F186" s="616" t="s">
        <v>2346</v>
      </c>
      <c r="G186" s="615" t="s">
        <v>2259</v>
      </c>
      <c r="H186" s="615" t="s">
        <v>2260</v>
      </c>
      <c r="I186" s="617">
        <v>40.19</v>
      </c>
      <c r="J186" s="617">
        <v>36</v>
      </c>
      <c r="K186" s="618">
        <v>1446.7</v>
      </c>
    </row>
    <row r="187" spans="1:11" ht="14.4" customHeight="1" x14ac:dyDescent="0.3">
      <c r="A187" s="613" t="s">
        <v>504</v>
      </c>
      <c r="B187" s="614" t="s">
        <v>1713</v>
      </c>
      <c r="C187" s="615" t="s">
        <v>509</v>
      </c>
      <c r="D187" s="616" t="s">
        <v>1714</v>
      </c>
      <c r="E187" s="615" t="s">
        <v>2347</v>
      </c>
      <c r="F187" s="616" t="s">
        <v>2348</v>
      </c>
      <c r="G187" s="615" t="s">
        <v>2261</v>
      </c>
      <c r="H187" s="615" t="s">
        <v>2262</v>
      </c>
      <c r="I187" s="617">
        <v>0.3</v>
      </c>
      <c r="J187" s="617">
        <v>300</v>
      </c>
      <c r="K187" s="618">
        <v>90</v>
      </c>
    </row>
    <row r="188" spans="1:11" ht="14.4" customHeight="1" x14ac:dyDescent="0.3">
      <c r="A188" s="613" t="s">
        <v>504</v>
      </c>
      <c r="B188" s="614" t="s">
        <v>1713</v>
      </c>
      <c r="C188" s="615" t="s">
        <v>509</v>
      </c>
      <c r="D188" s="616" t="s">
        <v>1714</v>
      </c>
      <c r="E188" s="615" t="s">
        <v>2347</v>
      </c>
      <c r="F188" s="616" t="s">
        <v>2348</v>
      </c>
      <c r="G188" s="615" t="s">
        <v>2263</v>
      </c>
      <c r="H188" s="615" t="s">
        <v>2264</v>
      </c>
      <c r="I188" s="617">
        <v>0.30666666666666664</v>
      </c>
      <c r="J188" s="617">
        <v>300</v>
      </c>
      <c r="K188" s="618">
        <v>92</v>
      </c>
    </row>
    <row r="189" spans="1:11" ht="14.4" customHeight="1" x14ac:dyDescent="0.3">
      <c r="A189" s="613" t="s">
        <v>504</v>
      </c>
      <c r="B189" s="614" t="s">
        <v>1713</v>
      </c>
      <c r="C189" s="615" t="s">
        <v>509</v>
      </c>
      <c r="D189" s="616" t="s">
        <v>1714</v>
      </c>
      <c r="E189" s="615" t="s">
        <v>2347</v>
      </c>
      <c r="F189" s="616" t="s">
        <v>2348</v>
      </c>
      <c r="G189" s="615" t="s">
        <v>2265</v>
      </c>
      <c r="H189" s="615" t="s">
        <v>2266</v>
      </c>
      <c r="I189" s="617">
        <v>0.30199999999999999</v>
      </c>
      <c r="J189" s="617">
        <v>6000</v>
      </c>
      <c r="K189" s="618">
        <v>1815</v>
      </c>
    </row>
    <row r="190" spans="1:11" ht="14.4" customHeight="1" x14ac:dyDescent="0.3">
      <c r="A190" s="613" t="s">
        <v>504</v>
      </c>
      <c r="B190" s="614" t="s">
        <v>1713</v>
      </c>
      <c r="C190" s="615" t="s">
        <v>509</v>
      </c>
      <c r="D190" s="616" t="s">
        <v>1714</v>
      </c>
      <c r="E190" s="615" t="s">
        <v>2347</v>
      </c>
      <c r="F190" s="616" t="s">
        <v>2348</v>
      </c>
      <c r="G190" s="615" t="s">
        <v>2267</v>
      </c>
      <c r="H190" s="615" t="s">
        <v>2268</v>
      </c>
      <c r="I190" s="617">
        <v>10.45</v>
      </c>
      <c r="J190" s="617">
        <v>50</v>
      </c>
      <c r="K190" s="618">
        <v>522.72</v>
      </c>
    </row>
    <row r="191" spans="1:11" ht="14.4" customHeight="1" x14ac:dyDescent="0.3">
      <c r="A191" s="613" t="s">
        <v>504</v>
      </c>
      <c r="B191" s="614" t="s">
        <v>1713</v>
      </c>
      <c r="C191" s="615" t="s">
        <v>509</v>
      </c>
      <c r="D191" s="616" t="s">
        <v>1714</v>
      </c>
      <c r="E191" s="615" t="s">
        <v>2347</v>
      </c>
      <c r="F191" s="616" t="s">
        <v>2348</v>
      </c>
      <c r="G191" s="615" t="s">
        <v>2269</v>
      </c>
      <c r="H191" s="615" t="s">
        <v>2270</v>
      </c>
      <c r="I191" s="617">
        <v>0.48428571428571437</v>
      </c>
      <c r="J191" s="617">
        <v>11195</v>
      </c>
      <c r="K191" s="618">
        <v>5403.6</v>
      </c>
    </row>
    <row r="192" spans="1:11" ht="14.4" customHeight="1" x14ac:dyDescent="0.3">
      <c r="A192" s="613" t="s">
        <v>504</v>
      </c>
      <c r="B192" s="614" t="s">
        <v>1713</v>
      </c>
      <c r="C192" s="615" t="s">
        <v>509</v>
      </c>
      <c r="D192" s="616" t="s">
        <v>1714</v>
      </c>
      <c r="E192" s="615" t="s">
        <v>2347</v>
      </c>
      <c r="F192" s="616" t="s">
        <v>2348</v>
      </c>
      <c r="G192" s="615" t="s">
        <v>2271</v>
      </c>
      <c r="H192" s="615" t="s">
        <v>2272</v>
      </c>
      <c r="I192" s="617">
        <v>1.76</v>
      </c>
      <c r="J192" s="617">
        <v>100</v>
      </c>
      <c r="K192" s="618">
        <v>176</v>
      </c>
    </row>
    <row r="193" spans="1:11" ht="14.4" customHeight="1" x14ac:dyDescent="0.3">
      <c r="A193" s="613" t="s">
        <v>504</v>
      </c>
      <c r="B193" s="614" t="s">
        <v>1713</v>
      </c>
      <c r="C193" s="615" t="s">
        <v>509</v>
      </c>
      <c r="D193" s="616" t="s">
        <v>1714</v>
      </c>
      <c r="E193" s="615" t="s">
        <v>2347</v>
      </c>
      <c r="F193" s="616" t="s">
        <v>2348</v>
      </c>
      <c r="G193" s="615" t="s">
        <v>2273</v>
      </c>
      <c r="H193" s="615" t="s">
        <v>2274</v>
      </c>
      <c r="I193" s="617">
        <v>1.76</v>
      </c>
      <c r="J193" s="617">
        <v>100</v>
      </c>
      <c r="K193" s="618">
        <v>176</v>
      </c>
    </row>
    <row r="194" spans="1:11" ht="14.4" customHeight="1" x14ac:dyDescent="0.3">
      <c r="A194" s="613" t="s">
        <v>504</v>
      </c>
      <c r="B194" s="614" t="s">
        <v>1713</v>
      </c>
      <c r="C194" s="615" t="s">
        <v>509</v>
      </c>
      <c r="D194" s="616" t="s">
        <v>1714</v>
      </c>
      <c r="E194" s="615" t="s">
        <v>2347</v>
      </c>
      <c r="F194" s="616" t="s">
        <v>2348</v>
      </c>
      <c r="G194" s="615" t="s">
        <v>2275</v>
      </c>
      <c r="H194" s="615" t="s">
        <v>2276</v>
      </c>
      <c r="I194" s="617">
        <v>1.76</v>
      </c>
      <c r="J194" s="617">
        <v>100</v>
      </c>
      <c r="K194" s="618">
        <v>176</v>
      </c>
    </row>
    <row r="195" spans="1:11" ht="14.4" customHeight="1" x14ac:dyDescent="0.3">
      <c r="A195" s="613" t="s">
        <v>504</v>
      </c>
      <c r="B195" s="614" t="s">
        <v>1713</v>
      </c>
      <c r="C195" s="615" t="s">
        <v>509</v>
      </c>
      <c r="D195" s="616" t="s">
        <v>1714</v>
      </c>
      <c r="E195" s="615" t="s">
        <v>2347</v>
      </c>
      <c r="F195" s="616" t="s">
        <v>2348</v>
      </c>
      <c r="G195" s="615" t="s">
        <v>2277</v>
      </c>
      <c r="H195" s="615" t="s">
        <v>2278</v>
      </c>
      <c r="I195" s="617">
        <v>10.16</v>
      </c>
      <c r="J195" s="617">
        <v>50</v>
      </c>
      <c r="K195" s="618">
        <v>508.2</v>
      </c>
    </row>
    <row r="196" spans="1:11" ht="14.4" customHeight="1" x14ac:dyDescent="0.3">
      <c r="A196" s="613" t="s">
        <v>504</v>
      </c>
      <c r="B196" s="614" t="s">
        <v>1713</v>
      </c>
      <c r="C196" s="615" t="s">
        <v>509</v>
      </c>
      <c r="D196" s="616" t="s">
        <v>1714</v>
      </c>
      <c r="E196" s="615" t="s">
        <v>2349</v>
      </c>
      <c r="F196" s="616" t="s">
        <v>2350</v>
      </c>
      <c r="G196" s="615" t="s">
        <v>2279</v>
      </c>
      <c r="H196" s="615" t="s">
        <v>2280</v>
      </c>
      <c r="I196" s="617">
        <v>11.01</v>
      </c>
      <c r="J196" s="617">
        <v>50</v>
      </c>
      <c r="K196" s="618">
        <v>550.5</v>
      </c>
    </row>
    <row r="197" spans="1:11" ht="14.4" customHeight="1" x14ac:dyDescent="0.3">
      <c r="A197" s="613" t="s">
        <v>504</v>
      </c>
      <c r="B197" s="614" t="s">
        <v>1713</v>
      </c>
      <c r="C197" s="615" t="s">
        <v>509</v>
      </c>
      <c r="D197" s="616" t="s">
        <v>1714</v>
      </c>
      <c r="E197" s="615" t="s">
        <v>2349</v>
      </c>
      <c r="F197" s="616" t="s">
        <v>2350</v>
      </c>
      <c r="G197" s="615" t="s">
        <v>2281</v>
      </c>
      <c r="H197" s="615" t="s">
        <v>2282</v>
      </c>
      <c r="I197" s="617">
        <v>11.015000000000001</v>
      </c>
      <c r="J197" s="617">
        <v>140</v>
      </c>
      <c r="K197" s="618">
        <v>1542.4</v>
      </c>
    </row>
    <row r="198" spans="1:11" ht="14.4" customHeight="1" x14ac:dyDescent="0.3">
      <c r="A198" s="613" t="s">
        <v>504</v>
      </c>
      <c r="B198" s="614" t="s">
        <v>1713</v>
      </c>
      <c r="C198" s="615" t="s">
        <v>509</v>
      </c>
      <c r="D198" s="616" t="s">
        <v>1714</v>
      </c>
      <c r="E198" s="615" t="s">
        <v>2349</v>
      </c>
      <c r="F198" s="616" t="s">
        <v>2350</v>
      </c>
      <c r="G198" s="615" t="s">
        <v>2283</v>
      </c>
      <c r="H198" s="615" t="s">
        <v>2284</v>
      </c>
      <c r="I198" s="617">
        <v>11.01</v>
      </c>
      <c r="J198" s="617">
        <v>40</v>
      </c>
      <c r="K198" s="618">
        <v>440.4</v>
      </c>
    </row>
    <row r="199" spans="1:11" ht="14.4" customHeight="1" x14ac:dyDescent="0.3">
      <c r="A199" s="613" t="s">
        <v>504</v>
      </c>
      <c r="B199" s="614" t="s">
        <v>1713</v>
      </c>
      <c r="C199" s="615" t="s">
        <v>509</v>
      </c>
      <c r="D199" s="616" t="s">
        <v>1714</v>
      </c>
      <c r="E199" s="615" t="s">
        <v>2349</v>
      </c>
      <c r="F199" s="616" t="s">
        <v>2350</v>
      </c>
      <c r="G199" s="615" t="s">
        <v>2285</v>
      </c>
      <c r="H199" s="615" t="s">
        <v>2286</v>
      </c>
      <c r="I199" s="617">
        <v>11.015000000000001</v>
      </c>
      <c r="J199" s="617">
        <v>90</v>
      </c>
      <c r="K199" s="618">
        <v>991.4</v>
      </c>
    </row>
    <row r="200" spans="1:11" ht="14.4" customHeight="1" x14ac:dyDescent="0.3">
      <c r="A200" s="613" t="s">
        <v>504</v>
      </c>
      <c r="B200" s="614" t="s">
        <v>1713</v>
      </c>
      <c r="C200" s="615" t="s">
        <v>509</v>
      </c>
      <c r="D200" s="616" t="s">
        <v>1714</v>
      </c>
      <c r="E200" s="615" t="s">
        <v>2349</v>
      </c>
      <c r="F200" s="616" t="s">
        <v>2350</v>
      </c>
      <c r="G200" s="615" t="s">
        <v>2287</v>
      </c>
      <c r="H200" s="615" t="s">
        <v>2288</v>
      </c>
      <c r="I200" s="617">
        <v>0.71</v>
      </c>
      <c r="J200" s="617">
        <v>81800</v>
      </c>
      <c r="K200" s="618">
        <v>58078</v>
      </c>
    </row>
    <row r="201" spans="1:11" ht="14.4" customHeight="1" x14ac:dyDescent="0.3">
      <c r="A201" s="613" t="s">
        <v>504</v>
      </c>
      <c r="B201" s="614" t="s">
        <v>1713</v>
      </c>
      <c r="C201" s="615" t="s">
        <v>509</v>
      </c>
      <c r="D201" s="616" t="s">
        <v>1714</v>
      </c>
      <c r="E201" s="615" t="s">
        <v>2349</v>
      </c>
      <c r="F201" s="616" t="s">
        <v>2350</v>
      </c>
      <c r="G201" s="615" t="s">
        <v>2289</v>
      </c>
      <c r="H201" s="615" t="s">
        <v>2290</v>
      </c>
      <c r="I201" s="617">
        <v>0.71</v>
      </c>
      <c r="J201" s="617">
        <v>4000</v>
      </c>
      <c r="K201" s="618">
        <v>2840</v>
      </c>
    </row>
    <row r="202" spans="1:11" ht="14.4" customHeight="1" x14ac:dyDescent="0.3">
      <c r="A202" s="613" t="s">
        <v>504</v>
      </c>
      <c r="B202" s="614" t="s">
        <v>1713</v>
      </c>
      <c r="C202" s="615" t="s">
        <v>509</v>
      </c>
      <c r="D202" s="616" t="s">
        <v>1714</v>
      </c>
      <c r="E202" s="615" t="s">
        <v>2349</v>
      </c>
      <c r="F202" s="616" t="s">
        <v>2350</v>
      </c>
      <c r="G202" s="615" t="s">
        <v>2291</v>
      </c>
      <c r="H202" s="615" t="s">
        <v>2292</v>
      </c>
      <c r="I202" s="617">
        <v>11.01</v>
      </c>
      <c r="J202" s="617">
        <v>40</v>
      </c>
      <c r="K202" s="618">
        <v>440.4</v>
      </c>
    </row>
    <row r="203" spans="1:11" ht="14.4" customHeight="1" x14ac:dyDescent="0.3">
      <c r="A203" s="613" t="s">
        <v>504</v>
      </c>
      <c r="B203" s="614" t="s">
        <v>1713</v>
      </c>
      <c r="C203" s="615" t="s">
        <v>509</v>
      </c>
      <c r="D203" s="616" t="s">
        <v>1714</v>
      </c>
      <c r="E203" s="615" t="s">
        <v>2349</v>
      </c>
      <c r="F203" s="616" t="s">
        <v>2350</v>
      </c>
      <c r="G203" s="615" t="s">
        <v>2293</v>
      </c>
      <c r="H203" s="615" t="s">
        <v>2294</v>
      </c>
      <c r="I203" s="617">
        <v>12.59</v>
      </c>
      <c r="J203" s="617">
        <v>50</v>
      </c>
      <c r="K203" s="618">
        <v>629.5</v>
      </c>
    </row>
    <row r="204" spans="1:11" ht="14.4" customHeight="1" x14ac:dyDescent="0.3">
      <c r="A204" s="613" t="s">
        <v>504</v>
      </c>
      <c r="B204" s="614" t="s">
        <v>1713</v>
      </c>
      <c r="C204" s="615" t="s">
        <v>509</v>
      </c>
      <c r="D204" s="616" t="s">
        <v>1714</v>
      </c>
      <c r="E204" s="615" t="s">
        <v>2351</v>
      </c>
      <c r="F204" s="616" t="s">
        <v>2352</v>
      </c>
      <c r="G204" s="615" t="s">
        <v>2295</v>
      </c>
      <c r="H204" s="615" t="s">
        <v>2296</v>
      </c>
      <c r="I204" s="617">
        <v>139.44000000000003</v>
      </c>
      <c r="J204" s="617">
        <v>70</v>
      </c>
      <c r="K204" s="618">
        <v>9760.81</v>
      </c>
    </row>
    <row r="205" spans="1:11" ht="14.4" customHeight="1" x14ac:dyDescent="0.3">
      <c r="A205" s="613" t="s">
        <v>504</v>
      </c>
      <c r="B205" s="614" t="s">
        <v>1713</v>
      </c>
      <c r="C205" s="615" t="s">
        <v>509</v>
      </c>
      <c r="D205" s="616" t="s">
        <v>1714</v>
      </c>
      <c r="E205" s="615" t="s">
        <v>2351</v>
      </c>
      <c r="F205" s="616" t="s">
        <v>2352</v>
      </c>
      <c r="G205" s="615" t="s">
        <v>2297</v>
      </c>
      <c r="H205" s="615" t="s">
        <v>2298</v>
      </c>
      <c r="I205" s="617">
        <v>139.44000000000003</v>
      </c>
      <c r="J205" s="617">
        <v>70</v>
      </c>
      <c r="K205" s="618">
        <v>9760.74</v>
      </c>
    </row>
    <row r="206" spans="1:11" ht="14.4" customHeight="1" x14ac:dyDescent="0.3">
      <c r="A206" s="613" t="s">
        <v>504</v>
      </c>
      <c r="B206" s="614" t="s">
        <v>1713</v>
      </c>
      <c r="C206" s="615" t="s">
        <v>509</v>
      </c>
      <c r="D206" s="616" t="s">
        <v>1714</v>
      </c>
      <c r="E206" s="615" t="s">
        <v>2351</v>
      </c>
      <c r="F206" s="616" t="s">
        <v>2352</v>
      </c>
      <c r="G206" s="615" t="s">
        <v>2299</v>
      </c>
      <c r="H206" s="615" t="s">
        <v>2300</v>
      </c>
      <c r="I206" s="617">
        <v>118.58</v>
      </c>
      <c r="J206" s="617">
        <v>1</v>
      </c>
      <c r="K206" s="618">
        <v>118.58</v>
      </c>
    </row>
    <row r="207" spans="1:11" ht="14.4" customHeight="1" x14ac:dyDescent="0.3">
      <c r="A207" s="613" t="s">
        <v>504</v>
      </c>
      <c r="B207" s="614" t="s">
        <v>1713</v>
      </c>
      <c r="C207" s="615" t="s">
        <v>509</v>
      </c>
      <c r="D207" s="616" t="s">
        <v>1714</v>
      </c>
      <c r="E207" s="615" t="s">
        <v>2351</v>
      </c>
      <c r="F207" s="616" t="s">
        <v>2352</v>
      </c>
      <c r="G207" s="615" t="s">
        <v>2301</v>
      </c>
      <c r="H207" s="615" t="s">
        <v>2302</v>
      </c>
      <c r="I207" s="617">
        <v>152.46</v>
      </c>
      <c r="J207" s="617">
        <v>18</v>
      </c>
      <c r="K207" s="618">
        <v>2744.28</v>
      </c>
    </row>
    <row r="208" spans="1:11" ht="14.4" customHeight="1" x14ac:dyDescent="0.3">
      <c r="A208" s="613" t="s">
        <v>504</v>
      </c>
      <c r="B208" s="614" t="s">
        <v>1713</v>
      </c>
      <c r="C208" s="615" t="s">
        <v>509</v>
      </c>
      <c r="D208" s="616" t="s">
        <v>1714</v>
      </c>
      <c r="E208" s="615" t="s">
        <v>2351</v>
      </c>
      <c r="F208" s="616" t="s">
        <v>2352</v>
      </c>
      <c r="G208" s="615" t="s">
        <v>2303</v>
      </c>
      <c r="H208" s="615" t="s">
        <v>2304</v>
      </c>
      <c r="I208" s="617">
        <v>2746.7</v>
      </c>
      <c r="J208" s="617">
        <v>2</v>
      </c>
      <c r="K208" s="618">
        <v>5493.4</v>
      </c>
    </row>
    <row r="209" spans="1:11" ht="14.4" customHeight="1" x14ac:dyDescent="0.3">
      <c r="A209" s="613" t="s">
        <v>504</v>
      </c>
      <c r="B209" s="614" t="s">
        <v>1713</v>
      </c>
      <c r="C209" s="615" t="s">
        <v>509</v>
      </c>
      <c r="D209" s="616" t="s">
        <v>1714</v>
      </c>
      <c r="E209" s="615" t="s">
        <v>2351</v>
      </c>
      <c r="F209" s="616" t="s">
        <v>2352</v>
      </c>
      <c r="G209" s="615" t="s">
        <v>2305</v>
      </c>
      <c r="H209" s="615" t="s">
        <v>2306</v>
      </c>
      <c r="I209" s="617">
        <v>6352.5</v>
      </c>
      <c r="J209" s="617">
        <v>6</v>
      </c>
      <c r="K209" s="618">
        <v>38115</v>
      </c>
    </row>
    <row r="210" spans="1:11" ht="14.4" customHeight="1" x14ac:dyDescent="0.3">
      <c r="A210" s="613" t="s">
        <v>504</v>
      </c>
      <c r="B210" s="614" t="s">
        <v>1713</v>
      </c>
      <c r="C210" s="615" t="s">
        <v>509</v>
      </c>
      <c r="D210" s="616" t="s">
        <v>1714</v>
      </c>
      <c r="E210" s="615" t="s">
        <v>2351</v>
      </c>
      <c r="F210" s="616" t="s">
        <v>2352</v>
      </c>
      <c r="G210" s="615" t="s">
        <v>2307</v>
      </c>
      <c r="H210" s="615" t="s">
        <v>2308</v>
      </c>
      <c r="I210" s="617">
        <v>8470</v>
      </c>
      <c r="J210" s="617">
        <v>5</v>
      </c>
      <c r="K210" s="618">
        <v>42350</v>
      </c>
    </row>
    <row r="211" spans="1:11" ht="14.4" customHeight="1" x14ac:dyDescent="0.3">
      <c r="A211" s="613" t="s">
        <v>504</v>
      </c>
      <c r="B211" s="614" t="s">
        <v>1713</v>
      </c>
      <c r="C211" s="615" t="s">
        <v>509</v>
      </c>
      <c r="D211" s="616" t="s">
        <v>1714</v>
      </c>
      <c r="E211" s="615" t="s">
        <v>2351</v>
      </c>
      <c r="F211" s="616" t="s">
        <v>2352</v>
      </c>
      <c r="G211" s="615" t="s">
        <v>2309</v>
      </c>
      <c r="H211" s="615" t="s">
        <v>2310</v>
      </c>
      <c r="I211" s="617">
        <v>363</v>
      </c>
      <c r="J211" s="617">
        <v>20</v>
      </c>
      <c r="K211" s="618">
        <v>7260</v>
      </c>
    </row>
    <row r="212" spans="1:11" ht="14.4" customHeight="1" x14ac:dyDescent="0.3">
      <c r="A212" s="613" t="s">
        <v>504</v>
      </c>
      <c r="B212" s="614" t="s">
        <v>1713</v>
      </c>
      <c r="C212" s="615" t="s">
        <v>509</v>
      </c>
      <c r="D212" s="616" t="s">
        <v>1714</v>
      </c>
      <c r="E212" s="615" t="s">
        <v>2351</v>
      </c>
      <c r="F212" s="616" t="s">
        <v>2352</v>
      </c>
      <c r="G212" s="615" t="s">
        <v>2311</v>
      </c>
      <c r="H212" s="615" t="s">
        <v>2312</v>
      </c>
      <c r="I212" s="617">
        <v>1548.8</v>
      </c>
      <c r="J212" s="617">
        <v>1</v>
      </c>
      <c r="K212" s="618">
        <v>1548.8</v>
      </c>
    </row>
    <row r="213" spans="1:11" ht="14.4" customHeight="1" x14ac:dyDescent="0.3">
      <c r="A213" s="613" t="s">
        <v>504</v>
      </c>
      <c r="B213" s="614" t="s">
        <v>1713</v>
      </c>
      <c r="C213" s="615" t="s">
        <v>509</v>
      </c>
      <c r="D213" s="616" t="s">
        <v>1714</v>
      </c>
      <c r="E213" s="615" t="s">
        <v>2351</v>
      </c>
      <c r="F213" s="616" t="s">
        <v>2352</v>
      </c>
      <c r="G213" s="615" t="s">
        <v>2313</v>
      </c>
      <c r="H213" s="615" t="s">
        <v>2314</v>
      </c>
      <c r="I213" s="617">
        <v>847</v>
      </c>
      <c r="J213" s="617">
        <v>2</v>
      </c>
      <c r="K213" s="618">
        <v>1694</v>
      </c>
    </row>
    <row r="214" spans="1:11" ht="14.4" customHeight="1" x14ac:dyDescent="0.3">
      <c r="A214" s="613" t="s">
        <v>504</v>
      </c>
      <c r="B214" s="614" t="s">
        <v>1713</v>
      </c>
      <c r="C214" s="615" t="s">
        <v>509</v>
      </c>
      <c r="D214" s="616" t="s">
        <v>1714</v>
      </c>
      <c r="E214" s="615" t="s">
        <v>2351</v>
      </c>
      <c r="F214" s="616" t="s">
        <v>2352</v>
      </c>
      <c r="G214" s="615" t="s">
        <v>2315</v>
      </c>
      <c r="H214" s="615" t="s">
        <v>2316</v>
      </c>
      <c r="I214" s="617">
        <v>3630</v>
      </c>
      <c r="J214" s="617">
        <v>1</v>
      </c>
      <c r="K214" s="618">
        <v>3630</v>
      </c>
    </row>
    <row r="215" spans="1:11" ht="14.4" customHeight="1" x14ac:dyDescent="0.3">
      <c r="A215" s="613" t="s">
        <v>504</v>
      </c>
      <c r="B215" s="614" t="s">
        <v>1713</v>
      </c>
      <c r="C215" s="615" t="s">
        <v>509</v>
      </c>
      <c r="D215" s="616" t="s">
        <v>1714</v>
      </c>
      <c r="E215" s="615" t="s">
        <v>2353</v>
      </c>
      <c r="F215" s="616" t="s">
        <v>2354</v>
      </c>
      <c r="G215" s="615" t="s">
        <v>2317</v>
      </c>
      <c r="H215" s="615" t="s">
        <v>2318</v>
      </c>
      <c r="I215" s="617">
        <v>35.01</v>
      </c>
      <c r="J215" s="617">
        <v>10</v>
      </c>
      <c r="K215" s="618">
        <v>350.06</v>
      </c>
    </row>
    <row r="216" spans="1:11" ht="14.4" customHeight="1" x14ac:dyDescent="0.3">
      <c r="A216" s="613" t="s">
        <v>504</v>
      </c>
      <c r="B216" s="614" t="s">
        <v>1713</v>
      </c>
      <c r="C216" s="615" t="s">
        <v>509</v>
      </c>
      <c r="D216" s="616" t="s">
        <v>1714</v>
      </c>
      <c r="E216" s="615" t="s">
        <v>2353</v>
      </c>
      <c r="F216" s="616" t="s">
        <v>2354</v>
      </c>
      <c r="G216" s="615" t="s">
        <v>2319</v>
      </c>
      <c r="H216" s="615" t="s">
        <v>2320</v>
      </c>
      <c r="I216" s="617">
        <v>14.449999999999998</v>
      </c>
      <c r="J216" s="617">
        <v>150</v>
      </c>
      <c r="K216" s="618">
        <v>2168.13</v>
      </c>
    </row>
    <row r="217" spans="1:11" ht="14.4" customHeight="1" x14ac:dyDescent="0.3">
      <c r="A217" s="613" t="s">
        <v>504</v>
      </c>
      <c r="B217" s="614" t="s">
        <v>1713</v>
      </c>
      <c r="C217" s="615" t="s">
        <v>509</v>
      </c>
      <c r="D217" s="616" t="s">
        <v>1714</v>
      </c>
      <c r="E217" s="615" t="s">
        <v>2353</v>
      </c>
      <c r="F217" s="616" t="s">
        <v>2354</v>
      </c>
      <c r="G217" s="615" t="s">
        <v>2321</v>
      </c>
      <c r="H217" s="615" t="s">
        <v>2322</v>
      </c>
      <c r="I217" s="617">
        <v>23.474</v>
      </c>
      <c r="J217" s="617">
        <v>240</v>
      </c>
      <c r="K217" s="618">
        <v>5633.7</v>
      </c>
    </row>
    <row r="218" spans="1:11" ht="14.4" customHeight="1" x14ac:dyDescent="0.3">
      <c r="A218" s="613" t="s">
        <v>504</v>
      </c>
      <c r="B218" s="614" t="s">
        <v>1713</v>
      </c>
      <c r="C218" s="615" t="s">
        <v>509</v>
      </c>
      <c r="D218" s="616" t="s">
        <v>1714</v>
      </c>
      <c r="E218" s="615" t="s">
        <v>2353</v>
      </c>
      <c r="F218" s="616" t="s">
        <v>2354</v>
      </c>
      <c r="G218" s="615" t="s">
        <v>2323</v>
      </c>
      <c r="H218" s="615" t="s">
        <v>2324</v>
      </c>
      <c r="I218" s="617">
        <v>220.22</v>
      </c>
      <c r="J218" s="617">
        <v>60</v>
      </c>
      <c r="K218" s="618">
        <v>13213.199999999999</v>
      </c>
    </row>
    <row r="219" spans="1:11" ht="14.4" customHeight="1" x14ac:dyDescent="0.3">
      <c r="A219" s="613" t="s">
        <v>504</v>
      </c>
      <c r="B219" s="614" t="s">
        <v>1713</v>
      </c>
      <c r="C219" s="615" t="s">
        <v>509</v>
      </c>
      <c r="D219" s="616" t="s">
        <v>1714</v>
      </c>
      <c r="E219" s="615" t="s">
        <v>2353</v>
      </c>
      <c r="F219" s="616" t="s">
        <v>2354</v>
      </c>
      <c r="G219" s="615" t="s">
        <v>2325</v>
      </c>
      <c r="H219" s="615" t="s">
        <v>2326</v>
      </c>
      <c r="I219" s="617">
        <v>440.44</v>
      </c>
      <c r="J219" s="617">
        <v>20</v>
      </c>
      <c r="K219" s="618">
        <v>8808.7999999999993</v>
      </c>
    </row>
    <row r="220" spans="1:11" ht="14.4" customHeight="1" x14ac:dyDescent="0.3">
      <c r="A220" s="613" t="s">
        <v>504</v>
      </c>
      <c r="B220" s="614" t="s">
        <v>1713</v>
      </c>
      <c r="C220" s="615" t="s">
        <v>509</v>
      </c>
      <c r="D220" s="616" t="s">
        <v>1714</v>
      </c>
      <c r="E220" s="615" t="s">
        <v>2353</v>
      </c>
      <c r="F220" s="616" t="s">
        <v>2354</v>
      </c>
      <c r="G220" s="615" t="s">
        <v>2327</v>
      </c>
      <c r="H220" s="615" t="s">
        <v>2328</v>
      </c>
      <c r="I220" s="617">
        <v>35.01</v>
      </c>
      <c r="J220" s="617">
        <v>10</v>
      </c>
      <c r="K220" s="618">
        <v>350.06</v>
      </c>
    </row>
    <row r="221" spans="1:11" ht="14.4" customHeight="1" x14ac:dyDescent="0.3">
      <c r="A221" s="613" t="s">
        <v>504</v>
      </c>
      <c r="B221" s="614" t="s">
        <v>1713</v>
      </c>
      <c r="C221" s="615" t="s">
        <v>509</v>
      </c>
      <c r="D221" s="616" t="s">
        <v>1714</v>
      </c>
      <c r="E221" s="615" t="s">
        <v>2353</v>
      </c>
      <c r="F221" s="616" t="s">
        <v>2354</v>
      </c>
      <c r="G221" s="615" t="s">
        <v>2329</v>
      </c>
      <c r="H221" s="615" t="s">
        <v>2330</v>
      </c>
      <c r="I221" s="617">
        <v>35.01</v>
      </c>
      <c r="J221" s="617">
        <v>5</v>
      </c>
      <c r="K221" s="618">
        <v>175.03</v>
      </c>
    </row>
    <row r="222" spans="1:11" ht="14.4" customHeight="1" x14ac:dyDescent="0.3">
      <c r="A222" s="613" t="s">
        <v>504</v>
      </c>
      <c r="B222" s="614" t="s">
        <v>1713</v>
      </c>
      <c r="C222" s="615" t="s">
        <v>509</v>
      </c>
      <c r="D222" s="616" t="s">
        <v>1714</v>
      </c>
      <c r="E222" s="615" t="s">
        <v>2353</v>
      </c>
      <c r="F222" s="616" t="s">
        <v>2354</v>
      </c>
      <c r="G222" s="615" t="s">
        <v>2331</v>
      </c>
      <c r="H222" s="615" t="s">
        <v>2332</v>
      </c>
      <c r="I222" s="617">
        <v>50.6</v>
      </c>
      <c r="J222" s="617">
        <v>200</v>
      </c>
      <c r="K222" s="618">
        <v>10120</v>
      </c>
    </row>
    <row r="223" spans="1:11" ht="14.4" customHeight="1" thickBot="1" x14ac:dyDescent="0.35">
      <c r="A223" s="619" t="s">
        <v>504</v>
      </c>
      <c r="B223" s="620" t="s">
        <v>1713</v>
      </c>
      <c r="C223" s="621" t="s">
        <v>509</v>
      </c>
      <c r="D223" s="622" t="s">
        <v>1714</v>
      </c>
      <c r="E223" s="621" t="s">
        <v>2353</v>
      </c>
      <c r="F223" s="622" t="s">
        <v>2354</v>
      </c>
      <c r="G223" s="621" t="s">
        <v>2333</v>
      </c>
      <c r="H223" s="621" t="s">
        <v>2334</v>
      </c>
      <c r="I223" s="623">
        <v>112.65000000000002</v>
      </c>
      <c r="J223" s="623">
        <v>90</v>
      </c>
      <c r="K223" s="624">
        <v>10138.549999999999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</row>
    <row r="2" spans="1:35" ht="15" thickBot="1" x14ac:dyDescent="0.35">
      <c r="A2" s="361" t="s">
        <v>306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</row>
    <row r="3" spans="1:35" x14ac:dyDescent="0.3">
      <c r="A3" s="380" t="s">
        <v>225</v>
      </c>
      <c r="B3" s="507" t="s">
        <v>206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407</v>
      </c>
      <c r="I3" s="383">
        <v>408</v>
      </c>
      <c r="J3" s="383">
        <v>409</v>
      </c>
      <c r="K3" s="383">
        <v>410</v>
      </c>
      <c r="L3" s="383">
        <v>415</v>
      </c>
      <c r="M3" s="383">
        <v>416</v>
      </c>
      <c r="N3" s="383">
        <v>418</v>
      </c>
      <c r="O3" s="383">
        <v>419</v>
      </c>
      <c r="P3" s="383">
        <v>420</v>
      </c>
      <c r="Q3" s="383">
        <v>421</v>
      </c>
      <c r="R3" s="383">
        <v>522</v>
      </c>
      <c r="S3" s="383">
        <v>523</v>
      </c>
      <c r="T3" s="383">
        <v>524</v>
      </c>
      <c r="U3" s="383">
        <v>525</v>
      </c>
      <c r="V3" s="383">
        <v>526</v>
      </c>
      <c r="W3" s="383">
        <v>527</v>
      </c>
      <c r="X3" s="383">
        <v>528</v>
      </c>
      <c r="Y3" s="383">
        <v>629</v>
      </c>
      <c r="Z3" s="383">
        <v>630</v>
      </c>
      <c r="AA3" s="383">
        <v>636</v>
      </c>
      <c r="AB3" s="383">
        <v>637</v>
      </c>
      <c r="AC3" s="383">
        <v>640</v>
      </c>
      <c r="AD3" s="383">
        <v>642</v>
      </c>
      <c r="AE3" s="383">
        <v>743</v>
      </c>
      <c r="AF3" s="364">
        <v>745</v>
      </c>
      <c r="AG3" s="364">
        <v>746</v>
      </c>
      <c r="AH3" s="673">
        <v>930</v>
      </c>
      <c r="AI3" s="689"/>
    </row>
    <row r="4" spans="1:35" ht="36.6" outlineLevel="1" thickBot="1" x14ac:dyDescent="0.35">
      <c r="A4" s="381">
        <v>2015</v>
      </c>
      <c r="B4" s="508"/>
      <c r="C4" s="365" t="s">
        <v>207</v>
      </c>
      <c r="D4" s="366" t="s">
        <v>208</v>
      </c>
      <c r="E4" s="366" t="s">
        <v>209</v>
      </c>
      <c r="F4" s="384" t="s">
        <v>237</v>
      </c>
      <c r="G4" s="384" t="s">
        <v>238</v>
      </c>
      <c r="H4" s="384" t="s">
        <v>305</v>
      </c>
      <c r="I4" s="384" t="s">
        <v>239</v>
      </c>
      <c r="J4" s="384" t="s">
        <v>240</v>
      </c>
      <c r="K4" s="384" t="s">
        <v>241</v>
      </c>
      <c r="L4" s="384" t="s">
        <v>242</v>
      </c>
      <c r="M4" s="384" t="s">
        <v>243</v>
      </c>
      <c r="N4" s="384" t="s">
        <v>244</v>
      </c>
      <c r="O4" s="384" t="s">
        <v>245</v>
      </c>
      <c r="P4" s="384" t="s">
        <v>246</v>
      </c>
      <c r="Q4" s="384" t="s">
        <v>247</v>
      </c>
      <c r="R4" s="384" t="s">
        <v>248</v>
      </c>
      <c r="S4" s="384" t="s">
        <v>249</v>
      </c>
      <c r="T4" s="384" t="s">
        <v>250</v>
      </c>
      <c r="U4" s="384" t="s">
        <v>251</v>
      </c>
      <c r="V4" s="384" t="s">
        <v>252</v>
      </c>
      <c r="W4" s="384" t="s">
        <v>253</v>
      </c>
      <c r="X4" s="384" t="s">
        <v>262</v>
      </c>
      <c r="Y4" s="384" t="s">
        <v>254</v>
      </c>
      <c r="Z4" s="384" t="s">
        <v>263</v>
      </c>
      <c r="AA4" s="384" t="s">
        <v>255</v>
      </c>
      <c r="AB4" s="384" t="s">
        <v>256</v>
      </c>
      <c r="AC4" s="384" t="s">
        <v>257</v>
      </c>
      <c r="AD4" s="384" t="s">
        <v>258</v>
      </c>
      <c r="AE4" s="384" t="s">
        <v>259</v>
      </c>
      <c r="AF4" s="366" t="s">
        <v>260</v>
      </c>
      <c r="AG4" s="366" t="s">
        <v>261</v>
      </c>
      <c r="AH4" s="674" t="s">
        <v>227</v>
      </c>
      <c r="AI4" s="689"/>
    </row>
    <row r="5" spans="1:35" x14ac:dyDescent="0.3">
      <c r="A5" s="367" t="s">
        <v>210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675"/>
      <c r="AI5" s="689"/>
    </row>
    <row r="6" spans="1:35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51.8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39.200000000000003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2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0</v>
      </c>
      <c r="AD6" s="408">
        <f xml:space="preserve">
TRUNC(IF($A$4&lt;=12,SUMIFS('ON Data'!AI:AI,'ON Data'!$D:$D,$A$4,'ON Data'!$E:$E,1),SUMIFS('ON Data'!AI:AI,'ON Data'!$E:$E,1)/'ON Data'!$D$3),1)</f>
        <v>2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408">
        <f xml:space="preserve">
TRUNC(IF($A$4&lt;=12,SUMIFS('ON Data'!AL:AL,'ON Data'!$D:$D,$A$4,'ON Data'!$E:$E,1),SUMIFS('ON Data'!AL:AL,'ON Data'!$E:$E,1)/'ON Data'!$D$3),1)</f>
        <v>0</v>
      </c>
      <c r="AH6" s="676">
        <f xml:space="preserve">
TRUNC(IF($A$4&lt;=12,SUMIFS('ON Data'!AN:AN,'ON Data'!$D:$D,$A$4,'ON Data'!$E:$E,1),SUMIFS('ON Data'!AN:AN,'ON Data'!$E:$E,1)/'ON Data'!$D$3),1)</f>
        <v>1</v>
      </c>
      <c r="AI6" s="689"/>
    </row>
    <row r="7" spans="1:35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676"/>
      <c r="AI7" s="689"/>
    </row>
    <row r="8" spans="1:35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676"/>
      <c r="AI8" s="689"/>
    </row>
    <row r="9" spans="1:35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677"/>
      <c r="AI9" s="689"/>
    </row>
    <row r="10" spans="1:35" x14ac:dyDescent="0.3">
      <c r="A10" s="370" t="s">
        <v>211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678"/>
      <c r="AI10" s="689"/>
    </row>
    <row r="11" spans="1:35" x14ac:dyDescent="0.3">
      <c r="A11" s="371" t="s">
        <v>212</v>
      </c>
      <c r="B11" s="388">
        <f xml:space="preserve">
IF($A$4&lt;=12,SUMIFS('ON Data'!F:F,'ON Data'!$D:$D,$A$4,'ON Data'!$E:$E,2),SUMIFS('ON Data'!F:F,'ON Data'!$E:$E,2))</f>
        <v>29537.14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4329.25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22081.14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1253.25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0</v>
      </c>
      <c r="AD11" s="390">
        <f xml:space="preserve">
IF($A$4&lt;=12,SUMIFS('ON Data'!AI:AI,'ON Data'!$D:$D,$A$4,'ON Data'!$E:$E,2),SUMIFS('ON Data'!AI:AI,'ON Data'!$E:$E,2))</f>
        <v>1201.5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390">
        <f xml:space="preserve">
IF($A$4&lt;=12,SUMIFS('ON Data'!AL:AL,'ON Data'!$D:$D,$A$4,'ON Data'!$E:$E,2),SUMIFS('ON Data'!AL:AL,'ON Data'!$E:$E,2))</f>
        <v>0</v>
      </c>
      <c r="AH11" s="679">
        <f xml:space="preserve">
IF($A$4&lt;=12,SUMIFS('ON Data'!AN:AN,'ON Data'!$D:$D,$A$4,'ON Data'!$E:$E,2),SUMIFS('ON Data'!AN:AN,'ON Data'!$E:$E,2))</f>
        <v>672</v>
      </c>
      <c r="AI11" s="689"/>
    </row>
    <row r="12" spans="1:35" x14ac:dyDescent="0.3">
      <c r="A12" s="371" t="s">
        <v>213</v>
      </c>
      <c r="B12" s="388">
        <f xml:space="preserve">
IF($A$4&lt;=12,SUMIFS('ON Data'!F:F,'ON Data'!$D:$D,$A$4,'ON Data'!$E:$E,3),SUMIFS('ON Data'!F:F,'ON Data'!$E:$E,3))</f>
        <v>825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122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703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390">
        <f xml:space="preserve">
IF($A$4&lt;=12,SUMIFS('ON Data'!AL:AL,'ON Data'!$D:$D,$A$4,'ON Data'!$E:$E,3),SUMIFS('ON Data'!AL:AL,'ON Data'!$E:$E,3))</f>
        <v>0</v>
      </c>
      <c r="AH12" s="679">
        <f xml:space="preserve">
IF($A$4&lt;=12,SUMIFS('ON Data'!AN:AN,'ON Data'!$D:$D,$A$4,'ON Data'!$E:$E,3),SUMIFS('ON Data'!AN:AN,'ON Data'!$E:$E,3))</f>
        <v>0</v>
      </c>
      <c r="AI12" s="689"/>
    </row>
    <row r="13" spans="1:35" x14ac:dyDescent="0.3">
      <c r="A13" s="371" t="s">
        <v>220</v>
      </c>
      <c r="B13" s="388">
        <f xml:space="preserve">
IF($A$4&lt;=12,SUMIFS('ON Data'!F:F,'ON Data'!$D:$D,$A$4,'ON Data'!$E:$E,4),SUMIFS('ON Data'!F:F,'ON Data'!$E:$E,4))</f>
        <v>1609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534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981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43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0</v>
      </c>
      <c r="AD13" s="390">
        <f xml:space="preserve">
IF($A$4&lt;=12,SUMIFS('ON Data'!AI:AI,'ON Data'!$D:$D,$A$4,'ON Data'!$E:$E,4),SUMIFS('ON Data'!AI:AI,'ON Data'!$E:$E,4))</f>
        <v>51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390">
        <f xml:space="preserve">
IF($A$4&lt;=12,SUMIFS('ON Data'!AL:AL,'ON Data'!$D:$D,$A$4,'ON Data'!$E:$E,4),SUMIFS('ON Data'!AL:AL,'ON Data'!$E:$E,4))</f>
        <v>0</v>
      </c>
      <c r="AH13" s="679">
        <f xml:space="preserve">
IF($A$4&lt;=12,SUMIFS('ON Data'!AN:AN,'ON Data'!$D:$D,$A$4,'ON Data'!$E:$E,4),SUMIFS('ON Data'!AN:AN,'ON Data'!$E:$E,4))</f>
        <v>0</v>
      </c>
      <c r="AI13" s="689"/>
    </row>
    <row r="14" spans="1:35" ht="15" thickBot="1" x14ac:dyDescent="0.35">
      <c r="A14" s="372" t="s">
        <v>214</v>
      </c>
      <c r="B14" s="391">
        <f xml:space="preserve">
IF($A$4&lt;=12,SUMIFS('ON Data'!F:F,'ON Data'!$D:$D,$A$4,'ON Data'!$E:$E,5),SUMIFS('ON Data'!F:F,'ON Data'!$E:$E,5))</f>
        <v>0</v>
      </c>
      <c r="C14" s="392">
        <f xml:space="preserve">
IF($A$4&lt;=12,SUMIFS('ON Data'!G:G,'ON Data'!$D:$D,$A$4,'ON Data'!$E:$E,5),SUMIFS('ON Data'!G:G,'ON Data'!$E:$E,5))</f>
        <v>0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393">
        <f xml:space="preserve">
IF($A$4&lt;=12,SUMIFS('ON Data'!AL:AL,'ON Data'!$D:$D,$A$4,'ON Data'!$E:$E,5),SUMIFS('ON Data'!AL:AL,'ON Data'!$E:$E,5))</f>
        <v>0</v>
      </c>
      <c r="AH14" s="680">
        <f xml:space="preserve">
IF($A$4&lt;=12,SUMIFS('ON Data'!AN:AN,'ON Data'!$D:$D,$A$4,'ON Data'!$E:$E,5),SUMIFS('ON Data'!AN:AN,'ON Data'!$E:$E,5))</f>
        <v>0</v>
      </c>
      <c r="AI14" s="689"/>
    </row>
    <row r="15" spans="1:35" x14ac:dyDescent="0.3">
      <c r="A15" s="271" t="s">
        <v>224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681"/>
      <c r="AI15" s="689"/>
    </row>
    <row r="16" spans="1:35" x14ac:dyDescent="0.3">
      <c r="A16" s="373" t="s">
        <v>215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390">
        <f xml:space="preserve">
IF($A$4&lt;=12,SUMIFS('ON Data'!AL:AL,'ON Data'!$D:$D,$A$4,'ON Data'!$E:$E,7),SUMIFS('ON Data'!AL:AL,'ON Data'!$E:$E,7))</f>
        <v>0</v>
      </c>
      <c r="AH16" s="679">
        <f xml:space="preserve">
IF($A$4&lt;=12,SUMIFS('ON Data'!AN:AN,'ON Data'!$D:$D,$A$4,'ON Data'!$E:$E,7),SUMIFS('ON Data'!AN:AN,'ON Data'!$E:$E,7))</f>
        <v>0</v>
      </c>
      <c r="AI16" s="689"/>
    </row>
    <row r="17" spans="1:35" x14ac:dyDescent="0.3">
      <c r="A17" s="373" t="s">
        <v>216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390">
        <f xml:space="preserve">
IF($A$4&lt;=12,SUMIFS('ON Data'!AL:AL,'ON Data'!$D:$D,$A$4,'ON Data'!$E:$E,8),SUMIFS('ON Data'!AL:AL,'ON Data'!$E:$E,8))</f>
        <v>0</v>
      </c>
      <c r="AH17" s="679">
        <f xml:space="preserve">
IF($A$4&lt;=12,SUMIFS('ON Data'!AN:AN,'ON Data'!$D:$D,$A$4,'ON Data'!$E:$E,8),SUMIFS('ON Data'!AN:AN,'ON Data'!$E:$E,8))</f>
        <v>0</v>
      </c>
      <c r="AI17" s="689"/>
    </row>
    <row r="18" spans="1:35" x14ac:dyDescent="0.3">
      <c r="A18" s="373" t="s">
        <v>217</v>
      </c>
      <c r="B18" s="388">
        <f xml:space="preserve">
B19-B16-B17</f>
        <v>60072</v>
      </c>
      <c r="C18" s="389">
        <f t="shared" ref="C18:G18" si="0" xml:space="preserve">
C19-C16-C17</f>
        <v>0</v>
      </c>
      <c r="D18" s="390">
        <f t="shared" si="0"/>
        <v>15852</v>
      </c>
      <c r="E18" s="390">
        <f t="shared" si="0"/>
        <v>0</v>
      </c>
      <c r="F18" s="390">
        <f t="shared" si="0"/>
        <v>44220</v>
      </c>
      <c r="G18" s="390">
        <f t="shared" si="0"/>
        <v>0</v>
      </c>
      <c r="H18" s="390">
        <f t="shared" ref="H18:AH18" si="1" xml:space="preserve">
H19-H16-H17</f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0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390">
        <f t="shared" si="1"/>
        <v>0</v>
      </c>
      <c r="AH18" s="679">
        <f t="shared" si="1"/>
        <v>0</v>
      </c>
      <c r="AI18" s="689"/>
    </row>
    <row r="19" spans="1:35" ht="15" thickBot="1" x14ac:dyDescent="0.35">
      <c r="A19" s="374" t="s">
        <v>218</v>
      </c>
      <c r="B19" s="397">
        <f xml:space="preserve">
IF($A$4&lt;=12,SUMIFS('ON Data'!F:F,'ON Data'!$D:$D,$A$4,'ON Data'!$E:$E,9),SUMIFS('ON Data'!F:F,'ON Data'!$E:$E,9))</f>
        <v>60072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15852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44220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0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399">
        <f xml:space="preserve">
IF($A$4&lt;=12,SUMIFS('ON Data'!AL:AL,'ON Data'!$D:$D,$A$4,'ON Data'!$E:$E,9),SUMIFS('ON Data'!AL:AL,'ON Data'!$E:$E,9))</f>
        <v>0</v>
      </c>
      <c r="AH19" s="682">
        <f xml:space="preserve">
IF($A$4&lt;=12,SUMIFS('ON Data'!AN:AN,'ON Data'!$D:$D,$A$4,'ON Data'!$E:$E,9),SUMIFS('ON Data'!AN:AN,'ON Data'!$E:$E,9))</f>
        <v>0</v>
      </c>
      <c r="AI19" s="689"/>
    </row>
    <row r="20" spans="1:35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7858540</v>
      </c>
      <c r="C20" s="401">
        <f xml:space="preserve">
IF($A$4&lt;=12,SUMIFS('ON Data'!G:G,'ON Data'!$D:$D,$A$4,'ON Data'!$E:$E,6),SUMIFS('ON Data'!G:G,'ON Data'!$E:$E,6))</f>
        <v>0</v>
      </c>
      <c r="D20" s="402">
        <f xml:space="preserve">
IF($A$4&lt;=12,SUMIFS('ON Data'!H:H,'ON Data'!$D:$D,$A$4,'ON Data'!$E:$E,6),SUMIFS('ON Data'!H:H,'ON Data'!$E:$E,6))</f>
        <v>2300492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5127604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172490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0</v>
      </c>
      <c r="AD20" s="402">
        <f xml:space="preserve">
IF($A$4&lt;=12,SUMIFS('ON Data'!AI:AI,'ON Data'!$D:$D,$A$4,'ON Data'!$E:$E,6),SUMIFS('ON Data'!AI:AI,'ON Data'!$E:$E,6))</f>
        <v>162859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402">
        <f xml:space="preserve">
IF($A$4&lt;=12,SUMIFS('ON Data'!AL:AL,'ON Data'!$D:$D,$A$4,'ON Data'!$E:$E,6),SUMIFS('ON Data'!AL:AL,'ON Data'!$E:$E,6))</f>
        <v>0</v>
      </c>
      <c r="AH20" s="683">
        <f xml:space="preserve">
IF($A$4&lt;=12,SUMIFS('ON Data'!AN:AN,'ON Data'!$D:$D,$A$4,'ON Data'!$E:$E,6),SUMIFS('ON Data'!AN:AN,'ON Data'!$E:$E,6))</f>
        <v>95095</v>
      </c>
      <c r="AI20" s="689"/>
    </row>
    <row r="21" spans="1:35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390">
        <f xml:space="preserve">
IF($A$4&lt;=12,SUMIFS('ON Data'!AL:AL,'ON Data'!$D:$D,$A$4,'ON Data'!$E:$E,12),SUMIFS('ON Data'!AL:AL,'ON Data'!$E:$E,12))</f>
        <v>0</v>
      </c>
      <c r="AH21" s="679">
        <f xml:space="preserve">
IF($A$4&lt;=12,SUMIFS('ON Data'!AN:AN,'ON Data'!$D:$D,$A$4,'ON Data'!$E:$E,12),SUMIFS('ON Data'!AN:AN,'ON Data'!$E:$E,12))</f>
        <v>0</v>
      </c>
      <c r="AI21" s="689"/>
    </row>
    <row r="22" spans="1:35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ref="H22:AH22" si="3" xml:space="preserve">
IF(OR(H21="",H21=0),"",H20/H21)</f>
        <v/>
      </c>
      <c r="I22" s="447" t="str">
        <f t="shared" si="3"/>
        <v/>
      </c>
      <c r="J22" s="447" t="str">
        <f t="shared" si="3"/>
        <v/>
      </c>
      <c r="K22" s="447" t="str">
        <f t="shared" si="3"/>
        <v/>
      </c>
      <c r="L22" s="447" t="str">
        <f t="shared" si="3"/>
        <v/>
      </c>
      <c r="M22" s="447" t="str">
        <f t="shared" si="3"/>
        <v/>
      </c>
      <c r="N22" s="447" t="str">
        <f t="shared" si="3"/>
        <v/>
      </c>
      <c r="O22" s="447" t="str">
        <f t="shared" si="3"/>
        <v/>
      </c>
      <c r="P22" s="447" t="str">
        <f t="shared" si="3"/>
        <v/>
      </c>
      <c r="Q22" s="447" t="str">
        <f t="shared" si="3"/>
        <v/>
      </c>
      <c r="R22" s="447" t="str">
        <f t="shared" si="3"/>
        <v/>
      </c>
      <c r="S22" s="447" t="str">
        <f t="shared" si="3"/>
        <v/>
      </c>
      <c r="T22" s="447" t="str">
        <f t="shared" si="3"/>
        <v/>
      </c>
      <c r="U22" s="447" t="str">
        <f t="shared" si="3"/>
        <v/>
      </c>
      <c r="V22" s="447" t="str">
        <f t="shared" si="3"/>
        <v/>
      </c>
      <c r="W22" s="447" t="str">
        <f t="shared" si="3"/>
        <v/>
      </c>
      <c r="X22" s="447" t="str">
        <f t="shared" si="3"/>
        <v/>
      </c>
      <c r="Y22" s="447" t="str">
        <f t="shared" si="3"/>
        <v/>
      </c>
      <c r="Z22" s="447" t="str">
        <f t="shared" si="3"/>
        <v/>
      </c>
      <c r="AA22" s="447" t="str">
        <f t="shared" si="3"/>
        <v/>
      </c>
      <c r="AB22" s="447" t="str">
        <f t="shared" si="3"/>
        <v/>
      </c>
      <c r="AC22" s="447" t="str">
        <f t="shared" si="3"/>
        <v/>
      </c>
      <c r="AD22" s="447" t="str">
        <f t="shared" si="3"/>
        <v/>
      </c>
      <c r="AE22" s="447" t="str">
        <f t="shared" si="3"/>
        <v/>
      </c>
      <c r="AF22" s="447" t="str">
        <f t="shared" si="3"/>
        <v/>
      </c>
      <c r="AG22" s="447" t="str">
        <f t="shared" si="3"/>
        <v/>
      </c>
      <c r="AH22" s="684" t="str">
        <f t="shared" si="3"/>
        <v/>
      </c>
      <c r="AI22" s="689"/>
    </row>
    <row r="23" spans="1:35" ht="15" hidden="1" outlineLevel="1" thickBot="1" x14ac:dyDescent="0.35">
      <c r="A23" s="376" t="s">
        <v>56</v>
      </c>
      <c r="B23" s="391">
        <f xml:space="preserve">
IF(B21="","",B20-B21)</f>
        <v>7858540</v>
      </c>
      <c r="C23" s="392">
        <f t="shared" ref="C23:G23" si="4" xml:space="preserve">
IF(C21="","",C20-C21)</f>
        <v>0</v>
      </c>
      <c r="D23" s="393">
        <f t="shared" si="4"/>
        <v>2300492</v>
      </c>
      <c r="E23" s="393">
        <f t="shared" si="4"/>
        <v>0</v>
      </c>
      <c r="F23" s="393">
        <f t="shared" si="4"/>
        <v>5127604</v>
      </c>
      <c r="G23" s="393">
        <f t="shared" si="4"/>
        <v>0</v>
      </c>
      <c r="H23" s="393">
        <f t="shared" ref="H23:AH23" si="5" xml:space="preserve">
IF(H21="","",H20-H21)</f>
        <v>0</v>
      </c>
      <c r="I23" s="393">
        <f t="shared" si="5"/>
        <v>0</v>
      </c>
      <c r="J23" s="393">
        <f t="shared" si="5"/>
        <v>0</v>
      </c>
      <c r="K23" s="393">
        <f t="shared" si="5"/>
        <v>0</v>
      </c>
      <c r="L23" s="393">
        <f t="shared" si="5"/>
        <v>0</v>
      </c>
      <c r="M23" s="393">
        <f t="shared" si="5"/>
        <v>0</v>
      </c>
      <c r="N23" s="393">
        <f t="shared" si="5"/>
        <v>0</v>
      </c>
      <c r="O23" s="393">
        <f t="shared" si="5"/>
        <v>0</v>
      </c>
      <c r="P23" s="393">
        <f t="shared" si="5"/>
        <v>0</v>
      </c>
      <c r="Q23" s="393">
        <f t="shared" si="5"/>
        <v>0</v>
      </c>
      <c r="R23" s="393">
        <f t="shared" si="5"/>
        <v>0</v>
      </c>
      <c r="S23" s="393">
        <f t="shared" si="5"/>
        <v>0</v>
      </c>
      <c r="T23" s="393">
        <f t="shared" si="5"/>
        <v>0</v>
      </c>
      <c r="U23" s="393">
        <f t="shared" si="5"/>
        <v>0</v>
      </c>
      <c r="V23" s="393">
        <f t="shared" si="5"/>
        <v>0</v>
      </c>
      <c r="W23" s="393">
        <f t="shared" si="5"/>
        <v>0</v>
      </c>
      <c r="X23" s="393">
        <f t="shared" si="5"/>
        <v>0</v>
      </c>
      <c r="Y23" s="393">
        <f t="shared" si="5"/>
        <v>0</v>
      </c>
      <c r="Z23" s="393">
        <f t="shared" si="5"/>
        <v>0</v>
      </c>
      <c r="AA23" s="393">
        <f t="shared" si="5"/>
        <v>172490</v>
      </c>
      <c r="AB23" s="393">
        <f t="shared" si="5"/>
        <v>0</v>
      </c>
      <c r="AC23" s="393">
        <f t="shared" si="5"/>
        <v>0</v>
      </c>
      <c r="AD23" s="393">
        <f t="shared" si="5"/>
        <v>162859</v>
      </c>
      <c r="AE23" s="393">
        <f t="shared" si="5"/>
        <v>0</v>
      </c>
      <c r="AF23" s="393">
        <f t="shared" si="5"/>
        <v>0</v>
      </c>
      <c r="AG23" s="393">
        <f t="shared" si="5"/>
        <v>0</v>
      </c>
      <c r="AH23" s="680">
        <f t="shared" si="5"/>
        <v>95095</v>
      </c>
      <c r="AI23" s="689"/>
    </row>
    <row r="24" spans="1:35" x14ac:dyDescent="0.3">
      <c r="A24" s="370" t="s">
        <v>219</v>
      </c>
      <c r="B24" s="417" t="s">
        <v>3</v>
      </c>
      <c r="C24" s="690" t="s">
        <v>230</v>
      </c>
      <c r="D24" s="664"/>
      <c r="E24" s="665"/>
      <c r="F24" s="665" t="s">
        <v>231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85" t="s">
        <v>232</v>
      </c>
      <c r="AI24" s="689"/>
    </row>
    <row r="25" spans="1:35" x14ac:dyDescent="0.3">
      <c r="A25" s="371" t="s">
        <v>81</v>
      </c>
      <c r="B25" s="388">
        <f xml:space="preserve">
SUM(C25:AH25)</f>
        <v>4300</v>
      </c>
      <c r="C25" s="691">
        <f xml:space="preserve">
IF($A$4&lt;=12,SUMIFS('ON Data'!H:H,'ON Data'!$D:$D,$A$4,'ON Data'!$E:$E,10),SUMIFS('ON Data'!H:H,'ON Data'!$E:$E,10))</f>
        <v>3300</v>
      </c>
      <c r="D25" s="666"/>
      <c r="E25" s="667"/>
      <c r="F25" s="667">
        <f xml:space="preserve">
IF($A$4&lt;=12,SUMIFS('ON Data'!K:K,'ON Data'!$D:$D,$A$4,'ON Data'!$E:$E,10),SUMIFS('ON Data'!K:K,'ON Data'!$E:$E,10))</f>
        <v>1000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86">
        <f xml:space="preserve">
IF($A$4&lt;=12,SUMIFS('ON Data'!AN:AN,'ON Data'!$D:$D,$A$4,'ON Data'!$E:$E,10),SUMIFS('ON Data'!AN:AN,'ON Data'!$E:$E,10))</f>
        <v>0</v>
      </c>
      <c r="AI25" s="689"/>
    </row>
    <row r="26" spans="1:35" x14ac:dyDescent="0.3">
      <c r="A26" s="377" t="s">
        <v>229</v>
      </c>
      <c r="B26" s="397">
        <f xml:space="preserve">
SUM(C26:AH26)</f>
        <v>21847.452746755516</v>
      </c>
      <c r="C26" s="691">
        <f xml:space="preserve">
IF($A$4&lt;=12,SUMIFS('ON Data'!H:H,'ON Data'!$D:$D,$A$4,'ON Data'!$E:$E,11),SUMIFS('ON Data'!H:H,'ON Data'!$E:$E,11))</f>
        <v>10180.78608008885</v>
      </c>
      <c r="D26" s="666"/>
      <c r="E26" s="667"/>
      <c r="F26" s="668">
        <f xml:space="preserve">
IF($A$4&lt;=12,SUMIFS('ON Data'!K:K,'ON Data'!$D:$D,$A$4,'ON Data'!$E:$E,11),SUMIFS('ON Data'!K:K,'ON Data'!$E:$E,11))</f>
        <v>11666.666666666666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86">
        <f xml:space="preserve">
IF($A$4&lt;=12,SUMIFS('ON Data'!AN:AN,'ON Data'!$D:$D,$A$4,'ON Data'!$E:$E,11),SUMIFS('ON Data'!AN:AN,'ON Data'!$E:$E,11))</f>
        <v>0</v>
      </c>
      <c r="AI26" s="689"/>
    </row>
    <row r="27" spans="1:35" x14ac:dyDescent="0.3">
      <c r="A27" s="377" t="s">
        <v>83</v>
      </c>
      <c r="B27" s="418">
        <f xml:space="preserve">
IF(B26=0,0,B25/B26)</f>
        <v>0.1968192836869084</v>
      </c>
      <c r="C27" s="692">
        <f xml:space="preserve">
IF(C26=0,0,C25/C26)</f>
        <v>0.32413999999999998</v>
      </c>
      <c r="D27" s="669"/>
      <c r="E27" s="670"/>
      <c r="F27" s="670">
        <f xml:space="preserve">
IF(F26=0,0,F25/F26)</f>
        <v>8.5714285714285715E-2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87">
        <f xml:space="preserve">
IF(AH26=0,0,AH25/AH26)</f>
        <v>0</v>
      </c>
      <c r="AI27" s="689"/>
    </row>
    <row r="28" spans="1:35" ht="15" thickBot="1" x14ac:dyDescent="0.35">
      <c r="A28" s="377" t="s">
        <v>228</v>
      </c>
      <c r="B28" s="397">
        <f xml:space="preserve">
SUM(C28:AH28)</f>
        <v>17547.452746755516</v>
      </c>
      <c r="C28" s="693">
        <f xml:space="preserve">
C26-C25</f>
        <v>6880.7860800888502</v>
      </c>
      <c r="D28" s="671"/>
      <c r="E28" s="672"/>
      <c r="F28" s="672">
        <f xml:space="preserve">
F26-F25</f>
        <v>10666.666666666666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88">
        <f xml:space="preserve">
AH26-AH25</f>
        <v>0</v>
      </c>
      <c r="AI28" s="689"/>
    </row>
    <row r="29" spans="1:35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8"/>
      <c r="AG29" s="378"/>
      <c r="AH29" s="378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4" t="s">
        <v>223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</row>
    <row r="33" spans="1:1" x14ac:dyDescent="0.3">
      <c r="A33" s="416" t="s">
        <v>233</v>
      </c>
    </row>
    <row r="34" spans="1:1" x14ac:dyDescent="0.3">
      <c r="A34" s="416" t="s">
        <v>234</v>
      </c>
    </row>
    <row r="35" spans="1:1" x14ac:dyDescent="0.3">
      <c r="A35" s="416" t="s">
        <v>235</v>
      </c>
    </row>
    <row r="36" spans="1:1" x14ac:dyDescent="0.3">
      <c r="A36" s="416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1" x14ac:dyDescent="0.3">
      <c r="A1" s="357" t="s">
        <v>2356</v>
      </c>
    </row>
    <row r="2" spans="1:41" x14ac:dyDescent="0.3">
      <c r="A2" s="361" t="s">
        <v>306</v>
      </c>
    </row>
    <row r="3" spans="1:41" x14ac:dyDescent="0.3">
      <c r="A3" s="357" t="s">
        <v>193</v>
      </c>
      <c r="B3" s="382">
        <v>2015</v>
      </c>
      <c r="D3" s="358">
        <f>MAX(D5:D1048576)</f>
        <v>4</v>
      </c>
      <c r="F3" s="358">
        <f>SUMIF($E5:$E1048576,"&lt;10",F5:F1048576)</f>
        <v>7950790.54</v>
      </c>
      <c r="G3" s="358">
        <f t="shared" ref="G3:AO3" si="0">SUMIF($E5:$E1048576,"&lt;10",G5:G1048576)</f>
        <v>0</v>
      </c>
      <c r="H3" s="358">
        <f t="shared" si="0"/>
        <v>2321359.6500000004</v>
      </c>
      <c r="I3" s="358">
        <f t="shared" si="0"/>
        <v>0</v>
      </c>
      <c r="J3" s="358">
        <f t="shared" si="0"/>
        <v>0</v>
      </c>
      <c r="K3" s="358">
        <f t="shared" si="0"/>
        <v>5195746.1400000006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173794.25</v>
      </c>
      <c r="AG3" s="358">
        <f t="shared" si="0"/>
        <v>0</v>
      </c>
      <c r="AH3" s="358">
        <f t="shared" si="0"/>
        <v>0</v>
      </c>
      <c r="AI3" s="358">
        <f t="shared" si="0"/>
        <v>164119.5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0</v>
      </c>
      <c r="AN3" s="358">
        <f t="shared" si="0"/>
        <v>95771</v>
      </c>
      <c r="AO3" s="358">
        <f t="shared" si="0"/>
        <v>0</v>
      </c>
    </row>
    <row r="4" spans="1:41" x14ac:dyDescent="0.3">
      <c r="A4" s="357" t="s">
        <v>194</v>
      </c>
      <c r="B4" s="382">
        <v>1</v>
      </c>
      <c r="C4" s="359" t="s">
        <v>5</v>
      </c>
      <c r="D4" s="360" t="s">
        <v>55</v>
      </c>
      <c r="E4" s="360" t="s">
        <v>188</v>
      </c>
      <c r="F4" s="360" t="s">
        <v>3</v>
      </c>
      <c r="G4" s="360" t="s">
        <v>189</v>
      </c>
      <c r="H4" s="360" t="s">
        <v>190</v>
      </c>
      <c r="I4" s="360" t="s">
        <v>191</v>
      </c>
      <c r="J4" s="360" t="s">
        <v>192</v>
      </c>
      <c r="K4" s="360">
        <v>305</v>
      </c>
      <c r="L4" s="360">
        <v>306</v>
      </c>
      <c r="M4" s="360">
        <v>407</v>
      </c>
      <c r="N4" s="360">
        <v>408</v>
      </c>
      <c r="O4" s="360">
        <v>409</v>
      </c>
      <c r="P4" s="360">
        <v>410</v>
      </c>
      <c r="Q4" s="360">
        <v>415</v>
      </c>
      <c r="R4" s="360">
        <v>416</v>
      </c>
      <c r="S4" s="360">
        <v>418</v>
      </c>
      <c r="T4" s="360">
        <v>419</v>
      </c>
      <c r="U4" s="360">
        <v>420</v>
      </c>
      <c r="V4" s="360">
        <v>421</v>
      </c>
      <c r="W4" s="360">
        <v>522</v>
      </c>
      <c r="X4" s="360">
        <v>523</v>
      </c>
      <c r="Y4" s="360">
        <v>524</v>
      </c>
      <c r="Z4" s="360">
        <v>525</v>
      </c>
      <c r="AA4" s="360">
        <v>526</v>
      </c>
      <c r="AB4" s="360">
        <v>527</v>
      </c>
      <c r="AC4" s="360">
        <v>528</v>
      </c>
      <c r="AD4" s="360">
        <v>629</v>
      </c>
      <c r="AE4" s="360">
        <v>630</v>
      </c>
      <c r="AF4" s="360">
        <v>636</v>
      </c>
      <c r="AG4" s="360">
        <v>637</v>
      </c>
      <c r="AH4" s="360">
        <v>640</v>
      </c>
      <c r="AI4" s="360">
        <v>642</v>
      </c>
      <c r="AJ4" s="360">
        <v>743</v>
      </c>
      <c r="AK4" s="360">
        <v>745</v>
      </c>
      <c r="AL4" s="360">
        <v>746</v>
      </c>
      <c r="AM4" s="360">
        <v>747</v>
      </c>
      <c r="AN4" s="360">
        <v>930</v>
      </c>
      <c r="AO4" s="360">
        <v>940</v>
      </c>
    </row>
    <row r="5" spans="1:41" x14ac:dyDescent="0.3">
      <c r="A5" s="357" t="s">
        <v>195</v>
      </c>
      <c r="B5" s="382">
        <v>2</v>
      </c>
      <c r="C5" s="357">
        <v>59</v>
      </c>
      <c r="D5" s="357">
        <v>1</v>
      </c>
      <c r="E5" s="357">
        <v>1</v>
      </c>
      <c r="F5" s="357">
        <v>53.85</v>
      </c>
      <c r="G5" s="357">
        <v>0</v>
      </c>
      <c r="H5" s="357">
        <v>7.6</v>
      </c>
      <c r="I5" s="357">
        <v>0</v>
      </c>
      <c r="J5" s="357">
        <v>0</v>
      </c>
      <c r="K5" s="357">
        <v>41.25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2</v>
      </c>
      <c r="AG5" s="357">
        <v>0</v>
      </c>
      <c r="AH5" s="357">
        <v>0</v>
      </c>
      <c r="AI5" s="357">
        <v>2</v>
      </c>
      <c r="AJ5" s="357">
        <v>0</v>
      </c>
      <c r="AK5" s="357">
        <v>0</v>
      </c>
      <c r="AL5" s="357">
        <v>0</v>
      </c>
      <c r="AM5" s="357">
        <v>0</v>
      </c>
      <c r="AN5" s="357">
        <v>1</v>
      </c>
      <c r="AO5" s="357">
        <v>0</v>
      </c>
    </row>
    <row r="6" spans="1:41" x14ac:dyDescent="0.3">
      <c r="A6" s="357" t="s">
        <v>196</v>
      </c>
      <c r="B6" s="382">
        <v>3</v>
      </c>
      <c r="C6" s="357">
        <v>59</v>
      </c>
      <c r="D6" s="357">
        <v>1</v>
      </c>
      <c r="E6" s="357">
        <v>2</v>
      </c>
      <c r="F6" s="357">
        <v>7702.93</v>
      </c>
      <c r="G6" s="357">
        <v>0</v>
      </c>
      <c r="H6" s="357">
        <v>1033</v>
      </c>
      <c r="I6" s="357">
        <v>0</v>
      </c>
      <c r="J6" s="357">
        <v>0</v>
      </c>
      <c r="K6" s="357">
        <v>5847.93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329</v>
      </c>
      <c r="AG6" s="357">
        <v>0</v>
      </c>
      <c r="AH6" s="357">
        <v>0</v>
      </c>
      <c r="AI6" s="357">
        <v>317</v>
      </c>
      <c r="AJ6" s="357">
        <v>0</v>
      </c>
      <c r="AK6" s="357">
        <v>0</v>
      </c>
      <c r="AL6" s="357">
        <v>0</v>
      </c>
      <c r="AM6" s="357">
        <v>0</v>
      </c>
      <c r="AN6" s="357">
        <v>176</v>
      </c>
      <c r="AO6" s="357">
        <v>0</v>
      </c>
    </row>
    <row r="7" spans="1:41" x14ac:dyDescent="0.3">
      <c r="A7" s="357" t="s">
        <v>197</v>
      </c>
      <c r="B7" s="382">
        <v>4</v>
      </c>
      <c r="C7" s="357">
        <v>59</v>
      </c>
      <c r="D7" s="357">
        <v>1</v>
      </c>
      <c r="E7" s="357">
        <v>3</v>
      </c>
      <c r="F7" s="357">
        <v>127</v>
      </c>
      <c r="G7" s="357">
        <v>0</v>
      </c>
      <c r="H7" s="357">
        <v>25</v>
      </c>
      <c r="I7" s="357">
        <v>0</v>
      </c>
      <c r="J7" s="357">
        <v>0</v>
      </c>
      <c r="K7" s="357">
        <v>102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  <c r="AO7" s="357">
        <v>0</v>
      </c>
    </row>
    <row r="8" spans="1:41" x14ac:dyDescent="0.3">
      <c r="A8" s="357" t="s">
        <v>198</v>
      </c>
      <c r="B8" s="382">
        <v>5</v>
      </c>
      <c r="C8" s="357">
        <v>59</v>
      </c>
      <c r="D8" s="357">
        <v>1</v>
      </c>
      <c r="E8" s="357">
        <v>4</v>
      </c>
      <c r="F8" s="357">
        <v>142</v>
      </c>
      <c r="G8" s="357">
        <v>0</v>
      </c>
      <c r="H8" s="357">
        <v>66</v>
      </c>
      <c r="I8" s="357">
        <v>0</v>
      </c>
      <c r="J8" s="357">
        <v>0</v>
      </c>
      <c r="K8" s="357">
        <v>67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9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  <c r="AO8" s="357">
        <v>0</v>
      </c>
    </row>
    <row r="9" spans="1:41" x14ac:dyDescent="0.3">
      <c r="A9" s="357" t="s">
        <v>199</v>
      </c>
      <c r="B9" s="382">
        <v>6</v>
      </c>
      <c r="C9" s="357">
        <v>59</v>
      </c>
      <c r="D9" s="357">
        <v>1</v>
      </c>
      <c r="E9" s="357">
        <v>6</v>
      </c>
      <c r="F9" s="357">
        <v>1829587</v>
      </c>
      <c r="G9" s="357">
        <v>0</v>
      </c>
      <c r="H9" s="357">
        <v>478965</v>
      </c>
      <c r="I9" s="357">
        <v>0</v>
      </c>
      <c r="J9" s="357">
        <v>0</v>
      </c>
      <c r="K9" s="357">
        <v>1247808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40552</v>
      </c>
      <c r="AG9" s="357">
        <v>0</v>
      </c>
      <c r="AH9" s="357">
        <v>0</v>
      </c>
      <c r="AI9" s="357">
        <v>38992</v>
      </c>
      <c r="AJ9" s="357">
        <v>0</v>
      </c>
      <c r="AK9" s="357">
        <v>0</v>
      </c>
      <c r="AL9" s="357">
        <v>0</v>
      </c>
      <c r="AM9" s="357">
        <v>0</v>
      </c>
      <c r="AN9" s="357">
        <v>23270</v>
      </c>
      <c r="AO9" s="357">
        <v>0</v>
      </c>
    </row>
    <row r="10" spans="1:41" x14ac:dyDescent="0.3">
      <c r="A10" s="357" t="s">
        <v>200</v>
      </c>
      <c r="B10" s="382">
        <v>7</v>
      </c>
      <c r="C10" s="357">
        <v>59</v>
      </c>
      <c r="D10" s="357">
        <v>1</v>
      </c>
      <c r="E10" s="357">
        <v>9</v>
      </c>
      <c r="F10" s="357">
        <v>15852</v>
      </c>
      <c r="G10" s="357">
        <v>0</v>
      </c>
      <c r="H10" s="357">
        <v>15852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0</v>
      </c>
      <c r="AI10" s="357">
        <v>0</v>
      </c>
      <c r="AJ10" s="357">
        <v>0</v>
      </c>
      <c r="AK10" s="357">
        <v>0</v>
      </c>
      <c r="AL10" s="357">
        <v>0</v>
      </c>
      <c r="AM10" s="357">
        <v>0</v>
      </c>
      <c r="AN10" s="357">
        <v>0</v>
      </c>
      <c r="AO10" s="357">
        <v>0</v>
      </c>
    </row>
    <row r="11" spans="1:41" x14ac:dyDescent="0.3">
      <c r="A11" s="357" t="s">
        <v>201</v>
      </c>
      <c r="B11" s="382">
        <v>8</v>
      </c>
      <c r="C11" s="357">
        <v>59</v>
      </c>
      <c r="D11" s="357">
        <v>1</v>
      </c>
      <c r="E11" s="357">
        <v>11</v>
      </c>
      <c r="F11" s="357">
        <v>5461.8631866888791</v>
      </c>
      <c r="G11" s="357">
        <v>0</v>
      </c>
      <c r="H11" s="357">
        <v>2545.1965200222126</v>
      </c>
      <c r="I11" s="357">
        <v>0</v>
      </c>
      <c r="J11" s="357">
        <v>0</v>
      </c>
      <c r="K11" s="357">
        <v>2916.6666666666665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  <c r="AO11" s="357">
        <v>0</v>
      </c>
    </row>
    <row r="12" spans="1:41" x14ac:dyDescent="0.3">
      <c r="A12" s="357" t="s">
        <v>202</v>
      </c>
      <c r="B12" s="382">
        <v>9</v>
      </c>
      <c r="C12" s="357">
        <v>59</v>
      </c>
      <c r="D12" s="357">
        <v>2</v>
      </c>
      <c r="E12" s="357">
        <v>1</v>
      </c>
      <c r="F12" s="357">
        <v>51.35</v>
      </c>
      <c r="G12" s="357">
        <v>0</v>
      </c>
      <c r="H12" s="357">
        <v>7.6</v>
      </c>
      <c r="I12" s="357">
        <v>0</v>
      </c>
      <c r="J12" s="357">
        <v>0</v>
      </c>
      <c r="K12" s="357">
        <v>38.75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2</v>
      </c>
      <c r="AG12" s="357">
        <v>0</v>
      </c>
      <c r="AH12" s="357">
        <v>0</v>
      </c>
      <c r="AI12" s="357">
        <v>2</v>
      </c>
      <c r="AJ12" s="357">
        <v>0</v>
      </c>
      <c r="AK12" s="357">
        <v>0</v>
      </c>
      <c r="AL12" s="357">
        <v>0</v>
      </c>
      <c r="AM12" s="357">
        <v>0</v>
      </c>
      <c r="AN12" s="357">
        <v>1</v>
      </c>
      <c r="AO12" s="357">
        <v>0</v>
      </c>
    </row>
    <row r="13" spans="1:41" x14ac:dyDescent="0.3">
      <c r="A13" s="357" t="s">
        <v>203</v>
      </c>
      <c r="B13" s="382">
        <v>10</v>
      </c>
      <c r="C13" s="357">
        <v>59</v>
      </c>
      <c r="D13" s="357">
        <v>2</v>
      </c>
      <c r="E13" s="357">
        <v>2</v>
      </c>
      <c r="F13" s="357">
        <v>6938.41</v>
      </c>
      <c r="G13" s="357">
        <v>0</v>
      </c>
      <c r="H13" s="357">
        <v>1034</v>
      </c>
      <c r="I13" s="357">
        <v>0</v>
      </c>
      <c r="J13" s="357">
        <v>0</v>
      </c>
      <c r="K13" s="357">
        <v>5204.16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266.25</v>
      </c>
      <c r="AG13" s="357">
        <v>0</v>
      </c>
      <c r="AH13" s="357">
        <v>0</v>
      </c>
      <c r="AI13" s="357">
        <v>274</v>
      </c>
      <c r="AJ13" s="357">
        <v>0</v>
      </c>
      <c r="AK13" s="357">
        <v>0</v>
      </c>
      <c r="AL13" s="357">
        <v>0</v>
      </c>
      <c r="AM13" s="357">
        <v>0</v>
      </c>
      <c r="AN13" s="357">
        <v>160</v>
      </c>
      <c r="AO13" s="357">
        <v>0</v>
      </c>
    </row>
    <row r="14" spans="1:41" x14ac:dyDescent="0.3">
      <c r="A14" s="357" t="s">
        <v>204</v>
      </c>
      <c r="B14" s="382">
        <v>11</v>
      </c>
      <c r="C14" s="357">
        <v>59</v>
      </c>
      <c r="D14" s="357">
        <v>2</v>
      </c>
      <c r="E14" s="357">
        <v>3</v>
      </c>
      <c r="F14" s="357">
        <v>259</v>
      </c>
      <c r="G14" s="357">
        <v>0</v>
      </c>
      <c r="H14" s="357">
        <v>29</v>
      </c>
      <c r="I14" s="357">
        <v>0</v>
      </c>
      <c r="J14" s="357">
        <v>0</v>
      </c>
      <c r="K14" s="357">
        <v>230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0</v>
      </c>
      <c r="AI14" s="357">
        <v>0</v>
      </c>
      <c r="AJ14" s="357">
        <v>0</v>
      </c>
      <c r="AK14" s="357">
        <v>0</v>
      </c>
      <c r="AL14" s="357">
        <v>0</v>
      </c>
      <c r="AM14" s="357">
        <v>0</v>
      </c>
      <c r="AN14" s="357">
        <v>0</v>
      </c>
      <c r="AO14" s="357">
        <v>0</v>
      </c>
    </row>
    <row r="15" spans="1:41" x14ac:dyDescent="0.3">
      <c r="A15" s="357" t="s">
        <v>205</v>
      </c>
      <c r="B15" s="382">
        <v>12</v>
      </c>
      <c r="C15" s="357">
        <v>59</v>
      </c>
      <c r="D15" s="357">
        <v>2</v>
      </c>
      <c r="E15" s="357">
        <v>4</v>
      </c>
      <c r="F15" s="357">
        <v>547</v>
      </c>
      <c r="G15" s="357">
        <v>0</v>
      </c>
      <c r="H15" s="357">
        <v>136</v>
      </c>
      <c r="I15" s="357">
        <v>0</v>
      </c>
      <c r="J15" s="357">
        <v>0</v>
      </c>
      <c r="K15" s="357">
        <v>362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22</v>
      </c>
      <c r="AG15" s="357">
        <v>0</v>
      </c>
      <c r="AH15" s="357">
        <v>0</v>
      </c>
      <c r="AI15" s="357">
        <v>27</v>
      </c>
      <c r="AJ15" s="357">
        <v>0</v>
      </c>
      <c r="AK15" s="357">
        <v>0</v>
      </c>
      <c r="AL15" s="357">
        <v>0</v>
      </c>
      <c r="AM15" s="357">
        <v>0</v>
      </c>
      <c r="AN15" s="357">
        <v>0</v>
      </c>
      <c r="AO15" s="357">
        <v>0</v>
      </c>
    </row>
    <row r="16" spans="1:41" x14ac:dyDescent="0.3">
      <c r="A16" s="357" t="s">
        <v>193</v>
      </c>
      <c r="B16" s="382">
        <v>2015</v>
      </c>
      <c r="C16" s="357">
        <v>59</v>
      </c>
      <c r="D16" s="357">
        <v>2</v>
      </c>
      <c r="E16" s="357">
        <v>6</v>
      </c>
      <c r="F16" s="357">
        <v>2015090</v>
      </c>
      <c r="G16" s="357">
        <v>0</v>
      </c>
      <c r="H16" s="357">
        <v>582290</v>
      </c>
      <c r="I16" s="357">
        <v>0</v>
      </c>
      <c r="J16" s="357">
        <v>0</v>
      </c>
      <c r="K16" s="357">
        <v>1321306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45480</v>
      </c>
      <c r="AG16" s="357">
        <v>0</v>
      </c>
      <c r="AH16" s="357">
        <v>0</v>
      </c>
      <c r="AI16" s="357">
        <v>42744</v>
      </c>
      <c r="AJ16" s="357">
        <v>0</v>
      </c>
      <c r="AK16" s="357">
        <v>0</v>
      </c>
      <c r="AL16" s="357">
        <v>0</v>
      </c>
      <c r="AM16" s="357">
        <v>0</v>
      </c>
      <c r="AN16" s="357">
        <v>23270</v>
      </c>
      <c r="AO16" s="357">
        <v>0</v>
      </c>
    </row>
    <row r="17" spans="3:41" x14ac:dyDescent="0.3">
      <c r="C17" s="357">
        <v>59</v>
      </c>
      <c r="D17" s="357">
        <v>2</v>
      </c>
      <c r="E17" s="357">
        <v>11</v>
      </c>
      <c r="F17" s="357">
        <v>5461.8631866888791</v>
      </c>
      <c r="G17" s="357">
        <v>0</v>
      </c>
      <c r="H17" s="357">
        <v>2545.1965200222126</v>
      </c>
      <c r="I17" s="357">
        <v>0</v>
      </c>
      <c r="J17" s="357">
        <v>0</v>
      </c>
      <c r="K17" s="357">
        <v>2916.6666666666665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  <c r="AO17" s="357">
        <v>0</v>
      </c>
    </row>
    <row r="18" spans="3:41" x14ac:dyDescent="0.3">
      <c r="C18" s="357">
        <v>59</v>
      </c>
      <c r="D18" s="357">
        <v>3</v>
      </c>
      <c r="E18" s="357">
        <v>1</v>
      </c>
      <c r="F18" s="357">
        <v>51.6</v>
      </c>
      <c r="G18" s="357">
        <v>0</v>
      </c>
      <c r="H18" s="357">
        <v>7.6</v>
      </c>
      <c r="I18" s="357">
        <v>0</v>
      </c>
      <c r="J18" s="357">
        <v>0</v>
      </c>
      <c r="K18" s="357">
        <v>39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2</v>
      </c>
      <c r="AG18" s="357">
        <v>0</v>
      </c>
      <c r="AH18" s="357">
        <v>0</v>
      </c>
      <c r="AI18" s="357">
        <v>2</v>
      </c>
      <c r="AJ18" s="357">
        <v>0</v>
      </c>
      <c r="AK18" s="357">
        <v>0</v>
      </c>
      <c r="AL18" s="357">
        <v>0</v>
      </c>
      <c r="AM18" s="357">
        <v>0</v>
      </c>
      <c r="AN18" s="357">
        <v>1</v>
      </c>
      <c r="AO18" s="357">
        <v>0</v>
      </c>
    </row>
    <row r="19" spans="3:41" x14ac:dyDescent="0.3">
      <c r="C19" s="357">
        <v>59</v>
      </c>
      <c r="D19" s="357">
        <v>3</v>
      </c>
      <c r="E19" s="357">
        <v>2</v>
      </c>
      <c r="F19" s="357">
        <v>7532.64</v>
      </c>
      <c r="G19" s="357">
        <v>0</v>
      </c>
      <c r="H19" s="357">
        <v>1097.25</v>
      </c>
      <c r="I19" s="357">
        <v>0</v>
      </c>
      <c r="J19" s="357">
        <v>0</v>
      </c>
      <c r="K19" s="357">
        <v>5672.89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317</v>
      </c>
      <c r="AG19" s="357">
        <v>0</v>
      </c>
      <c r="AH19" s="357">
        <v>0</v>
      </c>
      <c r="AI19" s="357">
        <v>269.5</v>
      </c>
      <c r="AJ19" s="357">
        <v>0</v>
      </c>
      <c r="AK19" s="357">
        <v>0</v>
      </c>
      <c r="AL19" s="357">
        <v>0</v>
      </c>
      <c r="AM19" s="357">
        <v>0</v>
      </c>
      <c r="AN19" s="357">
        <v>176</v>
      </c>
      <c r="AO19" s="357">
        <v>0</v>
      </c>
    </row>
    <row r="20" spans="3:41" x14ac:dyDescent="0.3">
      <c r="C20" s="357">
        <v>59</v>
      </c>
      <c r="D20" s="357">
        <v>3</v>
      </c>
      <c r="E20" s="357">
        <v>3</v>
      </c>
      <c r="F20" s="357">
        <v>119</v>
      </c>
      <c r="G20" s="357">
        <v>0</v>
      </c>
      <c r="H20" s="357">
        <v>31</v>
      </c>
      <c r="I20" s="357">
        <v>0</v>
      </c>
      <c r="J20" s="357">
        <v>0</v>
      </c>
      <c r="K20" s="357">
        <v>88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  <c r="AO20" s="357">
        <v>0</v>
      </c>
    </row>
    <row r="21" spans="3:41" x14ac:dyDescent="0.3">
      <c r="C21" s="357">
        <v>59</v>
      </c>
      <c r="D21" s="357">
        <v>3</v>
      </c>
      <c r="E21" s="357">
        <v>4</v>
      </c>
      <c r="F21" s="357">
        <v>376</v>
      </c>
      <c r="G21" s="357">
        <v>0</v>
      </c>
      <c r="H21" s="357">
        <v>158</v>
      </c>
      <c r="I21" s="357">
        <v>0</v>
      </c>
      <c r="J21" s="357">
        <v>0</v>
      </c>
      <c r="K21" s="357">
        <v>182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21</v>
      </c>
      <c r="AG21" s="357">
        <v>0</v>
      </c>
      <c r="AH21" s="357">
        <v>0</v>
      </c>
      <c r="AI21" s="357">
        <v>15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  <c r="AO21" s="357">
        <v>0</v>
      </c>
    </row>
    <row r="22" spans="3:41" x14ac:dyDescent="0.3">
      <c r="C22" s="357">
        <v>59</v>
      </c>
      <c r="D22" s="357">
        <v>3</v>
      </c>
      <c r="E22" s="357">
        <v>6</v>
      </c>
      <c r="F22" s="357">
        <v>1949917</v>
      </c>
      <c r="G22" s="357">
        <v>0</v>
      </c>
      <c r="H22" s="357">
        <v>601904</v>
      </c>
      <c r="I22" s="357">
        <v>0</v>
      </c>
      <c r="J22" s="357">
        <v>0</v>
      </c>
      <c r="K22" s="357">
        <v>1237409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45127</v>
      </c>
      <c r="AG22" s="357">
        <v>0</v>
      </c>
      <c r="AH22" s="357">
        <v>0</v>
      </c>
      <c r="AI22" s="357">
        <v>42207</v>
      </c>
      <c r="AJ22" s="357">
        <v>0</v>
      </c>
      <c r="AK22" s="357">
        <v>0</v>
      </c>
      <c r="AL22" s="357">
        <v>0</v>
      </c>
      <c r="AM22" s="357">
        <v>0</v>
      </c>
      <c r="AN22" s="357">
        <v>23270</v>
      </c>
      <c r="AO22" s="357">
        <v>0</v>
      </c>
    </row>
    <row r="23" spans="3:41" x14ac:dyDescent="0.3">
      <c r="C23" s="357">
        <v>59</v>
      </c>
      <c r="D23" s="357">
        <v>3</v>
      </c>
      <c r="E23" s="357">
        <v>9</v>
      </c>
      <c r="F23" s="357">
        <v>26860</v>
      </c>
      <c r="G23" s="357">
        <v>0</v>
      </c>
      <c r="H23" s="357">
        <v>0</v>
      </c>
      <c r="I23" s="357">
        <v>0</v>
      </c>
      <c r="J23" s="357">
        <v>0</v>
      </c>
      <c r="K23" s="357">
        <v>26860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0</v>
      </c>
      <c r="AJ23" s="357">
        <v>0</v>
      </c>
      <c r="AK23" s="357">
        <v>0</v>
      </c>
      <c r="AL23" s="357">
        <v>0</v>
      </c>
      <c r="AM23" s="357">
        <v>0</v>
      </c>
      <c r="AN23" s="357">
        <v>0</v>
      </c>
      <c r="AO23" s="357">
        <v>0</v>
      </c>
    </row>
    <row r="24" spans="3:41" x14ac:dyDescent="0.3">
      <c r="C24" s="357">
        <v>59</v>
      </c>
      <c r="D24" s="357">
        <v>3</v>
      </c>
      <c r="E24" s="357">
        <v>10</v>
      </c>
      <c r="F24" s="357">
        <v>3300</v>
      </c>
      <c r="G24" s="357">
        <v>0</v>
      </c>
      <c r="H24" s="357">
        <v>3300</v>
      </c>
      <c r="I24" s="357">
        <v>0</v>
      </c>
      <c r="J24" s="357">
        <v>0</v>
      </c>
      <c r="K24" s="357">
        <v>0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  <c r="AO24" s="357">
        <v>0</v>
      </c>
    </row>
    <row r="25" spans="3:41" x14ac:dyDescent="0.3">
      <c r="C25" s="357">
        <v>59</v>
      </c>
      <c r="D25" s="357">
        <v>3</v>
      </c>
      <c r="E25" s="357">
        <v>11</v>
      </c>
      <c r="F25" s="357">
        <v>5461.8631866888791</v>
      </c>
      <c r="G25" s="357">
        <v>0</v>
      </c>
      <c r="H25" s="357">
        <v>2545.1965200222126</v>
      </c>
      <c r="I25" s="357">
        <v>0</v>
      </c>
      <c r="J25" s="357">
        <v>0</v>
      </c>
      <c r="K25" s="357">
        <v>2916.6666666666665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  <c r="AO25" s="357">
        <v>0</v>
      </c>
    </row>
    <row r="26" spans="3:41" x14ac:dyDescent="0.3">
      <c r="C26" s="357">
        <v>59</v>
      </c>
      <c r="D26" s="357">
        <v>4</v>
      </c>
      <c r="E26" s="357">
        <v>1</v>
      </c>
      <c r="F26" s="357">
        <v>50.6</v>
      </c>
      <c r="G26" s="357">
        <v>0</v>
      </c>
      <c r="H26" s="357">
        <v>7.6</v>
      </c>
      <c r="I26" s="357">
        <v>0</v>
      </c>
      <c r="J26" s="357">
        <v>0</v>
      </c>
      <c r="K26" s="357">
        <v>38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2</v>
      </c>
      <c r="AG26" s="357">
        <v>0</v>
      </c>
      <c r="AH26" s="357">
        <v>0</v>
      </c>
      <c r="AI26" s="357">
        <v>2</v>
      </c>
      <c r="AJ26" s="357">
        <v>0</v>
      </c>
      <c r="AK26" s="357">
        <v>0</v>
      </c>
      <c r="AL26" s="357">
        <v>0</v>
      </c>
      <c r="AM26" s="357">
        <v>0</v>
      </c>
      <c r="AN26" s="357">
        <v>1</v>
      </c>
      <c r="AO26" s="357">
        <v>0</v>
      </c>
    </row>
    <row r="27" spans="3:41" x14ac:dyDescent="0.3">
      <c r="C27" s="357">
        <v>59</v>
      </c>
      <c r="D27" s="357">
        <v>4</v>
      </c>
      <c r="E27" s="357">
        <v>2</v>
      </c>
      <c r="F27" s="357">
        <v>7363.16</v>
      </c>
      <c r="G27" s="357">
        <v>0</v>
      </c>
      <c r="H27" s="357">
        <v>1165</v>
      </c>
      <c r="I27" s="357">
        <v>0</v>
      </c>
      <c r="J27" s="357">
        <v>0</v>
      </c>
      <c r="K27" s="357">
        <v>5356.16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341</v>
      </c>
      <c r="AG27" s="357">
        <v>0</v>
      </c>
      <c r="AH27" s="357">
        <v>0</v>
      </c>
      <c r="AI27" s="357">
        <v>341</v>
      </c>
      <c r="AJ27" s="357">
        <v>0</v>
      </c>
      <c r="AK27" s="357">
        <v>0</v>
      </c>
      <c r="AL27" s="357">
        <v>0</v>
      </c>
      <c r="AM27" s="357">
        <v>0</v>
      </c>
      <c r="AN27" s="357">
        <v>160</v>
      </c>
      <c r="AO27" s="357">
        <v>0</v>
      </c>
    </row>
    <row r="28" spans="3:41" x14ac:dyDescent="0.3">
      <c r="C28" s="357">
        <v>59</v>
      </c>
      <c r="D28" s="357">
        <v>4</v>
      </c>
      <c r="E28" s="357">
        <v>3</v>
      </c>
      <c r="F28" s="357">
        <v>320</v>
      </c>
      <c r="G28" s="357">
        <v>0</v>
      </c>
      <c r="H28" s="357">
        <v>37</v>
      </c>
      <c r="I28" s="357">
        <v>0</v>
      </c>
      <c r="J28" s="357">
        <v>0</v>
      </c>
      <c r="K28" s="357">
        <v>283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  <c r="AO28" s="357">
        <v>0</v>
      </c>
    </row>
    <row r="29" spans="3:41" x14ac:dyDescent="0.3">
      <c r="C29" s="357">
        <v>59</v>
      </c>
      <c r="D29" s="357">
        <v>4</v>
      </c>
      <c r="E29" s="357">
        <v>4</v>
      </c>
      <c r="F29" s="357">
        <v>544</v>
      </c>
      <c r="G29" s="357">
        <v>0</v>
      </c>
      <c r="H29" s="357">
        <v>174</v>
      </c>
      <c r="I29" s="357">
        <v>0</v>
      </c>
      <c r="J29" s="357">
        <v>0</v>
      </c>
      <c r="K29" s="357">
        <v>370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  <c r="AO29" s="357">
        <v>0</v>
      </c>
    </row>
    <row r="30" spans="3:41" x14ac:dyDescent="0.3">
      <c r="C30" s="357">
        <v>59</v>
      </c>
      <c r="D30" s="357">
        <v>4</v>
      </c>
      <c r="E30" s="357">
        <v>6</v>
      </c>
      <c r="F30" s="357">
        <v>2063946</v>
      </c>
      <c r="G30" s="357">
        <v>0</v>
      </c>
      <c r="H30" s="357">
        <v>637333</v>
      </c>
      <c r="I30" s="357">
        <v>0</v>
      </c>
      <c r="J30" s="357">
        <v>0</v>
      </c>
      <c r="K30" s="357">
        <v>1321081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41331</v>
      </c>
      <c r="AG30" s="357">
        <v>0</v>
      </c>
      <c r="AH30" s="357">
        <v>0</v>
      </c>
      <c r="AI30" s="357">
        <v>38916</v>
      </c>
      <c r="AJ30" s="357">
        <v>0</v>
      </c>
      <c r="AK30" s="357">
        <v>0</v>
      </c>
      <c r="AL30" s="357">
        <v>0</v>
      </c>
      <c r="AM30" s="357">
        <v>0</v>
      </c>
      <c r="AN30" s="357">
        <v>25285</v>
      </c>
      <c r="AO30" s="357">
        <v>0</v>
      </c>
    </row>
    <row r="31" spans="3:41" x14ac:dyDescent="0.3">
      <c r="C31" s="357">
        <v>59</v>
      </c>
      <c r="D31" s="357">
        <v>4</v>
      </c>
      <c r="E31" s="357">
        <v>9</v>
      </c>
      <c r="F31" s="357">
        <v>17360</v>
      </c>
      <c r="G31" s="357">
        <v>0</v>
      </c>
      <c r="H31" s="357">
        <v>0</v>
      </c>
      <c r="I31" s="357">
        <v>0</v>
      </c>
      <c r="J31" s="357">
        <v>0</v>
      </c>
      <c r="K31" s="357">
        <v>17360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0</v>
      </c>
      <c r="AI31" s="357">
        <v>0</v>
      </c>
      <c r="AJ31" s="357">
        <v>0</v>
      </c>
      <c r="AK31" s="357">
        <v>0</v>
      </c>
      <c r="AL31" s="357">
        <v>0</v>
      </c>
      <c r="AM31" s="357">
        <v>0</v>
      </c>
      <c r="AN31" s="357">
        <v>0</v>
      </c>
      <c r="AO31" s="357">
        <v>0</v>
      </c>
    </row>
    <row r="32" spans="3:41" x14ac:dyDescent="0.3">
      <c r="C32" s="357">
        <v>59</v>
      </c>
      <c r="D32" s="357">
        <v>4</v>
      </c>
      <c r="E32" s="357">
        <v>10</v>
      </c>
      <c r="F32" s="357">
        <v>1000</v>
      </c>
      <c r="G32" s="357">
        <v>0</v>
      </c>
      <c r="H32" s="357">
        <v>0</v>
      </c>
      <c r="I32" s="357">
        <v>0</v>
      </c>
      <c r="J32" s="357">
        <v>0</v>
      </c>
      <c r="K32" s="357">
        <v>1000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  <c r="AO32" s="357">
        <v>0</v>
      </c>
    </row>
    <row r="33" spans="3:41" x14ac:dyDescent="0.3">
      <c r="C33" s="357">
        <v>59</v>
      </c>
      <c r="D33" s="357">
        <v>4</v>
      </c>
      <c r="E33" s="357">
        <v>11</v>
      </c>
      <c r="F33" s="357">
        <v>5461.8631866888791</v>
      </c>
      <c r="G33" s="357">
        <v>0</v>
      </c>
      <c r="H33" s="357">
        <v>2545.1965200222126</v>
      </c>
      <c r="I33" s="357">
        <v>0</v>
      </c>
      <c r="J33" s="357">
        <v>0</v>
      </c>
      <c r="K33" s="357">
        <v>2916.6666666666665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  <c r="AO33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14577699</v>
      </c>
      <c r="C3" s="330">
        <f t="shared" ref="C3:R3" si="0">SUBTOTAL(9,C6:C1048576)</f>
        <v>1</v>
      </c>
      <c r="D3" s="330">
        <f t="shared" si="0"/>
        <v>14086405</v>
      </c>
      <c r="E3" s="330">
        <f t="shared" si="0"/>
        <v>0.96629824775501261</v>
      </c>
      <c r="F3" s="330">
        <f t="shared" si="0"/>
        <v>14107066</v>
      </c>
      <c r="G3" s="333">
        <f>IF(B3&lt;&gt;0,F3/B3,"")</f>
        <v>0.96771554962137718</v>
      </c>
      <c r="H3" s="329">
        <f t="shared" si="0"/>
        <v>2186557.06</v>
      </c>
      <c r="I3" s="330">
        <f t="shared" si="0"/>
        <v>1</v>
      </c>
      <c r="J3" s="330">
        <f t="shared" si="0"/>
        <v>2344487.7999999998</v>
      </c>
      <c r="K3" s="330">
        <f t="shared" si="0"/>
        <v>1.0722280442112038</v>
      </c>
      <c r="L3" s="330">
        <f t="shared" si="0"/>
        <v>2310238.2099999986</v>
      </c>
      <c r="M3" s="331">
        <f>IF(H3&lt;&gt;0,L3/H3,"")</f>
        <v>1.0565643368117723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2013</v>
      </c>
      <c r="C5" s="696"/>
      <c r="D5" s="696">
        <v>2014</v>
      </c>
      <c r="E5" s="696"/>
      <c r="F5" s="696">
        <v>2015</v>
      </c>
      <c r="G5" s="697" t="s">
        <v>2</v>
      </c>
      <c r="H5" s="695">
        <v>2013</v>
      </c>
      <c r="I5" s="696"/>
      <c r="J5" s="696">
        <v>2014</v>
      </c>
      <c r="K5" s="696"/>
      <c r="L5" s="696">
        <v>2015</v>
      </c>
      <c r="M5" s="697" t="s">
        <v>2</v>
      </c>
      <c r="N5" s="695">
        <v>2013</v>
      </c>
      <c r="O5" s="696"/>
      <c r="P5" s="696">
        <v>2014</v>
      </c>
      <c r="Q5" s="696"/>
      <c r="R5" s="696">
        <v>2015</v>
      </c>
      <c r="S5" s="697" t="s">
        <v>2</v>
      </c>
    </row>
    <row r="6" spans="1:19" ht="14.4" customHeight="1" thickBot="1" x14ac:dyDescent="0.35">
      <c r="A6" s="700" t="s">
        <v>1895</v>
      </c>
      <c r="B6" s="698">
        <v>14577699</v>
      </c>
      <c r="C6" s="699">
        <v>1</v>
      </c>
      <c r="D6" s="698">
        <v>14086405</v>
      </c>
      <c r="E6" s="699">
        <v>0.96629824775501261</v>
      </c>
      <c r="F6" s="698">
        <v>14107066</v>
      </c>
      <c r="G6" s="434">
        <v>0.96771554962137718</v>
      </c>
      <c r="H6" s="698">
        <v>2186557.06</v>
      </c>
      <c r="I6" s="699">
        <v>1</v>
      </c>
      <c r="J6" s="698">
        <v>2344487.7999999998</v>
      </c>
      <c r="K6" s="699">
        <v>1.0722280442112038</v>
      </c>
      <c r="L6" s="698">
        <v>2310238.2099999986</v>
      </c>
      <c r="M6" s="434">
        <v>1.0565643368117723</v>
      </c>
      <c r="N6" s="698"/>
      <c r="O6" s="699"/>
      <c r="P6" s="698"/>
      <c r="Q6" s="699"/>
      <c r="R6" s="698"/>
      <c r="S6" s="4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2901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6064.86</v>
      </c>
      <c r="G3" s="196">
        <f t="shared" si="0"/>
        <v>16764256.060000001</v>
      </c>
      <c r="H3" s="196"/>
      <c r="I3" s="196"/>
      <c r="J3" s="196">
        <f t="shared" si="0"/>
        <v>4985.95</v>
      </c>
      <c r="K3" s="196">
        <f t="shared" si="0"/>
        <v>16430892.800000001</v>
      </c>
      <c r="L3" s="196"/>
      <c r="M3" s="196"/>
      <c r="N3" s="196">
        <f t="shared" si="0"/>
        <v>4926.76</v>
      </c>
      <c r="O3" s="196">
        <f t="shared" si="0"/>
        <v>16417304.209999999</v>
      </c>
      <c r="P3" s="70">
        <f>IF(G3=0,0,O3/G3)</f>
        <v>0.97930407118823248</v>
      </c>
      <c r="Q3" s="197">
        <f>IF(N3=0,0,O3/N3)</f>
        <v>3332.2719616949066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108</v>
      </c>
      <c r="E4" s="517" t="s">
        <v>68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504</v>
      </c>
      <c r="B6" s="608" t="s">
        <v>2357</v>
      </c>
      <c r="C6" s="608" t="s">
        <v>2358</v>
      </c>
      <c r="D6" s="608" t="s">
        <v>2359</v>
      </c>
      <c r="E6" s="608" t="s">
        <v>2360</v>
      </c>
      <c r="F6" s="611"/>
      <c r="G6" s="611"/>
      <c r="H6" s="611"/>
      <c r="I6" s="611"/>
      <c r="J6" s="611">
        <v>1</v>
      </c>
      <c r="K6" s="611">
        <v>611</v>
      </c>
      <c r="L6" s="611"/>
      <c r="M6" s="611">
        <v>611</v>
      </c>
      <c r="N6" s="611"/>
      <c r="O6" s="611"/>
      <c r="P6" s="630"/>
      <c r="Q6" s="612"/>
    </row>
    <row r="7" spans="1:17" ht="14.4" customHeight="1" x14ac:dyDescent="0.3">
      <c r="A7" s="613" t="s">
        <v>504</v>
      </c>
      <c r="B7" s="614" t="s">
        <v>2357</v>
      </c>
      <c r="C7" s="614" t="s">
        <v>2358</v>
      </c>
      <c r="D7" s="614" t="s">
        <v>2361</v>
      </c>
      <c r="E7" s="614" t="s">
        <v>2362</v>
      </c>
      <c r="F7" s="617"/>
      <c r="G7" s="617"/>
      <c r="H7" s="617"/>
      <c r="I7" s="617"/>
      <c r="J7" s="617">
        <v>1</v>
      </c>
      <c r="K7" s="617">
        <v>39</v>
      </c>
      <c r="L7" s="617"/>
      <c r="M7" s="617">
        <v>39</v>
      </c>
      <c r="N7" s="617"/>
      <c r="O7" s="617"/>
      <c r="P7" s="638"/>
      <c r="Q7" s="618"/>
    </row>
    <row r="8" spans="1:17" ht="14.4" customHeight="1" x14ac:dyDescent="0.3">
      <c r="A8" s="613" t="s">
        <v>504</v>
      </c>
      <c r="B8" s="614" t="s">
        <v>2357</v>
      </c>
      <c r="C8" s="614" t="s">
        <v>2358</v>
      </c>
      <c r="D8" s="614" t="s">
        <v>2363</v>
      </c>
      <c r="E8" s="614" t="s">
        <v>2364</v>
      </c>
      <c r="F8" s="617"/>
      <c r="G8" s="617"/>
      <c r="H8" s="617"/>
      <c r="I8" s="617"/>
      <c r="J8" s="617">
        <v>1</v>
      </c>
      <c r="K8" s="617">
        <v>689</v>
      </c>
      <c r="L8" s="617"/>
      <c r="M8" s="617">
        <v>689</v>
      </c>
      <c r="N8" s="617"/>
      <c r="O8" s="617"/>
      <c r="P8" s="638"/>
      <c r="Q8" s="618"/>
    </row>
    <row r="9" spans="1:17" ht="14.4" customHeight="1" x14ac:dyDescent="0.3">
      <c r="A9" s="613" t="s">
        <v>504</v>
      </c>
      <c r="B9" s="614" t="s">
        <v>2365</v>
      </c>
      <c r="C9" s="614" t="s">
        <v>2358</v>
      </c>
      <c r="D9" s="614" t="s">
        <v>2366</v>
      </c>
      <c r="E9" s="614" t="s">
        <v>2367</v>
      </c>
      <c r="F9" s="617"/>
      <c r="G9" s="617"/>
      <c r="H9" s="617"/>
      <c r="I9" s="617"/>
      <c r="J9" s="617"/>
      <c r="K9" s="617"/>
      <c r="L9" s="617"/>
      <c r="M9" s="617"/>
      <c r="N9" s="617">
        <v>2</v>
      </c>
      <c r="O9" s="617">
        <v>6976</v>
      </c>
      <c r="P9" s="638"/>
      <c r="Q9" s="618">
        <v>3488</v>
      </c>
    </row>
    <row r="10" spans="1:17" ht="14.4" customHeight="1" x14ac:dyDescent="0.3">
      <c r="A10" s="613" t="s">
        <v>504</v>
      </c>
      <c r="B10" s="614" t="s">
        <v>2365</v>
      </c>
      <c r="C10" s="614" t="s">
        <v>2358</v>
      </c>
      <c r="D10" s="614" t="s">
        <v>2368</v>
      </c>
      <c r="E10" s="614" t="s">
        <v>2369</v>
      </c>
      <c r="F10" s="617">
        <v>9</v>
      </c>
      <c r="G10" s="617">
        <v>24102</v>
      </c>
      <c r="H10" s="617">
        <v>1</v>
      </c>
      <c r="I10" s="617">
        <v>2678</v>
      </c>
      <c r="J10" s="617">
        <v>7</v>
      </c>
      <c r="K10" s="617">
        <v>18774</v>
      </c>
      <c r="L10" s="617">
        <v>0.77893950709484694</v>
      </c>
      <c r="M10" s="617">
        <v>2682</v>
      </c>
      <c r="N10" s="617">
        <v>21</v>
      </c>
      <c r="O10" s="617">
        <v>56658</v>
      </c>
      <c r="P10" s="638">
        <v>2.3507592730893703</v>
      </c>
      <c r="Q10" s="618">
        <v>2698</v>
      </c>
    </row>
    <row r="11" spans="1:17" ht="14.4" customHeight="1" x14ac:dyDescent="0.3">
      <c r="A11" s="613" t="s">
        <v>504</v>
      </c>
      <c r="B11" s="614" t="s">
        <v>2365</v>
      </c>
      <c r="C11" s="614" t="s">
        <v>2358</v>
      </c>
      <c r="D11" s="614" t="s">
        <v>2370</v>
      </c>
      <c r="E11" s="614" t="s">
        <v>2371</v>
      </c>
      <c r="F11" s="617">
        <v>1</v>
      </c>
      <c r="G11" s="617">
        <v>5940</v>
      </c>
      <c r="H11" s="617">
        <v>1</v>
      </c>
      <c r="I11" s="617">
        <v>5940</v>
      </c>
      <c r="J11" s="617"/>
      <c r="K11" s="617"/>
      <c r="L11" s="617"/>
      <c r="M11" s="617"/>
      <c r="N11" s="617">
        <v>3</v>
      </c>
      <c r="O11" s="617">
        <v>17967</v>
      </c>
      <c r="P11" s="638">
        <v>3.0247474747474747</v>
      </c>
      <c r="Q11" s="618">
        <v>5989</v>
      </c>
    </row>
    <row r="12" spans="1:17" ht="14.4" customHeight="1" x14ac:dyDescent="0.3">
      <c r="A12" s="613" t="s">
        <v>504</v>
      </c>
      <c r="B12" s="614" t="s">
        <v>2365</v>
      </c>
      <c r="C12" s="614" t="s">
        <v>2358</v>
      </c>
      <c r="D12" s="614" t="s">
        <v>2372</v>
      </c>
      <c r="E12" s="614" t="s">
        <v>2373</v>
      </c>
      <c r="F12" s="617">
        <v>1</v>
      </c>
      <c r="G12" s="617">
        <v>3171</v>
      </c>
      <c r="H12" s="617">
        <v>1</v>
      </c>
      <c r="I12" s="617">
        <v>3171</v>
      </c>
      <c r="J12" s="617"/>
      <c r="K12" s="617"/>
      <c r="L12" s="617"/>
      <c r="M12" s="617"/>
      <c r="N12" s="617"/>
      <c r="O12" s="617"/>
      <c r="P12" s="638"/>
      <c r="Q12" s="618"/>
    </row>
    <row r="13" spans="1:17" ht="14.4" customHeight="1" x14ac:dyDescent="0.3">
      <c r="A13" s="613" t="s">
        <v>504</v>
      </c>
      <c r="B13" s="614" t="s">
        <v>2365</v>
      </c>
      <c r="C13" s="614" t="s">
        <v>2358</v>
      </c>
      <c r="D13" s="614" t="s">
        <v>2374</v>
      </c>
      <c r="E13" s="614" t="s">
        <v>2375</v>
      </c>
      <c r="F13" s="617"/>
      <c r="G13" s="617"/>
      <c r="H13" s="617"/>
      <c r="I13" s="617"/>
      <c r="J13" s="617"/>
      <c r="K13" s="617"/>
      <c r="L13" s="617"/>
      <c r="M13" s="617"/>
      <c r="N13" s="617">
        <v>1</v>
      </c>
      <c r="O13" s="617">
        <v>3123</v>
      </c>
      <c r="P13" s="638"/>
      <c r="Q13" s="618">
        <v>3123</v>
      </c>
    </row>
    <row r="14" spans="1:17" ht="14.4" customHeight="1" x14ac:dyDescent="0.3">
      <c r="A14" s="613" t="s">
        <v>504</v>
      </c>
      <c r="B14" s="614" t="s">
        <v>2365</v>
      </c>
      <c r="C14" s="614" t="s">
        <v>2358</v>
      </c>
      <c r="D14" s="614" t="s">
        <v>551</v>
      </c>
      <c r="E14" s="614" t="s">
        <v>2376</v>
      </c>
      <c r="F14" s="617"/>
      <c r="G14" s="617"/>
      <c r="H14" s="617"/>
      <c r="I14" s="617"/>
      <c r="J14" s="617">
        <v>3</v>
      </c>
      <c r="K14" s="617">
        <v>7110</v>
      </c>
      <c r="L14" s="617"/>
      <c r="M14" s="617">
        <v>2370</v>
      </c>
      <c r="N14" s="617"/>
      <c r="O14" s="617"/>
      <c r="P14" s="638"/>
      <c r="Q14" s="618"/>
    </row>
    <row r="15" spans="1:17" ht="14.4" customHeight="1" x14ac:dyDescent="0.3">
      <c r="A15" s="613" t="s">
        <v>504</v>
      </c>
      <c r="B15" s="614" t="s">
        <v>2365</v>
      </c>
      <c r="C15" s="614" t="s">
        <v>2358</v>
      </c>
      <c r="D15" s="614" t="s">
        <v>2377</v>
      </c>
      <c r="E15" s="614" t="s">
        <v>2378</v>
      </c>
      <c r="F15" s="617"/>
      <c r="G15" s="617"/>
      <c r="H15" s="617"/>
      <c r="I15" s="617"/>
      <c r="J15" s="617">
        <v>1</v>
      </c>
      <c r="K15" s="617">
        <v>3340</v>
      </c>
      <c r="L15" s="617"/>
      <c r="M15" s="617">
        <v>3340</v>
      </c>
      <c r="N15" s="617"/>
      <c r="O15" s="617"/>
      <c r="P15" s="638"/>
      <c r="Q15" s="618"/>
    </row>
    <row r="16" spans="1:17" ht="14.4" customHeight="1" x14ac:dyDescent="0.3">
      <c r="A16" s="613" t="s">
        <v>504</v>
      </c>
      <c r="B16" s="614" t="s">
        <v>2365</v>
      </c>
      <c r="C16" s="614" t="s">
        <v>2358</v>
      </c>
      <c r="D16" s="614" t="s">
        <v>2379</v>
      </c>
      <c r="E16" s="614" t="s">
        <v>2380</v>
      </c>
      <c r="F16" s="617"/>
      <c r="G16" s="617"/>
      <c r="H16" s="617"/>
      <c r="I16" s="617"/>
      <c r="J16" s="617">
        <v>1</v>
      </c>
      <c r="K16" s="617">
        <v>4218</v>
      </c>
      <c r="L16" s="617"/>
      <c r="M16" s="617">
        <v>4218</v>
      </c>
      <c r="N16" s="617"/>
      <c r="O16" s="617"/>
      <c r="P16" s="638"/>
      <c r="Q16" s="618"/>
    </row>
    <row r="17" spans="1:17" ht="14.4" customHeight="1" x14ac:dyDescent="0.3">
      <c r="A17" s="613" t="s">
        <v>504</v>
      </c>
      <c r="B17" s="614" t="s">
        <v>2365</v>
      </c>
      <c r="C17" s="614" t="s">
        <v>2358</v>
      </c>
      <c r="D17" s="614" t="s">
        <v>2381</v>
      </c>
      <c r="E17" s="614" t="s">
        <v>2382</v>
      </c>
      <c r="F17" s="617">
        <v>14</v>
      </c>
      <c r="G17" s="617">
        <v>28742</v>
      </c>
      <c r="H17" s="617">
        <v>1</v>
      </c>
      <c r="I17" s="617">
        <v>2053</v>
      </c>
      <c r="J17" s="617">
        <v>3</v>
      </c>
      <c r="K17" s="617">
        <v>6173</v>
      </c>
      <c r="L17" s="617">
        <v>0.2147728063461137</v>
      </c>
      <c r="M17" s="617">
        <v>2057.6666666666665</v>
      </c>
      <c r="N17" s="617">
        <v>23</v>
      </c>
      <c r="O17" s="617">
        <v>47679</v>
      </c>
      <c r="P17" s="638">
        <v>1.6588615962702664</v>
      </c>
      <c r="Q17" s="618">
        <v>2073</v>
      </c>
    </row>
    <row r="18" spans="1:17" ht="14.4" customHeight="1" x14ac:dyDescent="0.3">
      <c r="A18" s="613" t="s">
        <v>504</v>
      </c>
      <c r="B18" s="614" t="s">
        <v>2365</v>
      </c>
      <c r="C18" s="614" t="s">
        <v>2358</v>
      </c>
      <c r="D18" s="614" t="s">
        <v>2383</v>
      </c>
      <c r="E18" s="614" t="s">
        <v>2384</v>
      </c>
      <c r="F18" s="617"/>
      <c r="G18" s="617"/>
      <c r="H18" s="617"/>
      <c r="I18" s="617"/>
      <c r="J18" s="617">
        <v>1</v>
      </c>
      <c r="K18" s="617">
        <v>1617</v>
      </c>
      <c r="L18" s="617"/>
      <c r="M18" s="617">
        <v>1617</v>
      </c>
      <c r="N18" s="617">
        <v>3</v>
      </c>
      <c r="O18" s="617">
        <v>4890</v>
      </c>
      <c r="P18" s="638"/>
      <c r="Q18" s="618">
        <v>1630</v>
      </c>
    </row>
    <row r="19" spans="1:17" ht="14.4" customHeight="1" x14ac:dyDescent="0.3">
      <c r="A19" s="613" t="s">
        <v>504</v>
      </c>
      <c r="B19" s="614" t="s">
        <v>2365</v>
      </c>
      <c r="C19" s="614" t="s">
        <v>2358</v>
      </c>
      <c r="D19" s="614" t="s">
        <v>2385</v>
      </c>
      <c r="E19" s="614" t="s">
        <v>2386</v>
      </c>
      <c r="F19" s="617">
        <v>2</v>
      </c>
      <c r="G19" s="617">
        <v>4444</v>
      </c>
      <c r="H19" s="617">
        <v>1</v>
      </c>
      <c r="I19" s="617">
        <v>2222</v>
      </c>
      <c r="J19" s="617"/>
      <c r="K19" s="617"/>
      <c r="L19" s="617"/>
      <c r="M19" s="617"/>
      <c r="N19" s="617">
        <v>4</v>
      </c>
      <c r="O19" s="617">
        <v>8968</v>
      </c>
      <c r="P19" s="638">
        <v>2.0180018001800182</v>
      </c>
      <c r="Q19" s="618">
        <v>2242</v>
      </c>
    </row>
    <row r="20" spans="1:17" ht="14.4" customHeight="1" x14ac:dyDescent="0.3">
      <c r="A20" s="613" t="s">
        <v>504</v>
      </c>
      <c r="B20" s="614" t="s">
        <v>2365</v>
      </c>
      <c r="C20" s="614" t="s">
        <v>2358</v>
      </c>
      <c r="D20" s="614" t="s">
        <v>2387</v>
      </c>
      <c r="E20" s="614" t="s">
        <v>2388</v>
      </c>
      <c r="F20" s="617">
        <v>1</v>
      </c>
      <c r="G20" s="617">
        <v>2677</v>
      </c>
      <c r="H20" s="617">
        <v>1</v>
      </c>
      <c r="I20" s="617">
        <v>2677</v>
      </c>
      <c r="J20" s="617">
        <v>1</v>
      </c>
      <c r="K20" s="617">
        <v>2677</v>
      </c>
      <c r="L20" s="617">
        <v>1</v>
      </c>
      <c r="M20" s="617">
        <v>2677</v>
      </c>
      <c r="N20" s="617">
        <v>4</v>
      </c>
      <c r="O20" s="617">
        <v>10788</v>
      </c>
      <c r="P20" s="638">
        <v>4.0298841987299214</v>
      </c>
      <c r="Q20" s="618">
        <v>2697</v>
      </c>
    </row>
    <row r="21" spans="1:17" ht="14.4" customHeight="1" x14ac:dyDescent="0.3">
      <c r="A21" s="613" t="s">
        <v>504</v>
      </c>
      <c r="B21" s="614" t="s">
        <v>2365</v>
      </c>
      <c r="C21" s="614" t="s">
        <v>2358</v>
      </c>
      <c r="D21" s="614" t="s">
        <v>2389</v>
      </c>
      <c r="E21" s="614" t="s">
        <v>2390</v>
      </c>
      <c r="F21" s="617"/>
      <c r="G21" s="617"/>
      <c r="H21" s="617"/>
      <c r="I21" s="617"/>
      <c r="J21" s="617">
        <v>3</v>
      </c>
      <c r="K21" s="617">
        <v>15444</v>
      </c>
      <c r="L21" s="617"/>
      <c r="M21" s="617">
        <v>5148</v>
      </c>
      <c r="N21" s="617">
        <v>1</v>
      </c>
      <c r="O21" s="617">
        <v>5148</v>
      </c>
      <c r="P21" s="638"/>
      <c r="Q21" s="618">
        <v>5148</v>
      </c>
    </row>
    <row r="22" spans="1:17" ht="14.4" customHeight="1" x14ac:dyDescent="0.3">
      <c r="A22" s="613" t="s">
        <v>504</v>
      </c>
      <c r="B22" s="614" t="s">
        <v>2365</v>
      </c>
      <c r="C22" s="614" t="s">
        <v>2358</v>
      </c>
      <c r="D22" s="614" t="s">
        <v>2391</v>
      </c>
      <c r="E22" s="614" t="s">
        <v>2392</v>
      </c>
      <c r="F22" s="617"/>
      <c r="G22" s="617"/>
      <c r="H22" s="617"/>
      <c r="I22" s="617"/>
      <c r="J22" s="617"/>
      <c r="K22" s="617"/>
      <c r="L22" s="617"/>
      <c r="M22" s="617"/>
      <c r="N22" s="617">
        <v>1</v>
      </c>
      <c r="O22" s="617">
        <v>4901</v>
      </c>
      <c r="P22" s="638"/>
      <c r="Q22" s="618">
        <v>4901</v>
      </c>
    </row>
    <row r="23" spans="1:17" ht="14.4" customHeight="1" x14ac:dyDescent="0.3">
      <c r="A23" s="613" t="s">
        <v>504</v>
      </c>
      <c r="B23" s="614" t="s">
        <v>2365</v>
      </c>
      <c r="C23" s="614" t="s">
        <v>2358</v>
      </c>
      <c r="D23" s="614" t="s">
        <v>2393</v>
      </c>
      <c r="E23" s="614" t="s">
        <v>2394</v>
      </c>
      <c r="F23" s="617">
        <v>2</v>
      </c>
      <c r="G23" s="617">
        <v>1362</v>
      </c>
      <c r="H23" s="617">
        <v>1</v>
      </c>
      <c r="I23" s="617">
        <v>681</v>
      </c>
      <c r="J23" s="617"/>
      <c r="K23" s="617"/>
      <c r="L23" s="617"/>
      <c r="M23" s="617"/>
      <c r="N23" s="617">
        <v>3</v>
      </c>
      <c r="O23" s="617">
        <v>2088</v>
      </c>
      <c r="P23" s="638">
        <v>1.5330396475770924</v>
      </c>
      <c r="Q23" s="618">
        <v>696</v>
      </c>
    </row>
    <row r="24" spans="1:17" ht="14.4" customHeight="1" x14ac:dyDescent="0.3">
      <c r="A24" s="613" t="s">
        <v>504</v>
      </c>
      <c r="B24" s="614" t="s">
        <v>2365</v>
      </c>
      <c r="C24" s="614" t="s">
        <v>2358</v>
      </c>
      <c r="D24" s="614" t="s">
        <v>2395</v>
      </c>
      <c r="E24" s="614" t="s">
        <v>2396</v>
      </c>
      <c r="F24" s="617">
        <v>1</v>
      </c>
      <c r="G24" s="617">
        <v>8930</v>
      </c>
      <c r="H24" s="617">
        <v>1</v>
      </c>
      <c r="I24" s="617">
        <v>8930</v>
      </c>
      <c r="J24" s="617"/>
      <c r="K24" s="617"/>
      <c r="L24" s="617"/>
      <c r="M24" s="617"/>
      <c r="N24" s="617"/>
      <c r="O24" s="617"/>
      <c r="P24" s="638"/>
      <c r="Q24" s="618"/>
    </row>
    <row r="25" spans="1:17" ht="14.4" customHeight="1" x14ac:dyDescent="0.3">
      <c r="A25" s="613" t="s">
        <v>504</v>
      </c>
      <c r="B25" s="614" t="s">
        <v>2365</v>
      </c>
      <c r="C25" s="614" t="s">
        <v>2358</v>
      </c>
      <c r="D25" s="614" t="s">
        <v>2397</v>
      </c>
      <c r="E25" s="614" t="s">
        <v>2398</v>
      </c>
      <c r="F25" s="617">
        <v>1</v>
      </c>
      <c r="G25" s="617">
        <v>4236</v>
      </c>
      <c r="H25" s="617">
        <v>1</v>
      </c>
      <c r="I25" s="617">
        <v>4236</v>
      </c>
      <c r="J25" s="617"/>
      <c r="K25" s="617"/>
      <c r="L25" s="617"/>
      <c r="M25" s="617"/>
      <c r="N25" s="617"/>
      <c r="O25" s="617"/>
      <c r="P25" s="638"/>
      <c r="Q25" s="618"/>
    </row>
    <row r="26" spans="1:17" ht="14.4" customHeight="1" x14ac:dyDescent="0.3">
      <c r="A26" s="613" t="s">
        <v>504</v>
      </c>
      <c r="B26" s="614" t="s">
        <v>2365</v>
      </c>
      <c r="C26" s="614" t="s">
        <v>2358</v>
      </c>
      <c r="D26" s="614" t="s">
        <v>2399</v>
      </c>
      <c r="E26" s="614" t="s">
        <v>2400</v>
      </c>
      <c r="F26" s="617">
        <v>1</v>
      </c>
      <c r="G26" s="617">
        <v>659</v>
      </c>
      <c r="H26" s="617">
        <v>1</v>
      </c>
      <c r="I26" s="617">
        <v>659</v>
      </c>
      <c r="J26" s="617"/>
      <c r="K26" s="617"/>
      <c r="L26" s="617"/>
      <c r="M26" s="617"/>
      <c r="N26" s="617"/>
      <c r="O26" s="617"/>
      <c r="P26" s="638"/>
      <c r="Q26" s="618"/>
    </row>
    <row r="27" spans="1:17" ht="14.4" customHeight="1" x14ac:dyDescent="0.3">
      <c r="A27" s="613" t="s">
        <v>504</v>
      </c>
      <c r="B27" s="614" t="s">
        <v>2365</v>
      </c>
      <c r="C27" s="614" t="s">
        <v>2358</v>
      </c>
      <c r="D27" s="614" t="s">
        <v>2401</v>
      </c>
      <c r="E27" s="614" t="s">
        <v>2402</v>
      </c>
      <c r="F27" s="617">
        <v>1</v>
      </c>
      <c r="G27" s="617">
        <v>1354</v>
      </c>
      <c r="H27" s="617">
        <v>1</v>
      </c>
      <c r="I27" s="617">
        <v>1354</v>
      </c>
      <c r="J27" s="617"/>
      <c r="K27" s="617"/>
      <c r="L27" s="617"/>
      <c r="M27" s="617"/>
      <c r="N27" s="617"/>
      <c r="O27" s="617"/>
      <c r="P27" s="638"/>
      <c r="Q27" s="618"/>
    </row>
    <row r="28" spans="1:17" ht="14.4" customHeight="1" x14ac:dyDescent="0.3">
      <c r="A28" s="613" t="s">
        <v>504</v>
      </c>
      <c r="B28" s="614" t="s">
        <v>2365</v>
      </c>
      <c r="C28" s="614" t="s">
        <v>2358</v>
      </c>
      <c r="D28" s="614" t="s">
        <v>2403</v>
      </c>
      <c r="E28" s="614" t="s">
        <v>2404</v>
      </c>
      <c r="F28" s="617">
        <v>11</v>
      </c>
      <c r="G28" s="617">
        <v>8866</v>
      </c>
      <c r="H28" s="617">
        <v>1</v>
      </c>
      <c r="I28" s="617">
        <v>806</v>
      </c>
      <c r="J28" s="617">
        <v>7</v>
      </c>
      <c r="K28" s="617">
        <v>5660</v>
      </c>
      <c r="L28" s="617">
        <v>0.63839386420031585</v>
      </c>
      <c r="M28" s="617">
        <v>808.57142857142856</v>
      </c>
      <c r="N28" s="617">
        <v>11</v>
      </c>
      <c r="O28" s="617">
        <v>9009</v>
      </c>
      <c r="P28" s="638">
        <v>1.0161290322580645</v>
      </c>
      <c r="Q28" s="618">
        <v>819</v>
      </c>
    </row>
    <row r="29" spans="1:17" ht="14.4" customHeight="1" x14ac:dyDescent="0.3">
      <c r="A29" s="613" t="s">
        <v>504</v>
      </c>
      <c r="B29" s="614" t="s">
        <v>2365</v>
      </c>
      <c r="C29" s="614" t="s">
        <v>2358</v>
      </c>
      <c r="D29" s="614" t="s">
        <v>2405</v>
      </c>
      <c r="E29" s="614" t="s">
        <v>2406</v>
      </c>
      <c r="F29" s="617"/>
      <c r="G29" s="617"/>
      <c r="H29" s="617"/>
      <c r="I29" s="617"/>
      <c r="J29" s="617">
        <v>1</v>
      </c>
      <c r="K29" s="617">
        <v>3875</v>
      </c>
      <c r="L29" s="617"/>
      <c r="M29" s="617">
        <v>3875</v>
      </c>
      <c r="N29" s="617"/>
      <c r="O29" s="617"/>
      <c r="P29" s="638"/>
      <c r="Q29" s="618"/>
    </row>
    <row r="30" spans="1:17" ht="14.4" customHeight="1" x14ac:dyDescent="0.3">
      <c r="A30" s="613" t="s">
        <v>504</v>
      </c>
      <c r="B30" s="614" t="s">
        <v>2365</v>
      </c>
      <c r="C30" s="614" t="s">
        <v>2358</v>
      </c>
      <c r="D30" s="614" t="s">
        <v>2407</v>
      </c>
      <c r="E30" s="614" t="s">
        <v>2408</v>
      </c>
      <c r="F30" s="617">
        <v>6</v>
      </c>
      <c r="G30" s="617">
        <v>0</v>
      </c>
      <c r="H30" s="617"/>
      <c r="I30" s="617">
        <v>0</v>
      </c>
      <c r="J30" s="617">
        <v>3</v>
      </c>
      <c r="K30" s="617">
        <v>0</v>
      </c>
      <c r="L30" s="617"/>
      <c r="M30" s="617">
        <v>0</v>
      </c>
      <c r="N30" s="617">
        <v>3</v>
      </c>
      <c r="O30" s="617">
        <v>0</v>
      </c>
      <c r="P30" s="638"/>
      <c r="Q30" s="618">
        <v>0</v>
      </c>
    </row>
    <row r="31" spans="1:17" ht="14.4" customHeight="1" x14ac:dyDescent="0.3">
      <c r="A31" s="613" t="s">
        <v>504</v>
      </c>
      <c r="B31" s="614" t="s">
        <v>2365</v>
      </c>
      <c r="C31" s="614" t="s">
        <v>2358</v>
      </c>
      <c r="D31" s="614" t="s">
        <v>2409</v>
      </c>
      <c r="E31" s="614" t="s">
        <v>2410</v>
      </c>
      <c r="F31" s="617"/>
      <c r="G31" s="617"/>
      <c r="H31" s="617"/>
      <c r="I31" s="617"/>
      <c r="J31" s="617">
        <v>1</v>
      </c>
      <c r="K31" s="617">
        <v>0</v>
      </c>
      <c r="L31" s="617"/>
      <c r="M31" s="617">
        <v>0</v>
      </c>
      <c r="N31" s="617">
        <v>1</v>
      </c>
      <c r="O31" s="617">
        <v>0</v>
      </c>
      <c r="P31" s="638"/>
      <c r="Q31" s="618">
        <v>0</v>
      </c>
    </row>
    <row r="32" spans="1:17" ht="14.4" customHeight="1" x14ac:dyDescent="0.3">
      <c r="A32" s="613" t="s">
        <v>504</v>
      </c>
      <c r="B32" s="614" t="s">
        <v>2365</v>
      </c>
      <c r="C32" s="614" t="s">
        <v>2358</v>
      </c>
      <c r="D32" s="614" t="s">
        <v>2411</v>
      </c>
      <c r="E32" s="614" t="s">
        <v>2412</v>
      </c>
      <c r="F32" s="617">
        <v>1</v>
      </c>
      <c r="G32" s="617">
        <v>0</v>
      </c>
      <c r="H32" s="617"/>
      <c r="I32" s="617">
        <v>0</v>
      </c>
      <c r="J32" s="617"/>
      <c r="K32" s="617"/>
      <c r="L32" s="617"/>
      <c r="M32" s="617"/>
      <c r="N32" s="617">
        <v>1</v>
      </c>
      <c r="O32" s="617">
        <v>0</v>
      </c>
      <c r="P32" s="638"/>
      <c r="Q32" s="618">
        <v>0</v>
      </c>
    </row>
    <row r="33" spans="1:17" ht="14.4" customHeight="1" x14ac:dyDescent="0.3">
      <c r="A33" s="613" t="s">
        <v>504</v>
      </c>
      <c r="B33" s="614" t="s">
        <v>2365</v>
      </c>
      <c r="C33" s="614" t="s">
        <v>2358</v>
      </c>
      <c r="D33" s="614" t="s">
        <v>2413</v>
      </c>
      <c r="E33" s="614" t="s">
        <v>2414</v>
      </c>
      <c r="F33" s="617"/>
      <c r="G33" s="617"/>
      <c r="H33" s="617"/>
      <c r="I33" s="617"/>
      <c r="J33" s="617">
        <v>1</v>
      </c>
      <c r="K33" s="617">
        <v>0</v>
      </c>
      <c r="L33" s="617"/>
      <c r="M33" s="617">
        <v>0</v>
      </c>
      <c r="N33" s="617">
        <v>2</v>
      </c>
      <c r="O33" s="617">
        <v>0</v>
      </c>
      <c r="P33" s="638"/>
      <c r="Q33" s="618">
        <v>0</v>
      </c>
    </row>
    <row r="34" spans="1:17" ht="14.4" customHeight="1" x14ac:dyDescent="0.3">
      <c r="A34" s="613" t="s">
        <v>504</v>
      </c>
      <c r="B34" s="614" t="s">
        <v>2365</v>
      </c>
      <c r="C34" s="614" t="s">
        <v>2358</v>
      </c>
      <c r="D34" s="614" t="s">
        <v>2415</v>
      </c>
      <c r="E34" s="614" t="s">
        <v>2416</v>
      </c>
      <c r="F34" s="617"/>
      <c r="G34" s="617"/>
      <c r="H34" s="617"/>
      <c r="I34" s="617"/>
      <c r="J34" s="617">
        <v>1</v>
      </c>
      <c r="K34" s="617">
        <v>0</v>
      </c>
      <c r="L34" s="617"/>
      <c r="M34" s="617">
        <v>0</v>
      </c>
      <c r="N34" s="617"/>
      <c r="O34" s="617"/>
      <c r="P34" s="638"/>
      <c r="Q34" s="618"/>
    </row>
    <row r="35" spans="1:17" ht="14.4" customHeight="1" x14ac:dyDescent="0.3">
      <c r="A35" s="613" t="s">
        <v>504</v>
      </c>
      <c r="B35" s="614" t="s">
        <v>2365</v>
      </c>
      <c r="C35" s="614" t="s">
        <v>2358</v>
      </c>
      <c r="D35" s="614" t="s">
        <v>2417</v>
      </c>
      <c r="E35" s="614" t="s">
        <v>2418</v>
      </c>
      <c r="F35" s="617"/>
      <c r="G35" s="617"/>
      <c r="H35" s="617"/>
      <c r="I35" s="617"/>
      <c r="J35" s="617"/>
      <c r="K35" s="617"/>
      <c r="L35" s="617"/>
      <c r="M35" s="617"/>
      <c r="N35" s="617">
        <v>1</v>
      </c>
      <c r="O35" s="617">
        <v>0</v>
      </c>
      <c r="P35" s="638"/>
      <c r="Q35" s="618">
        <v>0</v>
      </c>
    </row>
    <row r="36" spans="1:17" ht="14.4" customHeight="1" x14ac:dyDescent="0.3">
      <c r="A36" s="613" t="s">
        <v>504</v>
      </c>
      <c r="B36" s="614" t="s">
        <v>2365</v>
      </c>
      <c r="C36" s="614" t="s">
        <v>2358</v>
      </c>
      <c r="D36" s="614" t="s">
        <v>2419</v>
      </c>
      <c r="E36" s="614" t="s">
        <v>2420</v>
      </c>
      <c r="F36" s="617">
        <v>1</v>
      </c>
      <c r="G36" s="617">
        <v>0</v>
      </c>
      <c r="H36" s="617"/>
      <c r="I36" s="617">
        <v>0</v>
      </c>
      <c r="J36" s="617"/>
      <c r="K36" s="617"/>
      <c r="L36" s="617"/>
      <c r="M36" s="617"/>
      <c r="N36" s="617"/>
      <c r="O36" s="617"/>
      <c r="P36" s="638"/>
      <c r="Q36" s="618"/>
    </row>
    <row r="37" spans="1:17" ht="14.4" customHeight="1" x14ac:dyDescent="0.3">
      <c r="A37" s="613" t="s">
        <v>504</v>
      </c>
      <c r="B37" s="614" t="s">
        <v>2365</v>
      </c>
      <c r="C37" s="614" t="s">
        <v>2358</v>
      </c>
      <c r="D37" s="614" t="s">
        <v>2421</v>
      </c>
      <c r="E37" s="614" t="s">
        <v>2422</v>
      </c>
      <c r="F37" s="617">
        <v>1</v>
      </c>
      <c r="G37" s="617">
        <v>0</v>
      </c>
      <c r="H37" s="617"/>
      <c r="I37" s="617">
        <v>0</v>
      </c>
      <c r="J37" s="617"/>
      <c r="K37" s="617"/>
      <c r="L37" s="617"/>
      <c r="M37" s="617"/>
      <c r="N37" s="617"/>
      <c r="O37" s="617"/>
      <c r="P37" s="638"/>
      <c r="Q37" s="618"/>
    </row>
    <row r="38" spans="1:17" ht="14.4" customHeight="1" x14ac:dyDescent="0.3">
      <c r="A38" s="613" t="s">
        <v>504</v>
      </c>
      <c r="B38" s="614" t="s">
        <v>2365</v>
      </c>
      <c r="C38" s="614" t="s">
        <v>2358</v>
      </c>
      <c r="D38" s="614" t="s">
        <v>2423</v>
      </c>
      <c r="E38" s="614" t="s">
        <v>2424</v>
      </c>
      <c r="F38" s="617"/>
      <c r="G38" s="617"/>
      <c r="H38" s="617"/>
      <c r="I38" s="617"/>
      <c r="J38" s="617"/>
      <c r="K38" s="617"/>
      <c r="L38" s="617"/>
      <c r="M38" s="617"/>
      <c r="N38" s="617">
        <v>1</v>
      </c>
      <c r="O38" s="617">
        <v>0</v>
      </c>
      <c r="P38" s="638"/>
      <c r="Q38" s="618">
        <v>0</v>
      </c>
    </row>
    <row r="39" spans="1:17" ht="14.4" customHeight="1" x14ac:dyDescent="0.3">
      <c r="A39" s="613" t="s">
        <v>504</v>
      </c>
      <c r="B39" s="614" t="s">
        <v>2365</v>
      </c>
      <c r="C39" s="614" t="s">
        <v>2358</v>
      </c>
      <c r="D39" s="614" t="s">
        <v>2425</v>
      </c>
      <c r="E39" s="614" t="s">
        <v>2426</v>
      </c>
      <c r="F39" s="617"/>
      <c r="G39" s="617"/>
      <c r="H39" s="617"/>
      <c r="I39" s="617"/>
      <c r="J39" s="617">
        <v>1</v>
      </c>
      <c r="K39" s="617">
        <v>0</v>
      </c>
      <c r="L39" s="617"/>
      <c r="M39" s="617">
        <v>0</v>
      </c>
      <c r="N39" s="617"/>
      <c r="O39" s="617"/>
      <c r="P39" s="638"/>
      <c r="Q39" s="618"/>
    </row>
    <row r="40" spans="1:17" ht="14.4" customHeight="1" x14ac:dyDescent="0.3">
      <c r="A40" s="613" t="s">
        <v>504</v>
      </c>
      <c r="B40" s="614" t="s">
        <v>2365</v>
      </c>
      <c r="C40" s="614" t="s">
        <v>2358</v>
      </c>
      <c r="D40" s="614" t="s">
        <v>2427</v>
      </c>
      <c r="E40" s="614" t="s">
        <v>2428</v>
      </c>
      <c r="F40" s="617"/>
      <c r="G40" s="617"/>
      <c r="H40" s="617"/>
      <c r="I40" s="617"/>
      <c r="J40" s="617">
        <v>1</v>
      </c>
      <c r="K40" s="617">
        <v>0</v>
      </c>
      <c r="L40" s="617"/>
      <c r="M40" s="617">
        <v>0</v>
      </c>
      <c r="N40" s="617"/>
      <c r="O40" s="617"/>
      <c r="P40" s="638"/>
      <c r="Q40" s="618"/>
    </row>
    <row r="41" spans="1:17" ht="14.4" customHeight="1" x14ac:dyDescent="0.3">
      <c r="A41" s="613" t="s">
        <v>504</v>
      </c>
      <c r="B41" s="614" t="s">
        <v>2365</v>
      </c>
      <c r="C41" s="614" t="s">
        <v>2358</v>
      </c>
      <c r="D41" s="614" t="s">
        <v>2429</v>
      </c>
      <c r="E41" s="614" t="s">
        <v>2430</v>
      </c>
      <c r="F41" s="617"/>
      <c r="G41" s="617"/>
      <c r="H41" s="617"/>
      <c r="I41" s="617"/>
      <c r="J41" s="617">
        <v>1</v>
      </c>
      <c r="K41" s="617">
        <v>0</v>
      </c>
      <c r="L41" s="617"/>
      <c r="M41" s="617">
        <v>0</v>
      </c>
      <c r="N41" s="617"/>
      <c r="O41" s="617"/>
      <c r="P41" s="638"/>
      <c r="Q41" s="618"/>
    </row>
    <row r="42" spans="1:17" ht="14.4" customHeight="1" x14ac:dyDescent="0.3">
      <c r="A42" s="613" t="s">
        <v>504</v>
      </c>
      <c r="B42" s="614" t="s">
        <v>2365</v>
      </c>
      <c r="C42" s="614" t="s">
        <v>2358</v>
      </c>
      <c r="D42" s="614" t="s">
        <v>2431</v>
      </c>
      <c r="E42" s="614" t="s">
        <v>2432</v>
      </c>
      <c r="F42" s="617">
        <v>1</v>
      </c>
      <c r="G42" s="617">
        <v>0</v>
      </c>
      <c r="H42" s="617"/>
      <c r="I42" s="617">
        <v>0</v>
      </c>
      <c r="J42" s="617"/>
      <c r="K42" s="617"/>
      <c r="L42" s="617"/>
      <c r="M42" s="617"/>
      <c r="N42" s="617"/>
      <c r="O42" s="617"/>
      <c r="P42" s="638"/>
      <c r="Q42" s="618"/>
    </row>
    <row r="43" spans="1:17" ht="14.4" customHeight="1" x14ac:dyDescent="0.3">
      <c r="A43" s="613" t="s">
        <v>504</v>
      </c>
      <c r="B43" s="614" t="s">
        <v>2365</v>
      </c>
      <c r="C43" s="614" t="s">
        <v>2358</v>
      </c>
      <c r="D43" s="614" t="s">
        <v>2433</v>
      </c>
      <c r="E43" s="614" t="s">
        <v>2434</v>
      </c>
      <c r="F43" s="617">
        <v>1</v>
      </c>
      <c r="G43" s="617">
        <v>0</v>
      </c>
      <c r="H43" s="617"/>
      <c r="I43" s="617">
        <v>0</v>
      </c>
      <c r="J43" s="617"/>
      <c r="K43" s="617"/>
      <c r="L43" s="617"/>
      <c r="M43" s="617"/>
      <c r="N43" s="617"/>
      <c r="O43" s="617"/>
      <c r="P43" s="638"/>
      <c r="Q43" s="618"/>
    </row>
    <row r="44" spans="1:17" ht="14.4" customHeight="1" x14ac:dyDescent="0.3">
      <c r="A44" s="613" t="s">
        <v>504</v>
      </c>
      <c r="B44" s="614" t="s">
        <v>2365</v>
      </c>
      <c r="C44" s="614" t="s">
        <v>2358</v>
      </c>
      <c r="D44" s="614" t="s">
        <v>2435</v>
      </c>
      <c r="E44" s="614" t="s">
        <v>2436</v>
      </c>
      <c r="F44" s="617">
        <v>6</v>
      </c>
      <c r="G44" s="617">
        <v>0</v>
      </c>
      <c r="H44" s="617"/>
      <c r="I44" s="617">
        <v>0</v>
      </c>
      <c r="J44" s="617">
        <v>3</v>
      </c>
      <c r="K44" s="617">
        <v>0</v>
      </c>
      <c r="L44" s="617"/>
      <c r="M44" s="617">
        <v>0</v>
      </c>
      <c r="N44" s="617">
        <v>1</v>
      </c>
      <c r="O44" s="617">
        <v>0</v>
      </c>
      <c r="P44" s="638"/>
      <c r="Q44" s="618">
        <v>0</v>
      </c>
    </row>
    <row r="45" spans="1:17" ht="14.4" customHeight="1" x14ac:dyDescent="0.3">
      <c r="A45" s="613" t="s">
        <v>504</v>
      </c>
      <c r="B45" s="614" t="s">
        <v>2365</v>
      </c>
      <c r="C45" s="614" t="s">
        <v>2358</v>
      </c>
      <c r="D45" s="614" t="s">
        <v>2437</v>
      </c>
      <c r="E45" s="614" t="s">
        <v>2438</v>
      </c>
      <c r="F45" s="617">
        <v>1</v>
      </c>
      <c r="G45" s="617">
        <v>745</v>
      </c>
      <c r="H45" s="617">
        <v>1</v>
      </c>
      <c r="I45" s="617">
        <v>745</v>
      </c>
      <c r="J45" s="617">
        <v>1</v>
      </c>
      <c r="K45" s="617">
        <v>745</v>
      </c>
      <c r="L45" s="617">
        <v>1</v>
      </c>
      <c r="M45" s="617">
        <v>745</v>
      </c>
      <c r="N45" s="617">
        <v>2</v>
      </c>
      <c r="O45" s="617">
        <v>1510</v>
      </c>
      <c r="P45" s="638">
        <v>2.0268456375838926</v>
      </c>
      <c r="Q45" s="618">
        <v>755</v>
      </c>
    </row>
    <row r="46" spans="1:17" ht="14.4" customHeight="1" x14ac:dyDescent="0.3">
      <c r="A46" s="613" t="s">
        <v>504</v>
      </c>
      <c r="B46" s="614" t="s">
        <v>2365</v>
      </c>
      <c r="C46" s="614" t="s">
        <v>2358</v>
      </c>
      <c r="D46" s="614" t="s">
        <v>2439</v>
      </c>
      <c r="E46" s="614" t="s">
        <v>2440</v>
      </c>
      <c r="F46" s="617">
        <v>1</v>
      </c>
      <c r="G46" s="617">
        <v>2702</v>
      </c>
      <c r="H46" s="617">
        <v>1</v>
      </c>
      <c r="I46" s="617">
        <v>2702</v>
      </c>
      <c r="J46" s="617">
        <v>2</v>
      </c>
      <c r="K46" s="617">
        <v>5420</v>
      </c>
      <c r="L46" s="617">
        <v>2.0059215396002963</v>
      </c>
      <c r="M46" s="617">
        <v>2710</v>
      </c>
      <c r="N46" s="617"/>
      <c r="O46" s="617"/>
      <c r="P46" s="638"/>
      <c r="Q46" s="618"/>
    </row>
    <row r="47" spans="1:17" ht="14.4" customHeight="1" x14ac:dyDescent="0.3">
      <c r="A47" s="613" t="s">
        <v>504</v>
      </c>
      <c r="B47" s="614" t="s">
        <v>2365</v>
      </c>
      <c r="C47" s="614" t="s">
        <v>2358</v>
      </c>
      <c r="D47" s="614" t="s">
        <v>2441</v>
      </c>
      <c r="E47" s="614" t="s">
        <v>2442</v>
      </c>
      <c r="F47" s="617">
        <v>1</v>
      </c>
      <c r="G47" s="617">
        <v>668</v>
      </c>
      <c r="H47" s="617">
        <v>1</v>
      </c>
      <c r="I47" s="617">
        <v>668</v>
      </c>
      <c r="J47" s="617"/>
      <c r="K47" s="617"/>
      <c r="L47" s="617"/>
      <c r="M47" s="617"/>
      <c r="N47" s="617"/>
      <c r="O47" s="617"/>
      <c r="P47" s="638"/>
      <c r="Q47" s="618"/>
    </row>
    <row r="48" spans="1:17" ht="14.4" customHeight="1" x14ac:dyDescent="0.3">
      <c r="A48" s="613" t="s">
        <v>504</v>
      </c>
      <c r="B48" s="614" t="s">
        <v>2365</v>
      </c>
      <c r="C48" s="614" t="s">
        <v>2358</v>
      </c>
      <c r="D48" s="614" t="s">
        <v>2443</v>
      </c>
      <c r="E48" s="614" t="s">
        <v>2444</v>
      </c>
      <c r="F48" s="617">
        <v>2</v>
      </c>
      <c r="G48" s="617">
        <v>1600</v>
      </c>
      <c r="H48" s="617">
        <v>1</v>
      </c>
      <c r="I48" s="617">
        <v>800</v>
      </c>
      <c r="J48" s="617">
        <v>2</v>
      </c>
      <c r="K48" s="617">
        <v>1610</v>
      </c>
      <c r="L48" s="617">
        <v>1.0062500000000001</v>
      </c>
      <c r="M48" s="617">
        <v>805</v>
      </c>
      <c r="N48" s="617">
        <v>2</v>
      </c>
      <c r="O48" s="617">
        <v>1630</v>
      </c>
      <c r="P48" s="638">
        <v>1.01875</v>
      </c>
      <c r="Q48" s="618">
        <v>815</v>
      </c>
    </row>
    <row r="49" spans="1:17" ht="14.4" customHeight="1" x14ac:dyDescent="0.3">
      <c r="A49" s="613" t="s">
        <v>504</v>
      </c>
      <c r="B49" s="614" t="s">
        <v>2365</v>
      </c>
      <c r="C49" s="614" t="s">
        <v>2358</v>
      </c>
      <c r="D49" s="614" t="s">
        <v>2445</v>
      </c>
      <c r="E49" s="614" t="s">
        <v>2446</v>
      </c>
      <c r="F49" s="617">
        <v>1</v>
      </c>
      <c r="G49" s="617">
        <v>6077</v>
      </c>
      <c r="H49" s="617">
        <v>1</v>
      </c>
      <c r="I49" s="617">
        <v>6077</v>
      </c>
      <c r="J49" s="617"/>
      <c r="K49" s="617"/>
      <c r="L49" s="617"/>
      <c r="M49" s="617"/>
      <c r="N49" s="617"/>
      <c r="O49" s="617"/>
      <c r="P49" s="638"/>
      <c r="Q49" s="618"/>
    </row>
    <row r="50" spans="1:17" ht="14.4" customHeight="1" x14ac:dyDescent="0.3">
      <c r="A50" s="613" t="s">
        <v>504</v>
      </c>
      <c r="B50" s="614" t="s">
        <v>2365</v>
      </c>
      <c r="C50" s="614" t="s">
        <v>2358</v>
      </c>
      <c r="D50" s="614" t="s">
        <v>2447</v>
      </c>
      <c r="E50" s="614" t="s">
        <v>2448</v>
      </c>
      <c r="F50" s="617">
        <v>2</v>
      </c>
      <c r="G50" s="617">
        <v>18068</v>
      </c>
      <c r="H50" s="617">
        <v>1</v>
      </c>
      <c r="I50" s="617">
        <v>9034</v>
      </c>
      <c r="J50" s="617">
        <v>3</v>
      </c>
      <c r="K50" s="617">
        <v>27102</v>
      </c>
      <c r="L50" s="617">
        <v>1.5</v>
      </c>
      <c r="M50" s="617">
        <v>9034</v>
      </c>
      <c r="N50" s="617">
        <v>2</v>
      </c>
      <c r="O50" s="617">
        <v>18246</v>
      </c>
      <c r="P50" s="638">
        <v>1.0098516714633607</v>
      </c>
      <c r="Q50" s="618">
        <v>9123</v>
      </c>
    </row>
    <row r="51" spans="1:17" ht="14.4" customHeight="1" x14ac:dyDescent="0.3">
      <c r="A51" s="613" t="s">
        <v>504</v>
      </c>
      <c r="B51" s="614" t="s">
        <v>2365</v>
      </c>
      <c r="C51" s="614" t="s">
        <v>2358</v>
      </c>
      <c r="D51" s="614" t="s">
        <v>2449</v>
      </c>
      <c r="E51" s="614" t="s">
        <v>2450</v>
      </c>
      <c r="F51" s="617">
        <v>1</v>
      </c>
      <c r="G51" s="617">
        <v>431</v>
      </c>
      <c r="H51" s="617">
        <v>1</v>
      </c>
      <c r="I51" s="617">
        <v>431</v>
      </c>
      <c r="J51" s="617">
        <v>1</v>
      </c>
      <c r="K51" s="617">
        <v>431</v>
      </c>
      <c r="L51" s="617">
        <v>1</v>
      </c>
      <c r="M51" s="617">
        <v>431</v>
      </c>
      <c r="N51" s="617">
        <v>1</v>
      </c>
      <c r="O51" s="617">
        <v>436</v>
      </c>
      <c r="P51" s="638">
        <v>1.011600928074246</v>
      </c>
      <c r="Q51" s="618">
        <v>436</v>
      </c>
    </row>
    <row r="52" spans="1:17" ht="14.4" customHeight="1" x14ac:dyDescent="0.3">
      <c r="A52" s="613" t="s">
        <v>504</v>
      </c>
      <c r="B52" s="614" t="s">
        <v>2365</v>
      </c>
      <c r="C52" s="614" t="s">
        <v>2358</v>
      </c>
      <c r="D52" s="614" t="s">
        <v>2451</v>
      </c>
      <c r="E52" s="614" t="s">
        <v>2452</v>
      </c>
      <c r="F52" s="617"/>
      <c r="G52" s="617"/>
      <c r="H52" s="617"/>
      <c r="I52" s="617"/>
      <c r="J52" s="617">
        <v>10</v>
      </c>
      <c r="K52" s="617">
        <v>8470</v>
      </c>
      <c r="L52" s="617"/>
      <c r="M52" s="617">
        <v>847</v>
      </c>
      <c r="N52" s="617">
        <v>2</v>
      </c>
      <c r="O52" s="617">
        <v>1704</v>
      </c>
      <c r="P52" s="638"/>
      <c r="Q52" s="618">
        <v>852</v>
      </c>
    </row>
    <row r="53" spans="1:17" ht="14.4" customHeight="1" x14ac:dyDescent="0.3">
      <c r="A53" s="613" t="s">
        <v>504</v>
      </c>
      <c r="B53" s="614" t="s">
        <v>2365</v>
      </c>
      <c r="C53" s="614" t="s">
        <v>2358</v>
      </c>
      <c r="D53" s="614" t="s">
        <v>2453</v>
      </c>
      <c r="E53" s="614" t="s">
        <v>2454</v>
      </c>
      <c r="F53" s="617">
        <v>2</v>
      </c>
      <c r="G53" s="617">
        <v>6918</v>
      </c>
      <c r="H53" s="617">
        <v>1</v>
      </c>
      <c r="I53" s="617">
        <v>3459</v>
      </c>
      <c r="J53" s="617">
        <v>3</v>
      </c>
      <c r="K53" s="617">
        <v>10423</v>
      </c>
      <c r="L53" s="617">
        <v>1.5066493206128939</v>
      </c>
      <c r="M53" s="617">
        <v>3474.3333333333335</v>
      </c>
      <c r="N53" s="617">
        <v>7</v>
      </c>
      <c r="O53" s="617">
        <v>24444</v>
      </c>
      <c r="P53" s="638">
        <v>3.5333911535125759</v>
      </c>
      <c r="Q53" s="618">
        <v>3492</v>
      </c>
    </row>
    <row r="54" spans="1:17" ht="14.4" customHeight="1" x14ac:dyDescent="0.3">
      <c r="A54" s="613" t="s">
        <v>504</v>
      </c>
      <c r="B54" s="614" t="s">
        <v>2365</v>
      </c>
      <c r="C54" s="614" t="s">
        <v>2358</v>
      </c>
      <c r="D54" s="614" t="s">
        <v>2455</v>
      </c>
      <c r="E54" s="614" t="s">
        <v>2456</v>
      </c>
      <c r="F54" s="617">
        <v>1</v>
      </c>
      <c r="G54" s="617">
        <v>177</v>
      </c>
      <c r="H54" s="617">
        <v>1</v>
      </c>
      <c r="I54" s="617">
        <v>177</v>
      </c>
      <c r="J54" s="617"/>
      <c r="K54" s="617"/>
      <c r="L54" s="617"/>
      <c r="M54" s="617"/>
      <c r="N54" s="617"/>
      <c r="O54" s="617"/>
      <c r="P54" s="638"/>
      <c r="Q54" s="618"/>
    </row>
    <row r="55" spans="1:17" ht="14.4" customHeight="1" x14ac:dyDescent="0.3">
      <c r="A55" s="613" t="s">
        <v>504</v>
      </c>
      <c r="B55" s="614" t="s">
        <v>2365</v>
      </c>
      <c r="C55" s="614" t="s">
        <v>2358</v>
      </c>
      <c r="D55" s="614" t="s">
        <v>549</v>
      </c>
      <c r="E55" s="614" t="s">
        <v>2457</v>
      </c>
      <c r="F55" s="617">
        <v>2</v>
      </c>
      <c r="G55" s="617">
        <v>3784</v>
      </c>
      <c r="H55" s="617">
        <v>1</v>
      </c>
      <c r="I55" s="617">
        <v>1892</v>
      </c>
      <c r="J55" s="617"/>
      <c r="K55" s="617"/>
      <c r="L55" s="617"/>
      <c r="M55" s="617"/>
      <c r="N55" s="617"/>
      <c r="O55" s="617"/>
      <c r="P55" s="638"/>
      <c r="Q55" s="618"/>
    </row>
    <row r="56" spans="1:17" ht="14.4" customHeight="1" x14ac:dyDescent="0.3">
      <c r="A56" s="613" t="s">
        <v>504</v>
      </c>
      <c r="B56" s="614" t="s">
        <v>2365</v>
      </c>
      <c r="C56" s="614" t="s">
        <v>2358</v>
      </c>
      <c r="D56" s="614" t="s">
        <v>2458</v>
      </c>
      <c r="E56" s="614" t="s">
        <v>2459</v>
      </c>
      <c r="F56" s="617">
        <v>1</v>
      </c>
      <c r="G56" s="617">
        <v>628</v>
      </c>
      <c r="H56" s="617">
        <v>1</v>
      </c>
      <c r="I56" s="617">
        <v>628</v>
      </c>
      <c r="J56" s="617"/>
      <c r="K56" s="617"/>
      <c r="L56" s="617"/>
      <c r="M56" s="617"/>
      <c r="N56" s="617">
        <v>4</v>
      </c>
      <c r="O56" s="617">
        <v>2540</v>
      </c>
      <c r="P56" s="638">
        <v>4.0445859872611463</v>
      </c>
      <c r="Q56" s="618">
        <v>635</v>
      </c>
    </row>
    <row r="57" spans="1:17" ht="14.4" customHeight="1" x14ac:dyDescent="0.3">
      <c r="A57" s="613" t="s">
        <v>504</v>
      </c>
      <c r="B57" s="614" t="s">
        <v>2365</v>
      </c>
      <c r="C57" s="614" t="s">
        <v>2358</v>
      </c>
      <c r="D57" s="614" t="s">
        <v>2460</v>
      </c>
      <c r="E57" s="614" t="s">
        <v>2461</v>
      </c>
      <c r="F57" s="617">
        <v>1</v>
      </c>
      <c r="G57" s="617">
        <v>15368</v>
      </c>
      <c r="H57" s="617">
        <v>1</v>
      </c>
      <c r="I57" s="617">
        <v>15368</v>
      </c>
      <c r="J57" s="617">
        <v>1</v>
      </c>
      <c r="K57" s="617">
        <v>15368</v>
      </c>
      <c r="L57" s="617">
        <v>1</v>
      </c>
      <c r="M57" s="617">
        <v>15368</v>
      </c>
      <c r="N57" s="617"/>
      <c r="O57" s="617"/>
      <c r="P57" s="638"/>
      <c r="Q57" s="618"/>
    </row>
    <row r="58" spans="1:17" ht="14.4" customHeight="1" x14ac:dyDescent="0.3">
      <c r="A58" s="613" t="s">
        <v>504</v>
      </c>
      <c r="B58" s="614" t="s">
        <v>2365</v>
      </c>
      <c r="C58" s="614" t="s">
        <v>2358</v>
      </c>
      <c r="D58" s="614" t="s">
        <v>2462</v>
      </c>
      <c r="E58" s="614" t="s">
        <v>2463</v>
      </c>
      <c r="F58" s="617">
        <v>1</v>
      </c>
      <c r="G58" s="617">
        <v>0</v>
      </c>
      <c r="H58" s="617"/>
      <c r="I58" s="617">
        <v>0</v>
      </c>
      <c r="J58" s="617"/>
      <c r="K58" s="617"/>
      <c r="L58" s="617"/>
      <c r="M58" s="617"/>
      <c r="N58" s="617">
        <v>1</v>
      </c>
      <c r="O58" s="617">
        <v>0</v>
      </c>
      <c r="P58" s="638"/>
      <c r="Q58" s="618">
        <v>0</v>
      </c>
    </row>
    <row r="59" spans="1:17" ht="14.4" customHeight="1" x14ac:dyDescent="0.3">
      <c r="A59" s="613" t="s">
        <v>504</v>
      </c>
      <c r="B59" s="614" t="s">
        <v>2365</v>
      </c>
      <c r="C59" s="614" t="s">
        <v>2358</v>
      </c>
      <c r="D59" s="614" t="s">
        <v>2464</v>
      </c>
      <c r="E59" s="614" t="s">
        <v>2465</v>
      </c>
      <c r="F59" s="617"/>
      <c r="G59" s="617"/>
      <c r="H59" s="617"/>
      <c r="I59" s="617"/>
      <c r="J59" s="617">
        <v>1</v>
      </c>
      <c r="K59" s="617">
        <v>355</v>
      </c>
      <c r="L59" s="617"/>
      <c r="M59" s="617">
        <v>355</v>
      </c>
      <c r="N59" s="617"/>
      <c r="O59" s="617"/>
      <c r="P59" s="638"/>
      <c r="Q59" s="618"/>
    </row>
    <row r="60" spans="1:17" ht="14.4" customHeight="1" x14ac:dyDescent="0.3">
      <c r="A60" s="613" t="s">
        <v>504</v>
      </c>
      <c r="B60" s="614" t="s">
        <v>2365</v>
      </c>
      <c r="C60" s="614" t="s">
        <v>2358</v>
      </c>
      <c r="D60" s="614" t="s">
        <v>2466</v>
      </c>
      <c r="E60" s="614" t="s">
        <v>2467</v>
      </c>
      <c r="F60" s="617">
        <v>1</v>
      </c>
      <c r="G60" s="617">
        <v>0</v>
      </c>
      <c r="H60" s="617"/>
      <c r="I60" s="617">
        <v>0</v>
      </c>
      <c r="J60" s="617"/>
      <c r="K60" s="617"/>
      <c r="L60" s="617"/>
      <c r="M60" s="617"/>
      <c r="N60" s="617"/>
      <c r="O60" s="617"/>
      <c r="P60" s="638"/>
      <c r="Q60" s="618"/>
    </row>
    <row r="61" spans="1:17" ht="14.4" customHeight="1" x14ac:dyDescent="0.3">
      <c r="A61" s="613" t="s">
        <v>504</v>
      </c>
      <c r="B61" s="614" t="s">
        <v>2365</v>
      </c>
      <c r="C61" s="614" t="s">
        <v>2358</v>
      </c>
      <c r="D61" s="614" t="s">
        <v>2468</v>
      </c>
      <c r="E61" s="614" t="s">
        <v>2469</v>
      </c>
      <c r="F61" s="617">
        <v>1</v>
      </c>
      <c r="G61" s="617">
        <v>7097</v>
      </c>
      <c r="H61" s="617">
        <v>1</v>
      </c>
      <c r="I61" s="617">
        <v>7097</v>
      </c>
      <c r="J61" s="617">
        <v>1</v>
      </c>
      <c r="K61" s="617">
        <v>7159</v>
      </c>
      <c r="L61" s="617">
        <v>1.0087360856700014</v>
      </c>
      <c r="M61" s="617">
        <v>7159</v>
      </c>
      <c r="N61" s="617"/>
      <c r="O61" s="617"/>
      <c r="P61" s="638"/>
      <c r="Q61" s="618"/>
    </row>
    <row r="62" spans="1:17" ht="14.4" customHeight="1" x14ac:dyDescent="0.3">
      <c r="A62" s="613" t="s">
        <v>504</v>
      </c>
      <c r="B62" s="614" t="s">
        <v>2365</v>
      </c>
      <c r="C62" s="614" t="s">
        <v>2358</v>
      </c>
      <c r="D62" s="614" t="s">
        <v>2470</v>
      </c>
      <c r="E62" s="614" t="s">
        <v>2471</v>
      </c>
      <c r="F62" s="617">
        <v>6</v>
      </c>
      <c r="G62" s="617">
        <v>0</v>
      </c>
      <c r="H62" s="617"/>
      <c r="I62" s="617">
        <v>0</v>
      </c>
      <c r="J62" s="617">
        <v>3</v>
      </c>
      <c r="K62" s="617">
        <v>0</v>
      </c>
      <c r="L62" s="617"/>
      <c r="M62" s="617">
        <v>0</v>
      </c>
      <c r="N62" s="617">
        <v>3</v>
      </c>
      <c r="O62" s="617">
        <v>0</v>
      </c>
      <c r="P62" s="638"/>
      <c r="Q62" s="618">
        <v>0</v>
      </c>
    </row>
    <row r="63" spans="1:17" ht="14.4" customHeight="1" x14ac:dyDescent="0.3">
      <c r="A63" s="613" t="s">
        <v>504</v>
      </c>
      <c r="B63" s="614" t="s">
        <v>2365</v>
      </c>
      <c r="C63" s="614" t="s">
        <v>2358</v>
      </c>
      <c r="D63" s="614" t="s">
        <v>2472</v>
      </c>
      <c r="E63" s="614" t="s">
        <v>2473</v>
      </c>
      <c r="F63" s="617">
        <v>1</v>
      </c>
      <c r="G63" s="617">
        <v>6045</v>
      </c>
      <c r="H63" s="617">
        <v>1</v>
      </c>
      <c r="I63" s="617">
        <v>6045</v>
      </c>
      <c r="J63" s="617"/>
      <c r="K63" s="617"/>
      <c r="L63" s="617"/>
      <c r="M63" s="617"/>
      <c r="N63" s="617"/>
      <c r="O63" s="617"/>
      <c r="P63" s="638"/>
      <c r="Q63" s="618"/>
    </row>
    <row r="64" spans="1:17" ht="14.4" customHeight="1" x14ac:dyDescent="0.3">
      <c r="A64" s="613" t="s">
        <v>504</v>
      </c>
      <c r="B64" s="614" t="s">
        <v>2365</v>
      </c>
      <c r="C64" s="614" t="s">
        <v>2358</v>
      </c>
      <c r="D64" s="614" t="s">
        <v>2474</v>
      </c>
      <c r="E64" s="614" t="s">
        <v>2475</v>
      </c>
      <c r="F64" s="617">
        <v>1</v>
      </c>
      <c r="G64" s="617">
        <v>4340</v>
      </c>
      <c r="H64" s="617">
        <v>1</v>
      </c>
      <c r="I64" s="617">
        <v>4340</v>
      </c>
      <c r="J64" s="617">
        <v>1</v>
      </c>
      <c r="K64" s="617">
        <v>4340</v>
      </c>
      <c r="L64" s="617">
        <v>1</v>
      </c>
      <c r="M64" s="617">
        <v>4340</v>
      </c>
      <c r="N64" s="617"/>
      <c r="O64" s="617"/>
      <c r="P64" s="638"/>
      <c r="Q64" s="618"/>
    </row>
    <row r="65" spans="1:17" ht="14.4" customHeight="1" x14ac:dyDescent="0.3">
      <c r="A65" s="613" t="s">
        <v>504</v>
      </c>
      <c r="B65" s="614" t="s">
        <v>2365</v>
      </c>
      <c r="C65" s="614" t="s">
        <v>2358</v>
      </c>
      <c r="D65" s="614" t="s">
        <v>2476</v>
      </c>
      <c r="E65" s="614" t="s">
        <v>2477</v>
      </c>
      <c r="F65" s="617"/>
      <c r="G65" s="617"/>
      <c r="H65" s="617"/>
      <c r="I65" s="617"/>
      <c r="J65" s="617"/>
      <c r="K65" s="617"/>
      <c r="L65" s="617"/>
      <c r="M65" s="617"/>
      <c r="N65" s="617">
        <v>1</v>
      </c>
      <c r="O65" s="617">
        <v>0</v>
      </c>
      <c r="P65" s="638"/>
      <c r="Q65" s="618">
        <v>0</v>
      </c>
    </row>
    <row r="66" spans="1:17" ht="14.4" customHeight="1" x14ac:dyDescent="0.3">
      <c r="A66" s="613" t="s">
        <v>504</v>
      </c>
      <c r="B66" s="614" t="s">
        <v>2365</v>
      </c>
      <c r="C66" s="614" t="s">
        <v>2358</v>
      </c>
      <c r="D66" s="614" t="s">
        <v>2478</v>
      </c>
      <c r="E66" s="614" t="s">
        <v>2479</v>
      </c>
      <c r="F66" s="617">
        <v>3</v>
      </c>
      <c r="G66" s="617">
        <v>9615</v>
      </c>
      <c r="H66" s="617">
        <v>1</v>
      </c>
      <c r="I66" s="617">
        <v>3205</v>
      </c>
      <c r="J66" s="617">
        <v>5</v>
      </c>
      <c r="K66" s="617">
        <v>16039</v>
      </c>
      <c r="L66" s="617">
        <v>1.6681227249089963</v>
      </c>
      <c r="M66" s="617">
        <v>3207.8</v>
      </c>
      <c r="N66" s="617">
        <v>8</v>
      </c>
      <c r="O66" s="617">
        <v>25800</v>
      </c>
      <c r="P66" s="638">
        <v>2.6833073322932917</v>
      </c>
      <c r="Q66" s="618">
        <v>3225</v>
      </c>
    </row>
    <row r="67" spans="1:17" ht="14.4" customHeight="1" x14ac:dyDescent="0.3">
      <c r="A67" s="613" t="s">
        <v>504</v>
      </c>
      <c r="B67" s="614" t="s">
        <v>2365</v>
      </c>
      <c r="C67" s="614" t="s">
        <v>2358</v>
      </c>
      <c r="D67" s="614" t="s">
        <v>2480</v>
      </c>
      <c r="E67" s="614" t="s">
        <v>2481</v>
      </c>
      <c r="F67" s="617">
        <v>4</v>
      </c>
      <c r="G67" s="617">
        <v>7052</v>
      </c>
      <c r="H67" s="617">
        <v>1</v>
      </c>
      <c r="I67" s="617">
        <v>1763</v>
      </c>
      <c r="J67" s="617"/>
      <c r="K67" s="617"/>
      <c r="L67" s="617"/>
      <c r="M67" s="617"/>
      <c r="N67" s="617"/>
      <c r="O67" s="617"/>
      <c r="P67" s="638"/>
      <c r="Q67" s="618"/>
    </row>
    <row r="68" spans="1:17" ht="14.4" customHeight="1" x14ac:dyDescent="0.3">
      <c r="A68" s="613" t="s">
        <v>504</v>
      </c>
      <c r="B68" s="614" t="s">
        <v>2365</v>
      </c>
      <c r="C68" s="614" t="s">
        <v>2358</v>
      </c>
      <c r="D68" s="614" t="s">
        <v>2482</v>
      </c>
      <c r="E68" s="614" t="s">
        <v>2483</v>
      </c>
      <c r="F68" s="617">
        <v>3</v>
      </c>
      <c r="G68" s="617">
        <v>0</v>
      </c>
      <c r="H68" s="617"/>
      <c r="I68" s="617">
        <v>0</v>
      </c>
      <c r="J68" s="617">
        <v>3</v>
      </c>
      <c r="K68" s="617">
        <v>0</v>
      </c>
      <c r="L68" s="617"/>
      <c r="M68" s="617">
        <v>0</v>
      </c>
      <c r="N68" s="617">
        <v>1</v>
      </c>
      <c r="O68" s="617">
        <v>0</v>
      </c>
      <c r="P68" s="638"/>
      <c r="Q68" s="618">
        <v>0</v>
      </c>
    </row>
    <row r="69" spans="1:17" ht="14.4" customHeight="1" x14ac:dyDescent="0.3">
      <c r="A69" s="613" t="s">
        <v>504</v>
      </c>
      <c r="B69" s="614" t="s">
        <v>2365</v>
      </c>
      <c r="C69" s="614" t="s">
        <v>2358</v>
      </c>
      <c r="D69" s="614" t="s">
        <v>2484</v>
      </c>
      <c r="E69" s="614" t="s">
        <v>2485</v>
      </c>
      <c r="F69" s="617"/>
      <c r="G69" s="617"/>
      <c r="H69" s="617"/>
      <c r="I69" s="617"/>
      <c r="J69" s="617"/>
      <c r="K69" s="617"/>
      <c r="L69" s="617"/>
      <c r="M69" s="617"/>
      <c r="N69" s="617">
        <v>1</v>
      </c>
      <c r="O69" s="617">
        <v>3528</v>
      </c>
      <c r="P69" s="638"/>
      <c r="Q69" s="618">
        <v>3528</v>
      </c>
    </row>
    <row r="70" spans="1:17" ht="14.4" customHeight="1" x14ac:dyDescent="0.3">
      <c r="A70" s="613" t="s">
        <v>504</v>
      </c>
      <c r="B70" s="614" t="s">
        <v>2365</v>
      </c>
      <c r="C70" s="614" t="s">
        <v>2358</v>
      </c>
      <c r="D70" s="614" t="s">
        <v>2486</v>
      </c>
      <c r="E70" s="614" t="s">
        <v>2487</v>
      </c>
      <c r="F70" s="617"/>
      <c r="G70" s="617"/>
      <c r="H70" s="617"/>
      <c r="I70" s="617"/>
      <c r="J70" s="617">
        <v>1</v>
      </c>
      <c r="K70" s="617">
        <v>2445</v>
      </c>
      <c r="L70" s="617"/>
      <c r="M70" s="617">
        <v>2445</v>
      </c>
      <c r="N70" s="617"/>
      <c r="O70" s="617"/>
      <c r="P70" s="638"/>
      <c r="Q70" s="618"/>
    </row>
    <row r="71" spans="1:17" ht="14.4" customHeight="1" x14ac:dyDescent="0.3">
      <c r="A71" s="613" t="s">
        <v>504</v>
      </c>
      <c r="B71" s="614" t="s">
        <v>2365</v>
      </c>
      <c r="C71" s="614" t="s">
        <v>2358</v>
      </c>
      <c r="D71" s="614" t="s">
        <v>2488</v>
      </c>
      <c r="E71" s="614" t="s">
        <v>2489</v>
      </c>
      <c r="F71" s="617">
        <v>1</v>
      </c>
      <c r="G71" s="617">
        <v>3525</v>
      </c>
      <c r="H71" s="617">
        <v>1</v>
      </c>
      <c r="I71" s="617">
        <v>3525</v>
      </c>
      <c r="J71" s="617"/>
      <c r="K71" s="617"/>
      <c r="L71" s="617"/>
      <c r="M71" s="617"/>
      <c r="N71" s="617"/>
      <c r="O71" s="617"/>
      <c r="P71" s="638"/>
      <c r="Q71" s="618"/>
    </row>
    <row r="72" spans="1:17" ht="14.4" customHeight="1" x14ac:dyDescent="0.3">
      <c r="A72" s="613" t="s">
        <v>504</v>
      </c>
      <c r="B72" s="614" t="s">
        <v>2365</v>
      </c>
      <c r="C72" s="614" t="s">
        <v>2358</v>
      </c>
      <c r="D72" s="614" t="s">
        <v>2490</v>
      </c>
      <c r="E72" s="614" t="s">
        <v>2491</v>
      </c>
      <c r="F72" s="617">
        <v>5</v>
      </c>
      <c r="G72" s="617">
        <v>23085</v>
      </c>
      <c r="H72" s="617">
        <v>1</v>
      </c>
      <c r="I72" s="617">
        <v>4617</v>
      </c>
      <c r="J72" s="617">
        <v>1</v>
      </c>
      <c r="K72" s="617">
        <v>4657</v>
      </c>
      <c r="L72" s="617">
        <v>0.20173272687892571</v>
      </c>
      <c r="M72" s="617">
        <v>4657</v>
      </c>
      <c r="N72" s="617">
        <v>2</v>
      </c>
      <c r="O72" s="617">
        <v>9350</v>
      </c>
      <c r="P72" s="638">
        <v>0.40502490794888457</v>
      </c>
      <c r="Q72" s="618">
        <v>4675</v>
      </c>
    </row>
    <row r="73" spans="1:17" ht="14.4" customHeight="1" x14ac:dyDescent="0.3">
      <c r="A73" s="613" t="s">
        <v>504</v>
      </c>
      <c r="B73" s="614" t="s">
        <v>2365</v>
      </c>
      <c r="C73" s="614" t="s">
        <v>2358</v>
      </c>
      <c r="D73" s="614" t="s">
        <v>2492</v>
      </c>
      <c r="E73" s="614" t="s">
        <v>2493</v>
      </c>
      <c r="F73" s="617"/>
      <c r="G73" s="617"/>
      <c r="H73" s="617"/>
      <c r="I73" s="617"/>
      <c r="J73" s="617">
        <v>1</v>
      </c>
      <c r="K73" s="617">
        <v>4527</v>
      </c>
      <c r="L73" s="617"/>
      <c r="M73" s="617">
        <v>4527</v>
      </c>
      <c r="N73" s="617">
        <v>2</v>
      </c>
      <c r="O73" s="617">
        <v>9114</v>
      </c>
      <c r="P73" s="638"/>
      <c r="Q73" s="618">
        <v>4557</v>
      </c>
    </row>
    <row r="74" spans="1:17" ht="14.4" customHeight="1" x14ac:dyDescent="0.3">
      <c r="A74" s="613" t="s">
        <v>504</v>
      </c>
      <c r="B74" s="614" t="s">
        <v>2365</v>
      </c>
      <c r="C74" s="614" t="s">
        <v>2358</v>
      </c>
      <c r="D74" s="614" t="s">
        <v>2494</v>
      </c>
      <c r="E74" s="614" t="s">
        <v>2495</v>
      </c>
      <c r="F74" s="617"/>
      <c r="G74" s="617"/>
      <c r="H74" s="617"/>
      <c r="I74" s="617"/>
      <c r="J74" s="617">
        <v>1</v>
      </c>
      <c r="K74" s="617">
        <v>11811</v>
      </c>
      <c r="L74" s="617"/>
      <c r="M74" s="617">
        <v>11811</v>
      </c>
      <c r="N74" s="617"/>
      <c r="O74" s="617"/>
      <c r="P74" s="638"/>
      <c r="Q74" s="618"/>
    </row>
    <row r="75" spans="1:17" ht="14.4" customHeight="1" x14ac:dyDescent="0.3">
      <c r="A75" s="613" t="s">
        <v>504</v>
      </c>
      <c r="B75" s="614" t="s">
        <v>2365</v>
      </c>
      <c r="C75" s="614" t="s">
        <v>2358</v>
      </c>
      <c r="D75" s="614" t="s">
        <v>2496</v>
      </c>
      <c r="E75" s="614" t="s">
        <v>2497</v>
      </c>
      <c r="F75" s="617"/>
      <c r="G75" s="617"/>
      <c r="H75" s="617"/>
      <c r="I75" s="617"/>
      <c r="J75" s="617">
        <v>1</v>
      </c>
      <c r="K75" s="617">
        <v>2331</v>
      </c>
      <c r="L75" s="617"/>
      <c r="M75" s="617">
        <v>2331</v>
      </c>
      <c r="N75" s="617"/>
      <c r="O75" s="617"/>
      <c r="P75" s="638"/>
      <c r="Q75" s="618"/>
    </row>
    <row r="76" spans="1:17" ht="14.4" customHeight="1" x14ac:dyDescent="0.3">
      <c r="A76" s="613" t="s">
        <v>504</v>
      </c>
      <c r="B76" s="614" t="s">
        <v>2365</v>
      </c>
      <c r="C76" s="614" t="s">
        <v>2358</v>
      </c>
      <c r="D76" s="614" t="s">
        <v>2498</v>
      </c>
      <c r="E76" s="614" t="s">
        <v>2499</v>
      </c>
      <c r="F76" s="617"/>
      <c r="G76" s="617"/>
      <c r="H76" s="617"/>
      <c r="I76" s="617"/>
      <c r="J76" s="617">
        <v>1</v>
      </c>
      <c r="K76" s="617">
        <v>6105</v>
      </c>
      <c r="L76" s="617"/>
      <c r="M76" s="617">
        <v>6105</v>
      </c>
      <c r="N76" s="617"/>
      <c r="O76" s="617"/>
      <c r="P76" s="638"/>
      <c r="Q76" s="618"/>
    </row>
    <row r="77" spans="1:17" ht="14.4" customHeight="1" x14ac:dyDescent="0.3">
      <c r="A77" s="613" t="s">
        <v>504</v>
      </c>
      <c r="B77" s="614" t="s">
        <v>2365</v>
      </c>
      <c r="C77" s="614" t="s">
        <v>2358</v>
      </c>
      <c r="D77" s="614" t="s">
        <v>2500</v>
      </c>
      <c r="E77" s="614" t="s">
        <v>2501</v>
      </c>
      <c r="F77" s="617">
        <v>3</v>
      </c>
      <c r="G77" s="617">
        <v>15294</v>
      </c>
      <c r="H77" s="617">
        <v>1</v>
      </c>
      <c r="I77" s="617">
        <v>5098</v>
      </c>
      <c r="J77" s="617"/>
      <c r="K77" s="617"/>
      <c r="L77" s="617"/>
      <c r="M77" s="617"/>
      <c r="N77" s="617">
        <v>1</v>
      </c>
      <c r="O77" s="617">
        <v>5137</v>
      </c>
      <c r="P77" s="638">
        <v>0.33588335294886884</v>
      </c>
      <c r="Q77" s="618">
        <v>5137</v>
      </c>
    </row>
    <row r="78" spans="1:17" ht="14.4" customHeight="1" x14ac:dyDescent="0.3">
      <c r="A78" s="613" t="s">
        <v>504</v>
      </c>
      <c r="B78" s="614" t="s">
        <v>2365</v>
      </c>
      <c r="C78" s="614" t="s">
        <v>2358</v>
      </c>
      <c r="D78" s="614" t="s">
        <v>2502</v>
      </c>
      <c r="E78" s="614" t="s">
        <v>2503</v>
      </c>
      <c r="F78" s="617">
        <v>2</v>
      </c>
      <c r="G78" s="617">
        <v>0</v>
      </c>
      <c r="H78" s="617"/>
      <c r="I78" s="617">
        <v>0</v>
      </c>
      <c r="J78" s="617"/>
      <c r="K78" s="617"/>
      <c r="L78" s="617"/>
      <c r="M78" s="617"/>
      <c r="N78" s="617">
        <v>1</v>
      </c>
      <c r="O78" s="617">
        <v>0</v>
      </c>
      <c r="P78" s="638"/>
      <c r="Q78" s="618">
        <v>0</v>
      </c>
    </row>
    <row r="79" spans="1:17" ht="14.4" customHeight="1" x14ac:dyDescent="0.3">
      <c r="A79" s="613" t="s">
        <v>504</v>
      </c>
      <c r="B79" s="614" t="s">
        <v>2365</v>
      </c>
      <c r="C79" s="614" t="s">
        <v>2358</v>
      </c>
      <c r="D79" s="614" t="s">
        <v>2504</v>
      </c>
      <c r="E79" s="614" t="s">
        <v>2505</v>
      </c>
      <c r="F79" s="617"/>
      <c r="G79" s="617"/>
      <c r="H79" s="617"/>
      <c r="I79" s="617"/>
      <c r="J79" s="617">
        <v>1</v>
      </c>
      <c r="K79" s="617">
        <v>10597</v>
      </c>
      <c r="L79" s="617"/>
      <c r="M79" s="617">
        <v>10597</v>
      </c>
      <c r="N79" s="617"/>
      <c r="O79" s="617"/>
      <c r="P79" s="638"/>
      <c r="Q79" s="618"/>
    </row>
    <row r="80" spans="1:17" ht="14.4" customHeight="1" x14ac:dyDescent="0.3">
      <c r="A80" s="613" t="s">
        <v>504</v>
      </c>
      <c r="B80" s="614" t="s">
        <v>2365</v>
      </c>
      <c r="C80" s="614" t="s">
        <v>2358</v>
      </c>
      <c r="D80" s="614" t="s">
        <v>2506</v>
      </c>
      <c r="E80" s="614" t="s">
        <v>2507</v>
      </c>
      <c r="F80" s="617"/>
      <c r="G80" s="617"/>
      <c r="H80" s="617"/>
      <c r="I80" s="617"/>
      <c r="J80" s="617"/>
      <c r="K80" s="617"/>
      <c r="L80" s="617"/>
      <c r="M80" s="617"/>
      <c r="N80" s="617">
        <v>1</v>
      </c>
      <c r="O80" s="617">
        <v>0</v>
      </c>
      <c r="P80" s="638"/>
      <c r="Q80" s="618">
        <v>0</v>
      </c>
    </row>
    <row r="81" spans="1:17" ht="14.4" customHeight="1" x14ac:dyDescent="0.3">
      <c r="A81" s="613" t="s">
        <v>504</v>
      </c>
      <c r="B81" s="614" t="s">
        <v>2365</v>
      </c>
      <c r="C81" s="614" t="s">
        <v>2358</v>
      </c>
      <c r="D81" s="614" t="s">
        <v>2508</v>
      </c>
      <c r="E81" s="614" t="s">
        <v>2509</v>
      </c>
      <c r="F81" s="617"/>
      <c r="G81" s="617"/>
      <c r="H81" s="617"/>
      <c r="I81" s="617"/>
      <c r="J81" s="617"/>
      <c r="K81" s="617"/>
      <c r="L81" s="617"/>
      <c r="M81" s="617"/>
      <c r="N81" s="617">
        <v>1</v>
      </c>
      <c r="O81" s="617">
        <v>8875</v>
      </c>
      <c r="P81" s="638"/>
      <c r="Q81" s="618">
        <v>8875</v>
      </c>
    </row>
    <row r="82" spans="1:17" ht="14.4" customHeight="1" x14ac:dyDescent="0.3">
      <c r="A82" s="613" t="s">
        <v>504</v>
      </c>
      <c r="B82" s="614" t="s">
        <v>2365</v>
      </c>
      <c r="C82" s="614" t="s">
        <v>2358</v>
      </c>
      <c r="D82" s="614" t="s">
        <v>2510</v>
      </c>
      <c r="E82" s="614" t="s">
        <v>2511</v>
      </c>
      <c r="F82" s="617">
        <v>1</v>
      </c>
      <c r="G82" s="617">
        <v>3975</v>
      </c>
      <c r="H82" s="617">
        <v>1</v>
      </c>
      <c r="I82" s="617">
        <v>3975</v>
      </c>
      <c r="J82" s="617"/>
      <c r="K82" s="617"/>
      <c r="L82" s="617"/>
      <c r="M82" s="617"/>
      <c r="N82" s="617"/>
      <c r="O82" s="617"/>
      <c r="P82" s="638"/>
      <c r="Q82" s="618"/>
    </row>
    <row r="83" spans="1:17" ht="14.4" customHeight="1" x14ac:dyDescent="0.3">
      <c r="A83" s="613" t="s">
        <v>504</v>
      </c>
      <c r="B83" s="614" t="s">
        <v>2365</v>
      </c>
      <c r="C83" s="614" t="s">
        <v>2358</v>
      </c>
      <c r="D83" s="614" t="s">
        <v>2512</v>
      </c>
      <c r="E83" s="614" t="s">
        <v>2513</v>
      </c>
      <c r="F83" s="617"/>
      <c r="G83" s="617"/>
      <c r="H83" s="617"/>
      <c r="I83" s="617"/>
      <c r="J83" s="617">
        <v>1</v>
      </c>
      <c r="K83" s="617">
        <v>0</v>
      </c>
      <c r="L83" s="617"/>
      <c r="M83" s="617">
        <v>0</v>
      </c>
      <c r="N83" s="617"/>
      <c r="O83" s="617"/>
      <c r="P83" s="638"/>
      <c r="Q83" s="618"/>
    </row>
    <row r="84" spans="1:17" ht="14.4" customHeight="1" x14ac:dyDescent="0.3">
      <c r="A84" s="613" t="s">
        <v>504</v>
      </c>
      <c r="B84" s="614" t="s">
        <v>2365</v>
      </c>
      <c r="C84" s="614" t="s">
        <v>2358</v>
      </c>
      <c r="D84" s="614" t="s">
        <v>2514</v>
      </c>
      <c r="E84" s="614" t="s">
        <v>2515</v>
      </c>
      <c r="F84" s="617"/>
      <c r="G84" s="617"/>
      <c r="H84" s="617"/>
      <c r="I84" s="617"/>
      <c r="J84" s="617">
        <v>1</v>
      </c>
      <c r="K84" s="617">
        <v>249</v>
      </c>
      <c r="L84" s="617"/>
      <c r="M84" s="617">
        <v>249</v>
      </c>
      <c r="N84" s="617">
        <v>1</v>
      </c>
      <c r="O84" s="617">
        <v>254</v>
      </c>
      <c r="P84" s="638"/>
      <c r="Q84" s="618">
        <v>254</v>
      </c>
    </row>
    <row r="85" spans="1:17" ht="14.4" customHeight="1" x14ac:dyDescent="0.3">
      <c r="A85" s="613" t="s">
        <v>504</v>
      </c>
      <c r="B85" s="614" t="s">
        <v>2365</v>
      </c>
      <c r="C85" s="614" t="s">
        <v>2358</v>
      </c>
      <c r="D85" s="614" t="s">
        <v>2516</v>
      </c>
      <c r="E85" s="614" t="s">
        <v>2517</v>
      </c>
      <c r="F85" s="617"/>
      <c r="G85" s="617"/>
      <c r="H85" s="617"/>
      <c r="I85" s="617"/>
      <c r="J85" s="617"/>
      <c r="K85" s="617"/>
      <c r="L85" s="617"/>
      <c r="M85" s="617"/>
      <c r="N85" s="617">
        <v>1</v>
      </c>
      <c r="O85" s="617">
        <v>3557</v>
      </c>
      <c r="P85" s="638"/>
      <c r="Q85" s="618">
        <v>3557</v>
      </c>
    </row>
    <row r="86" spans="1:17" ht="14.4" customHeight="1" x14ac:dyDescent="0.3">
      <c r="A86" s="613" t="s">
        <v>504</v>
      </c>
      <c r="B86" s="614" t="s">
        <v>2365</v>
      </c>
      <c r="C86" s="614" t="s">
        <v>2358</v>
      </c>
      <c r="D86" s="614" t="s">
        <v>2518</v>
      </c>
      <c r="E86" s="614" t="s">
        <v>2519</v>
      </c>
      <c r="F86" s="617">
        <v>1</v>
      </c>
      <c r="G86" s="617">
        <v>0</v>
      </c>
      <c r="H86" s="617"/>
      <c r="I86" s="617">
        <v>0</v>
      </c>
      <c r="J86" s="617"/>
      <c r="K86" s="617"/>
      <c r="L86" s="617"/>
      <c r="M86" s="617"/>
      <c r="N86" s="617"/>
      <c r="O86" s="617"/>
      <c r="P86" s="638"/>
      <c r="Q86" s="618"/>
    </row>
    <row r="87" spans="1:17" ht="14.4" customHeight="1" x14ac:dyDescent="0.3">
      <c r="A87" s="613" t="s">
        <v>504</v>
      </c>
      <c r="B87" s="614" t="s">
        <v>2365</v>
      </c>
      <c r="C87" s="614" t="s">
        <v>2358</v>
      </c>
      <c r="D87" s="614" t="s">
        <v>2520</v>
      </c>
      <c r="E87" s="614" t="s">
        <v>2521</v>
      </c>
      <c r="F87" s="617">
        <v>1</v>
      </c>
      <c r="G87" s="617">
        <v>1920</v>
      </c>
      <c r="H87" s="617">
        <v>1</v>
      </c>
      <c r="I87" s="617">
        <v>1920</v>
      </c>
      <c r="J87" s="617"/>
      <c r="K87" s="617"/>
      <c r="L87" s="617"/>
      <c r="M87" s="617"/>
      <c r="N87" s="617"/>
      <c r="O87" s="617"/>
      <c r="P87" s="638"/>
      <c r="Q87" s="618"/>
    </row>
    <row r="88" spans="1:17" ht="14.4" customHeight="1" x14ac:dyDescent="0.3">
      <c r="A88" s="613" t="s">
        <v>504</v>
      </c>
      <c r="B88" s="614" t="s">
        <v>2365</v>
      </c>
      <c r="C88" s="614" t="s">
        <v>2358</v>
      </c>
      <c r="D88" s="614" t="s">
        <v>2522</v>
      </c>
      <c r="E88" s="614" t="s">
        <v>2523</v>
      </c>
      <c r="F88" s="617"/>
      <c r="G88" s="617"/>
      <c r="H88" s="617"/>
      <c r="I88" s="617"/>
      <c r="J88" s="617"/>
      <c r="K88" s="617"/>
      <c r="L88" s="617"/>
      <c r="M88" s="617"/>
      <c r="N88" s="617">
        <v>1</v>
      </c>
      <c r="O88" s="617">
        <v>3432</v>
      </c>
      <c r="P88" s="638"/>
      <c r="Q88" s="618">
        <v>3432</v>
      </c>
    </row>
    <row r="89" spans="1:17" ht="14.4" customHeight="1" x14ac:dyDescent="0.3">
      <c r="A89" s="613" t="s">
        <v>504</v>
      </c>
      <c r="B89" s="614" t="s">
        <v>2365</v>
      </c>
      <c r="C89" s="614" t="s">
        <v>2358</v>
      </c>
      <c r="D89" s="614" t="s">
        <v>2524</v>
      </c>
      <c r="E89" s="614" t="s">
        <v>2525</v>
      </c>
      <c r="F89" s="617"/>
      <c r="G89" s="617"/>
      <c r="H89" s="617"/>
      <c r="I89" s="617"/>
      <c r="J89" s="617">
        <v>2</v>
      </c>
      <c r="K89" s="617">
        <v>16056</v>
      </c>
      <c r="L89" s="617"/>
      <c r="M89" s="617">
        <v>8028</v>
      </c>
      <c r="N89" s="617"/>
      <c r="O89" s="617"/>
      <c r="P89" s="638"/>
      <c r="Q89" s="618"/>
    </row>
    <row r="90" spans="1:17" ht="14.4" customHeight="1" x14ac:dyDescent="0.3">
      <c r="A90" s="613" t="s">
        <v>504</v>
      </c>
      <c r="B90" s="614" t="s">
        <v>2365</v>
      </c>
      <c r="C90" s="614" t="s">
        <v>2358</v>
      </c>
      <c r="D90" s="614" t="s">
        <v>2526</v>
      </c>
      <c r="E90" s="614" t="s">
        <v>2527</v>
      </c>
      <c r="F90" s="617"/>
      <c r="G90" s="617"/>
      <c r="H90" s="617"/>
      <c r="I90" s="617"/>
      <c r="J90" s="617"/>
      <c r="K90" s="617"/>
      <c r="L90" s="617"/>
      <c r="M90" s="617"/>
      <c r="N90" s="617">
        <v>1</v>
      </c>
      <c r="O90" s="617">
        <v>0</v>
      </c>
      <c r="P90" s="638"/>
      <c r="Q90" s="618">
        <v>0</v>
      </c>
    </row>
    <row r="91" spans="1:17" ht="14.4" customHeight="1" x14ac:dyDescent="0.3">
      <c r="A91" s="613" t="s">
        <v>504</v>
      </c>
      <c r="B91" s="614" t="s">
        <v>2365</v>
      </c>
      <c r="C91" s="614" t="s">
        <v>2358</v>
      </c>
      <c r="D91" s="614" t="s">
        <v>2528</v>
      </c>
      <c r="E91" s="614" t="s">
        <v>2529</v>
      </c>
      <c r="F91" s="617"/>
      <c r="G91" s="617"/>
      <c r="H91" s="617"/>
      <c r="I91" s="617"/>
      <c r="J91" s="617">
        <v>1</v>
      </c>
      <c r="K91" s="617">
        <v>0</v>
      </c>
      <c r="L91" s="617"/>
      <c r="M91" s="617">
        <v>0</v>
      </c>
      <c r="N91" s="617"/>
      <c r="O91" s="617"/>
      <c r="P91" s="638"/>
      <c r="Q91" s="618"/>
    </row>
    <row r="92" spans="1:17" ht="14.4" customHeight="1" x14ac:dyDescent="0.3">
      <c r="A92" s="613" t="s">
        <v>504</v>
      </c>
      <c r="B92" s="614" t="s">
        <v>2365</v>
      </c>
      <c r="C92" s="614" t="s">
        <v>2358</v>
      </c>
      <c r="D92" s="614" t="s">
        <v>2530</v>
      </c>
      <c r="E92" s="614" t="s">
        <v>2531</v>
      </c>
      <c r="F92" s="617">
        <v>1</v>
      </c>
      <c r="G92" s="617">
        <v>0</v>
      </c>
      <c r="H92" s="617"/>
      <c r="I92" s="617">
        <v>0</v>
      </c>
      <c r="J92" s="617"/>
      <c r="K92" s="617"/>
      <c r="L92" s="617"/>
      <c r="M92" s="617"/>
      <c r="N92" s="617"/>
      <c r="O92" s="617"/>
      <c r="P92" s="638"/>
      <c r="Q92" s="618"/>
    </row>
    <row r="93" spans="1:17" ht="14.4" customHeight="1" x14ac:dyDescent="0.3">
      <c r="A93" s="613" t="s">
        <v>504</v>
      </c>
      <c r="B93" s="614" t="s">
        <v>2365</v>
      </c>
      <c r="C93" s="614" t="s">
        <v>2358</v>
      </c>
      <c r="D93" s="614" t="s">
        <v>2532</v>
      </c>
      <c r="E93" s="614" t="s">
        <v>2533</v>
      </c>
      <c r="F93" s="617"/>
      <c r="G93" s="617"/>
      <c r="H93" s="617"/>
      <c r="I93" s="617"/>
      <c r="J93" s="617">
        <v>1</v>
      </c>
      <c r="K93" s="617">
        <v>1710</v>
      </c>
      <c r="L93" s="617"/>
      <c r="M93" s="617">
        <v>1710</v>
      </c>
      <c r="N93" s="617"/>
      <c r="O93" s="617"/>
      <c r="P93" s="638"/>
      <c r="Q93" s="618"/>
    </row>
    <row r="94" spans="1:17" ht="14.4" customHeight="1" x14ac:dyDescent="0.3">
      <c r="A94" s="613" t="s">
        <v>504</v>
      </c>
      <c r="B94" s="614" t="s">
        <v>2534</v>
      </c>
      <c r="C94" s="614" t="s">
        <v>2358</v>
      </c>
      <c r="D94" s="614" t="s">
        <v>2383</v>
      </c>
      <c r="E94" s="614" t="s">
        <v>2384</v>
      </c>
      <c r="F94" s="617"/>
      <c r="G94" s="617"/>
      <c r="H94" s="617"/>
      <c r="I94" s="617"/>
      <c r="J94" s="617">
        <v>2</v>
      </c>
      <c r="K94" s="617">
        <v>3234</v>
      </c>
      <c r="L94" s="617"/>
      <c r="M94" s="617">
        <v>1617</v>
      </c>
      <c r="N94" s="617"/>
      <c r="O94" s="617"/>
      <c r="P94" s="638"/>
      <c r="Q94" s="618"/>
    </row>
    <row r="95" spans="1:17" ht="14.4" customHeight="1" x14ac:dyDescent="0.3">
      <c r="A95" s="613" t="s">
        <v>504</v>
      </c>
      <c r="B95" s="614" t="s">
        <v>2534</v>
      </c>
      <c r="C95" s="614" t="s">
        <v>2358</v>
      </c>
      <c r="D95" s="614" t="s">
        <v>2387</v>
      </c>
      <c r="E95" s="614" t="s">
        <v>2388</v>
      </c>
      <c r="F95" s="617">
        <v>1</v>
      </c>
      <c r="G95" s="617">
        <v>2677</v>
      </c>
      <c r="H95" s="617">
        <v>1</v>
      </c>
      <c r="I95" s="617">
        <v>2677</v>
      </c>
      <c r="J95" s="617"/>
      <c r="K95" s="617"/>
      <c r="L95" s="617"/>
      <c r="M95" s="617"/>
      <c r="N95" s="617"/>
      <c r="O95" s="617"/>
      <c r="P95" s="638"/>
      <c r="Q95" s="618"/>
    </row>
    <row r="96" spans="1:17" ht="14.4" customHeight="1" x14ac:dyDescent="0.3">
      <c r="A96" s="613" t="s">
        <v>504</v>
      </c>
      <c r="B96" s="614" t="s">
        <v>2534</v>
      </c>
      <c r="C96" s="614" t="s">
        <v>2358</v>
      </c>
      <c r="D96" s="614" t="s">
        <v>2393</v>
      </c>
      <c r="E96" s="614" t="s">
        <v>2394</v>
      </c>
      <c r="F96" s="617"/>
      <c r="G96" s="617"/>
      <c r="H96" s="617"/>
      <c r="I96" s="617"/>
      <c r="J96" s="617">
        <v>5</v>
      </c>
      <c r="K96" s="617">
        <v>3415</v>
      </c>
      <c r="L96" s="617"/>
      <c r="M96" s="617">
        <v>683</v>
      </c>
      <c r="N96" s="617">
        <v>2</v>
      </c>
      <c r="O96" s="617">
        <v>1392</v>
      </c>
      <c r="P96" s="638"/>
      <c r="Q96" s="618">
        <v>696</v>
      </c>
    </row>
    <row r="97" spans="1:17" ht="14.4" customHeight="1" x14ac:dyDescent="0.3">
      <c r="A97" s="613" t="s">
        <v>504</v>
      </c>
      <c r="B97" s="614" t="s">
        <v>2534</v>
      </c>
      <c r="C97" s="614" t="s">
        <v>2358</v>
      </c>
      <c r="D97" s="614" t="s">
        <v>2535</v>
      </c>
      <c r="E97" s="614" t="s">
        <v>2536</v>
      </c>
      <c r="F97" s="617"/>
      <c r="G97" s="617"/>
      <c r="H97" s="617"/>
      <c r="I97" s="617"/>
      <c r="J97" s="617"/>
      <c r="K97" s="617"/>
      <c r="L97" s="617"/>
      <c r="M97" s="617"/>
      <c r="N97" s="617">
        <v>1</v>
      </c>
      <c r="O97" s="617">
        <v>301</v>
      </c>
      <c r="P97" s="638"/>
      <c r="Q97" s="618">
        <v>301</v>
      </c>
    </row>
    <row r="98" spans="1:17" ht="14.4" customHeight="1" x14ac:dyDescent="0.3">
      <c r="A98" s="613" t="s">
        <v>504</v>
      </c>
      <c r="B98" s="614" t="s">
        <v>2534</v>
      </c>
      <c r="C98" s="614" t="s">
        <v>2358</v>
      </c>
      <c r="D98" s="614" t="s">
        <v>2537</v>
      </c>
      <c r="E98" s="614" t="s">
        <v>2538</v>
      </c>
      <c r="F98" s="617"/>
      <c r="G98" s="617"/>
      <c r="H98" s="617"/>
      <c r="I98" s="617"/>
      <c r="J98" s="617">
        <v>2</v>
      </c>
      <c r="K98" s="617">
        <v>6932</v>
      </c>
      <c r="L98" s="617"/>
      <c r="M98" s="617">
        <v>3466</v>
      </c>
      <c r="N98" s="617">
        <v>1</v>
      </c>
      <c r="O98" s="617">
        <v>3505</v>
      </c>
      <c r="P98" s="638"/>
      <c r="Q98" s="618">
        <v>3505</v>
      </c>
    </row>
    <row r="99" spans="1:17" ht="14.4" customHeight="1" x14ac:dyDescent="0.3">
      <c r="A99" s="613" t="s">
        <v>504</v>
      </c>
      <c r="B99" s="614" t="s">
        <v>2534</v>
      </c>
      <c r="C99" s="614" t="s">
        <v>2358</v>
      </c>
      <c r="D99" s="614" t="s">
        <v>2539</v>
      </c>
      <c r="E99" s="614" t="s">
        <v>2540</v>
      </c>
      <c r="F99" s="617">
        <v>1</v>
      </c>
      <c r="G99" s="617">
        <v>5323</v>
      </c>
      <c r="H99" s="617">
        <v>1</v>
      </c>
      <c r="I99" s="617">
        <v>5323</v>
      </c>
      <c r="J99" s="617"/>
      <c r="K99" s="617"/>
      <c r="L99" s="617"/>
      <c r="M99" s="617"/>
      <c r="N99" s="617">
        <v>3</v>
      </c>
      <c r="O99" s="617">
        <v>16086</v>
      </c>
      <c r="P99" s="638">
        <v>3.0219800864174338</v>
      </c>
      <c r="Q99" s="618">
        <v>5362</v>
      </c>
    </row>
    <row r="100" spans="1:17" ht="14.4" customHeight="1" x14ac:dyDescent="0.3">
      <c r="A100" s="613" t="s">
        <v>504</v>
      </c>
      <c r="B100" s="614" t="s">
        <v>2534</v>
      </c>
      <c r="C100" s="614" t="s">
        <v>2358</v>
      </c>
      <c r="D100" s="614" t="s">
        <v>2541</v>
      </c>
      <c r="E100" s="614" t="s">
        <v>2542</v>
      </c>
      <c r="F100" s="617"/>
      <c r="G100" s="617"/>
      <c r="H100" s="617"/>
      <c r="I100" s="617"/>
      <c r="J100" s="617">
        <v>2</v>
      </c>
      <c r="K100" s="617">
        <v>8066</v>
      </c>
      <c r="L100" s="617"/>
      <c r="M100" s="617">
        <v>4033</v>
      </c>
      <c r="N100" s="617">
        <v>1</v>
      </c>
      <c r="O100" s="617">
        <v>4082</v>
      </c>
      <c r="P100" s="638"/>
      <c r="Q100" s="618">
        <v>4082</v>
      </c>
    </row>
    <row r="101" spans="1:17" ht="14.4" customHeight="1" x14ac:dyDescent="0.3">
      <c r="A101" s="613" t="s">
        <v>504</v>
      </c>
      <c r="B101" s="614" t="s">
        <v>2534</v>
      </c>
      <c r="C101" s="614" t="s">
        <v>2358</v>
      </c>
      <c r="D101" s="614" t="s">
        <v>2543</v>
      </c>
      <c r="E101" s="614" t="s">
        <v>2544</v>
      </c>
      <c r="F101" s="617"/>
      <c r="G101" s="617"/>
      <c r="H101" s="617"/>
      <c r="I101" s="617"/>
      <c r="J101" s="617"/>
      <c r="K101" s="617"/>
      <c r="L101" s="617"/>
      <c r="M101" s="617"/>
      <c r="N101" s="617">
        <v>2</v>
      </c>
      <c r="O101" s="617">
        <v>1892</v>
      </c>
      <c r="P101" s="638"/>
      <c r="Q101" s="618">
        <v>946</v>
      </c>
    </row>
    <row r="102" spans="1:17" ht="14.4" customHeight="1" x14ac:dyDescent="0.3">
      <c r="A102" s="613" t="s">
        <v>504</v>
      </c>
      <c r="B102" s="614" t="s">
        <v>2534</v>
      </c>
      <c r="C102" s="614" t="s">
        <v>2358</v>
      </c>
      <c r="D102" s="614" t="s">
        <v>2403</v>
      </c>
      <c r="E102" s="614" t="s">
        <v>2404</v>
      </c>
      <c r="F102" s="617"/>
      <c r="G102" s="617"/>
      <c r="H102" s="617"/>
      <c r="I102" s="617"/>
      <c r="J102" s="617">
        <v>2</v>
      </c>
      <c r="K102" s="617">
        <v>1612</v>
      </c>
      <c r="L102" s="617"/>
      <c r="M102" s="617">
        <v>806</v>
      </c>
      <c r="N102" s="617">
        <v>1</v>
      </c>
      <c r="O102" s="617">
        <v>819</v>
      </c>
      <c r="P102" s="638"/>
      <c r="Q102" s="618">
        <v>819</v>
      </c>
    </row>
    <row r="103" spans="1:17" ht="14.4" customHeight="1" x14ac:dyDescent="0.3">
      <c r="A103" s="613" t="s">
        <v>504</v>
      </c>
      <c r="B103" s="614" t="s">
        <v>2534</v>
      </c>
      <c r="C103" s="614" t="s">
        <v>2358</v>
      </c>
      <c r="D103" s="614" t="s">
        <v>2437</v>
      </c>
      <c r="E103" s="614" t="s">
        <v>2438</v>
      </c>
      <c r="F103" s="617">
        <v>1</v>
      </c>
      <c r="G103" s="617">
        <v>745</v>
      </c>
      <c r="H103" s="617">
        <v>1</v>
      </c>
      <c r="I103" s="617">
        <v>745</v>
      </c>
      <c r="J103" s="617"/>
      <c r="K103" s="617"/>
      <c r="L103" s="617"/>
      <c r="M103" s="617"/>
      <c r="N103" s="617"/>
      <c r="O103" s="617"/>
      <c r="P103" s="638"/>
      <c r="Q103" s="618"/>
    </row>
    <row r="104" spans="1:17" ht="14.4" customHeight="1" x14ac:dyDescent="0.3">
      <c r="A104" s="613" t="s">
        <v>504</v>
      </c>
      <c r="B104" s="614" t="s">
        <v>2534</v>
      </c>
      <c r="C104" s="614" t="s">
        <v>2358</v>
      </c>
      <c r="D104" s="614" t="s">
        <v>2545</v>
      </c>
      <c r="E104" s="614" t="s">
        <v>2546</v>
      </c>
      <c r="F104" s="617"/>
      <c r="G104" s="617"/>
      <c r="H104" s="617"/>
      <c r="I104" s="617"/>
      <c r="J104" s="617"/>
      <c r="K104" s="617"/>
      <c r="L104" s="617"/>
      <c r="M104" s="617"/>
      <c r="N104" s="617">
        <v>1</v>
      </c>
      <c r="O104" s="617">
        <v>3958</v>
      </c>
      <c r="P104" s="638"/>
      <c r="Q104" s="618">
        <v>3958</v>
      </c>
    </row>
    <row r="105" spans="1:17" ht="14.4" customHeight="1" x14ac:dyDescent="0.3">
      <c r="A105" s="613" t="s">
        <v>504</v>
      </c>
      <c r="B105" s="614" t="s">
        <v>2534</v>
      </c>
      <c r="C105" s="614" t="s">
        <v>2358</v>
      </c>
      <c r="D105" s="614" t="s">
        <v>2449</v>
      </c>
      <c r="E105" s="614" t="s">
        <v>2450</v>
      </c>
      <c r="F105" s="617"/>
      <c r="G105" s="617"/>
      <c r="H105" s="617"/>
      <c r="I105" s="617"/>
      <c r="J105" s="617">
        <v>1</v>
      </c>
      <c r="K105" s="617">
        <v>431</v>
      </c>
      <c r="L105" s="617"/>
      <c r="M105" s="617">
        <v>431</v>
      </c>
      <c r="N105" s="617"/>
      <c r="O105" s="617"/>
      <c r="P105" s="638"/>
      <c r="Q105" s="618"/>
    </row>
    <row r="106" spans="1:17" ht="14.4" customHeight="1" x14ac:dyDescent="0.3">
      <c r="A106" s="613" t="s">
        <v>504</v>
      </c>
      <c r="B106" s="614" t="s">
        <v>2534</v>
      </c>
      <c r="C106" s="614" t="s">
        <v>2358</v>
      </c>
      <c r="D106" s="614" t="s">
        <v>2451</v>
      </c>
      <c r="E106" s="614" t="s">
        <v>2452</v>
      </c>
      <c r="F106" s="617"/>
      <c r="G106" s="617"/>
      <c r="H106" s="617"/>
      <c r="I106" s="617"/>
      <c r="J106" s="617">
        <v>6</v>
      </c>
      <c r="K106" s="617">
        <v>5075</v>
      </c>
      <c r="L106" s="617"/>
      <c r="M106" s="617">
        <v>845.83333333333337</v>
      </c>
      <c r="N106" s="617"/>
      <c r="O106" s="617"/>
      <c r="P106" s="638"/>
      <c r="Q106" s="618"/>
    </row>
    <row r="107" spans="1:17" ht="14.4" customHeight="1" x14ac:dyDescent="0.3">
      <c r="A107" s="613" t="s">
        <v>504</v>
      </c>
      <c r="B107" s="614" t="s">
        <v>2534</v>
      </c>
      <c r="C107" s="614" t="s">
        <v>2358</v>
      </c>
      <c r="D107" s="614" t="s">
        <v>2547</v>
      </c>
      <c r="E107" s="614" t="s">
        <v>2548</v>
      </c>
      <c r="F107" s="617">
        <v>3</v>
      </c>
      <c r="G107" s="617">
        <v>336</v>
      </c>
      <c r="H107" s="617">
        <v>1</v>
      </c>
      <c r="I107" s="617">
        <v>112</v>
      </c>
      <c r="J107" s="617">
        <v>4</v>
      </c>
      <c r="K107" s="617">
        <v>448</v>
      </c>
      <c r="L107" s="617">
        <v>1.3333333333333333</v>
      </c>
      <c r="M107" s="617">
        <v>112</v>
      </c>
      <c r="N107" s="617">
        <v>2</v>
      </c>
      <c r="O107" s="617">
        <v>228</v>
      </c>
      <c r="P107" s="638">
        <v>0.6785714285714286</v>
      </c>
      <c r="Q107" s="618">
        <v>114</v>
      </c>
    </row>
    <row r="108" spans="1:17" ht="14.4" customHeight="1" x14ac:dyDescent="0.3">
      <c r="A108" s="613" t="s">
        <v>504</v>
      </c>
      <c r="B108" s="614" t="s">
        <v>2534</v>
      </c>
      <c r="C108" s="614" t="s">
        <v>2358</v>
      </c>
      <c r="D108" s="614" t="s">
        <v>2455</v>
      </c>
      <c r="E108" s="614" t="s">
        <v>2456</v>
      </c>
      <c r="F108" s="617"/>
      <c r="G108" s="617"/>
      <c r="H108" s="617"/>
      <c r="I108" s="617"/>
      <c r="J108" s="617">
        <v>1</v>
      </c>
      <c r="K108" s="617">
        <v>177</v>
      </c>
      <c r="L108" s="617"/>
      <c r="M108" s="617">
        <v>177</v>
      </c>
      <c r="N108" s="617"/>
      <c r="O108" s="617"/>
      <c r="P108" s="638"/>
      <c r="Q108" s="618"/>
    </row>
    <row r="109" spans="1:17" ht="14.4" customHeight="1" x14ac:dyDescent="0.3">
      <c r="A109" s="613" t="s">
        <v>504</v>
      </c>
      <c r="B109" s="614" t="s">
        <v>2534</v>
      </c>
      <c r="C109" s="614" t="s">
        <v>2358</v>
      </c>
      <c r="D109" s="614" t="s">
        <v>2549</v>
      </c>
      <c r="E109" s="614" t="s">
        <v>2550</v>
      </c>
      <c r="F109" s="617">
        <v>2</v>
      </c>
      <c r="G109" s="617">
        <v>322</v>
      </c>
      <c r="H109" s="617">
        <v>1</v>
      </c>
      <c r="I109" s="617">
        <v>161</v>
      </c>
      <c r="J109" s="617"/>
      <c r="K109" s="617"/>
      <c r="L109" s="617"/>
      <c r="M109" s="617"/>
      <c r="N109" s="617">
        <v>1</v>
      </c>
      <c r="O109" s="617">
        <v>311</v>
      </c>
      <c r="P109" s="638">
        <v>0.96583850931677018</v>
      </c>
      <c r="Q109" s="618">
        <v>311</v>
      </c>
    </row>
    <row r="110" spans="1:17" ht="14.4" customHeight="1" x14ac:dyDescent="0.3">
      <c r="A110" s="613" t="s">
        <v>504</v>
      </c>
      <c r="B110" s="614" t="s">
        <v>2534</v>
      </c>
      <c r="C110" s="614" t="s">
        <v>2358</v>
      </c>
      <c r="D110" s="614" t="s">
        <v>2551</v>
      </c>
      <c r="E110" s="614" t="s">
        <v>2552</v>
      </c>
      <c r="F110" s="617">
        <v>1</v>
      </c>
      <c r="G110" s="617">
        <v>2510</v>
      </c>
      <c r="H110" s="617">
        <v>1</v>
      </c>
      <c r="I110" s="617">
        <v>2510</v>
      </c>
      <c r="J110" s="617">
        <v>1</v>
      </c>
      <c r="K110" s="617">
        <v>2510</v>
      </c>
      <c r="L110" s="617">
        <v>1</v>
      </c>
      <c r="M110" s="617">
        <v>2510</v>
      </c>
      <c r="N110" s="617"/>
      <c r="O110" s="617"/>
      <c r="P110" s="638"/>
      <c r="Q110" s="618"/>
    </row>
    <row r="111" spans="1:17" ht="14.4" customHeight="1" x14ac:dyDescent="0.3">
      <c r="A111" s="613" t="s">
        <v>504</v>
      </c>
      <c r="B111" s="614" t="s">
        <v>2534</v>
      </c>
      <c r="C111" s="614" t="s">
        <v>2358</v>
      </c>
      <c r="D111" s="614" t="s">
        <v>2553</v>
      </c>
      <c r="E111" s="614" t="s">
        <v>2554</v>
      </c>
      <c r="F111" s="617">
        <v>1</v>
      </c>
      <c r="G111" s="617">
        <v>2443</v>
      </c>
      <c r="H111" s="617">
        <v>1</v>
      </c>
      <c r="I111" s="617">
        <v>2443</v>
      </c>
      <c r="J111" s="617"/>
      <c r="K111" s="617"/>
      <c r="L111" s="617"/>
      <c r="M111" s="617"/>
      <c r="N111" s="617"/>
      <c r="O111" s="617"/>
      <c r="P111" s="638"/>
      <c r="Q111" s="618"/>
    </row>
    <row r="112" spans="1:17" ht="14.4" customHeight="1" x14ac:dyDescent="0.3">
      <c r="A112" s="613" t="s">
        <v>504</v>
      </c>
      <c r="B112" s="614" t="s">
        <v>2534</v>
      </c>
      <c r="C112" s="614" t="s">
        <v>2358</v>
      </c>
      <c r="D112" s="614" t="s">
        <v>2555</v>
      </c>
      <c r="E112" s="614" t="s">
        <v>2556</v>
      </c>
      <c r="F112" s="617"/>
      <c r="G112" s="617"/>
      <c r="H112" s="617"/>
      <c r="I112" s="617"/>
      <c r="J112" s="617"/>
      <c r="K112" s="617"/>
      <c r="L112" s="617"/>
      <c r="M112" s="617"/>
      <c r="N112" s="617">
        <v>1</v>
      </c>
      <c r="O112" s="617">
        <v>3795</v>
      </c>
      <c r="P112" s="638"/>
      <c r="Q112" s="618">
        <v>3795</v>
      </c>
    </row>
    <row r="113" spans="1:17" ht="14.4" customHeight="1" x14ac:dyDescent="0.3">
      <c r="A113" s="613" t="s">
        <v>504</v>
      </c>
      <c r="B113" s="614" t="s">
        <v>2534</v>
      </c>
      <c r="C113" s="614" t="s">
        <v>2358</v>
      </c>
      <c r="D113" s="614" t="s">
        <v>2557</v>
      </c>
      <c r="E113" s="614" t="s">
        <v>2558</v>
      </c>
      <c r="F113" s="617">
        <v>5</v>
      </c>
      <c r="G113" s="617">
        <v>4810</v>
      </c>
      <c r="H113" s="617">
        <v>1</v>
      </c>
      <c r="I113" s="617">
        <v>962</v>
      </c>
      <c r="J113" s="617"/>
      <c r="K113" s="617"/>
      <c r="L113" s="617"/>
      <c r="M113" s="617"/>
      <c r="N113" s="617"/>
      <c r="O113" s="617"/>
      <c r="P113" s="638"/>
      <c r="Q113" s="618"/>
    </row>
    <row r="114" spans="1:17" ht="14.4" customHeight="1" x14ac:dyDescent="0.3">
      <c r="A114" s="613" t="s">
        <v>504</v>
      </c>
      <c r="B114" s="614" t="s">
        <v>2534</v>
      </c>
      <c r="C114" s="614" t="s">
        <v>2358</v>
      </c>
      <c r="D114" s="614" t="s">
        <v>2559</v>
      </c>
      <c r="E114" s="614" t="s">
        <v>2560</v>
      </c>
      <c r="F114" s="617"/>
      <c r="G114" s="617"/>
      <c r="H114" s="617"/>
      <c r="I114" s="617"/>
      <c r="J114" s="617">
        <v>2</v>
      </c>
      <c r="K114" s="617">
        <v>1372</v>
      </c>
      <c r="L114" s="617"/>
      <c r="M114" s="617">
        <v>686</v>
      </c>
      <c r="N114" s="617"/>
      <c r="O114" s="617"/>
      <c r="P114" s="638"/>
      <c r="Q114" s="618"/>
    </row>
    <row r="115" spans="1:17" ht="14.4" customHeight="1" x14ac:dyDescent="0.3">
      <c r="A115" s="613" t="s">
        <v>504</v>
      </c>
      <c r="B115" s="614" t="s">
        <v>2534</v>
      </c>
      <c r="C115" s="614" t="s">
        <v>2358</v>
      </c>
      <c r="D115" s="614" t="s">
        <v>2561</v>
      </c>
      <c r="E115" s="614" t="s">
        <v>2562</v>
      </c>
      <c r="F115" s="617">
        <v>1</v>
      </c>
      <c r="G115" s="617">
        <v>311</v>
      </c>
      <c r="H115" s="617">
        <v>1</v>
      </c>
      <c r="I115" s="617">
        <v>311</v>
      </c>
      <c r="J115" s="617">
        <v>2</v>
      </c>
      <c r="K115" s="617">
        <v>622</v>
      </c>
      <c r="L115" s="617">
        <v>2</v>
      </c>
      <c r="M115" s="617">
        <v>311</v>
      </c>
      <c r="N115" s="617">
        <v>1</v>
      </c>
      <c r="O115" s="617">
        <v>318</v>
      </c>
      <c r="P115" s="638">
        <v>1.022508038585209</v>
      </c>
      <c r="Q115" s="618">
        <v>318</v>
      </c>
    </row>
    <row r="116" spans="1:17" ht="14.4" customHeight="1" x14ac:dyDescent="0.3">
      <c r="A116" s="613" t="s">
        <v>504</v>
      </c>
      <c r="B116" s="614" t="s">
        <v>2534</v>
      </c>
      <c r="C116" s="614" t="s">
        <v>2358</v>
      </c>
      <c r="D116" s="614" t="s">
        <v>2563</v>
      </c>
      <c r="E116" s="614" t="s">
        <v>2564</v>
      </c>
      <c r="F116" s="617"/>
      <c r="G116" s="617"/>
      <c r="H116" s="617"/>
      <c r="I116" s="617"/>
      <c r="J116" s="617">
        <v>1</v>
      </c>
      <c r="K116" s="617">
        <v>1796</v>
      </c>
      <c r="L116" s="617"/>
      <c r="M116" s="617">
        <v>1796</v>
      </c>
      <c r="N116" s="617"/>
      <c r="O116" s="617"/>
      <c r="P116" s="638"/>
      <c r="Q116" s="618"/>
    </row>
    <row r="117" spans="1:17" ht="14.4" customHeight="1" x14ac:dyDescent="0.3">
      <c r="A117" s="613" t="s">
        <v>504</v>
      </c>
      <c r="B117" s="614" t="s">
        <v>2565</v>
      </c>
      <c r="C117" s="614" t="s">
        <v>2566</v>
      </c>
      <c r="D117" s="614" t="s">
        <v>2567</v>
      </c>
      <c r="E117" s="614" t="s">
        <v>2568</v>
      </c>
      <c r="F117" s="617"/>
      <c r="G117" s="617"/>
      <c r="H117" s="617"/>
      <c r="I117" s="617"/>
      <c r="J117" s="617">
        <v>0.9</v>
      </c>
      <c r="K117" s="617">
        <v>10925.4</v>
      </c>
      <c r="L117" s="617"/>
      <c r="M117" s="617">
        <v>12139.333333333332</v>
      </c>
      <c r="N117" s="617">
        <v>0.2</v>
      </c>
      <c r="O117" s="617">
        <v>2258.7600000000002</v>
      </c>
      <c r="P117" s="638"/>
      <c r="Q117" s="618">
        <v>11293.800000000001</v>
      </c>
    </row>
    <row r="118" spans="1:17" ht="14.4" customHeight="1" x14ac:dyDescent="0.3">
      <c r="A118" s="613" t="s">
        <v>504</v>
      </c>
      <c r="B118" s="614" t="s">
        <v>2565</v>
      </c>
      <c r="C118" s="614" t="s">
        <v>2566</v>
      </c>
      <c r="D118" s="614" t="s">
        <v>2569</v>
      </c>
      <c r="E118" s="614" t="s">
        <v>1842</v>
      </c>
      <c r="F118" s="617"/>
      <c r="G118" s="617"/>
      <c r="H118" s="617"/>
      <c r="I118" s="617"/>
      <c r="J118" s="617">
        <v>4</v>
      </c>
      <c r="K118" s="617">
        <v>333.2</v>
      </c>
      <c r="L118" s="617"/>
      <c r="M118" s="617">
        <v>83.3</v>
      </c>
      <c r="N118" s="617">
        <v>74.5</v>
      </c>
      <c r="O118" s="617">
        <v>7204.77</v>
      </c>
      <c r="P118" s="638"/>
      <c r="Q118" s="618">
        <v>96.708322147651018</v>
      </c>
    </row>
    <row r="119" spans="1:17" ht="14.4" customHeight="1" x14ac:dyDescent="0.3">
      <c r="A119" s="613" t="s">
        <v>504</v>
      </c>
      <c r="B119" s="614" t="s">
        <v>2565</v>
      </c>
      <c r="C119" s="614" t="s">
        <v>2566</v>
      </c>
      <c r="D119" s="614" t="s">
        <v>2570</v>
      </c>
      <c r="E119" s="614" t="s">
        <v>1836</v>
      </c>
      <c r="F119" s="617"/>
      <c r="G119" s="617"/>
      <c r="H119" s="617"/>
      <c r="I119" s="617"/>
      <c r="J119" s="617">
        <v>1</v>
      </c>
      <c r="K119" s="617">
        <v>82.92</v>
      </c>
      <c r="L119" s="617"/>
      <c r="M119" s="617">
        <v>82.92</v>
      </c>
      <c r="N119" s="617"/>
      <c r="O119" s="617"/>
      <c r="P119" s="638"/>
      <c r="Q119" s="618"/>
    </row>
    <row r="120" spans="1:17" ht="14.4" customHeight="1" x14ac:dyDescent="0.3">
      <c r="A120" s="613" t="s">
        <v>504</v>
      </c>
      <c r="B120" s="614" t="s">
        <v>2565</v>
      </c>
      <c r="C120" s="614" t="s">
        <v>2566</v>
      </c>
      <c r="D120" s="614" t="s">
        <v>2571</v>
      </c>
      <c r="E120" s="614" t="s">
        <v>2572</v>
      </c>
      <c r="F120" s="617"/>
      <c r="G120" s="617"/>
      <c r="H120" s="617"/>
      <c r="I120" s="617"/>
      <c r="J120" s="617">
        <v>2</v>
      </c>
      <c r="K120" s="617">
        <v>2128.64</v>
      </c>
      <c r="L120" s="617"/>
      <c r="M120" s="617">
        <v>1064.32</v>
      </c>
      <c r="N120" s="617"/>
      <c r="O120" s="617"/>
      <c r="P120" s="638"/>
      <c r="Q120" s="618"/>
    </row>
    <row r="121" spans="1:17" ht="14.4" customHeight="1" x14ac:dyDescent="0.3">
      <c r="A121" s="613" t="s">
        <v>504</v>
      </c>
      <c r="B121" s="614" t="s">
        <v>2565</v>
      </c>
      <c r="C121" s="614" t="s">
        <v>2566</v>
      </c>
      <c r="D121" s="614" t="s">
        <v>2573</v>
      </c>
      <c r="E121" s="614" t="s">
        <v>2574</v>
      </c>
      <c r="F121" s="617"/>
      <c r="G121" s="617"/>
      <c r="H121" s="617"/>
      <c r="I121" s="617"/>
      <c r="J121" s="617">
        <v>9</v>
      </c>
      <c r="K121" s="617">
        <v>46933.38</v>
      </c>
      <c r="L121" s="617"/>
      <c r="M121" s="617">
        <v>5214.82</v>
      </c>
      <c r="N121" s="617"/>
      <c r="O121" s="617"/>
      <c r="P121" s="638"/>
      <c r="Q121" s="618"/>
    </row>
    <row r="122" spans="1:17" ht="14.4" customHeight="1" x14ac:dyDescent="0.3">
      <c r="A122" s="613" t="s">
        <v>504</v>
      </c>
      <c r="B122" s="614" t="s">
        <v>2565</v>
      </c>
      <c r="C122" s="614" t="s">
        <v>2566</v>
      </c>
      <c r="D122" s="614" t="s">
        <v>2575</v>
      </c>
      <c r="E122" s="614" t="s">
        <v>1836</v>
      </c>
      <c r="F122" s="617"/>
      <c r="G122" s="617"/>
      <c r="H122" s="617"/>
      <c r="I122" s="617"/>
      <c r="J122" s="617">
        <v>102</v>
      </c>
      <c r="K122" s="617">
        <v>12031.920000000002</v>
      </c>
      <c r="L122" s="617"/>
      <c r="M122" s="617">
        <v>117.96000000000002</v>
      </c>
      <c r="N122" s="617">
        <v>31</v>
      </c>
      <c r="O122" s="617">
        <v>3497.7300000000005</v>
      </c>
      <c r="P122" s="638"/>
      <c r="Q122" s="618">
        <v>112.83000000000001</v>
      </c>
    </row>
    <row r="123" spans="1:17" ht="14.4" customHeight="1" x14ac:dyDescent="0.3">
      <c r="A123" s="613" t="s">
        <v>504</v>
      </c>
      <c r="B123" s="614" t="s">
        <v>2565</v>
      </c>
      <c r="C123" s="614" t="s">
        <v>2566</v>
      </c>
      <c r="D123" s="614" t="s">
        <v>2576</v>
      </c>
      <c r="E123" s="614" t="s">
        <v>1836</v>
      </c>
      <c r="F123" s="617"/>
      <c r="G123" s="617"/>
      <c r="H123" s="617"/>
      <c r="I123" s="617"/>
      <c r="J123" s="617">
        <v>23</v>
      </c>
      <c r="K123" s="617">
        <v>1830.57</v>
      </c>
      <c r="L123" s="617"/>
      <c r="M123" s="617">
        <v>79.59</v>
      </c>
      <c r="N123" s="617">
        <v>11</v>
      </c>
      <c r="O123" s="617">
        <v>837.43</v>
      </c>
      <c r="P123" s="638"/>
      <c r="Q123" s="618">
        <v>76.13</v>
      </c>
    </row>
    <row r="124" spans="1:17" ht="14.4" customHeight="1" x14ac:dyDescent="0.3">
      <c r="A124" s="613" t="s">
        <v>504</v>
      </c>
      <c r="B124" s="614" t="s">
        <v>2565</v>
      </c>
      <c r="C124" s="614" t="s">
        <v>2566</v>
      </c>
      <c r="D124" s="614" t="s">
        <v>2577</v>
      </c>
      <c r="E124" s="614" t="s">
        <v>1852</v>
      </c>
      <c r="F124" s="617"/>
      <c r="G124" s="617"/>
      <c r="H124" s="617"/>
      <c r="I124" s="617"/>
      <c r="J124" s="617">
        <v>31.1</v>
      </c>
      <c r="K124" s="617">
        <v>19555.060000000001</v>
      </c>
      <c r="L124" s="617"/>
      <c r="M124" s="617">
        <v>628.78006430868163</v>
      </c>
      <c r="N124" s="617">
        <v>32</v>
      </c>
      <c r="O124" s="617">
        <v>19483.5</v>
      </c>
      <c r="P124" s="638"/>
      <c r="Q124" s="618">
        <v>608.859375</v>
      </c>
    </row>
    <row r="125" spans="1:17" ht="14.4" customHeight="1" x14ac:dyDescent="0.3">
      <c r="A125" s="613" t="s">
        <v>504</v>
      </c>
      <c r="B125" s="614" t="s">
        <v>2565</v>
      </c>
      <c r="C125" s="614" t="s">
        <v>2566</v>
      </c>
      <c r="D125" s="614" t="s">
        <v>2578</v>
      </c>
      <c r="E125" s="614" t="s">
        <v>2579</v>
      </c>
      <c r="F125" s="617"/>
      <c r="G125" s="617"/>
      <c r="H125" s="617"/>
      <c r="I125" s="617"/>
      <c r="J125" s="617">
        <v>20</v>
      </c>
      <c r="K125" s="617">
        <v>1681.6</v>
      </c>
      <c r="L125" s="617"/>
      <c r="M125" s="617">
        <v>84.08</v>
      </c>
      <c r="N125" s="617">
        <v>23</v>
      </c>
      <c r="O125" s="617">
        <v>1849.84</v>
      </c>
      <c r="P125" s="638"/>
      <c r="Q125" s="618">
        <v>80.427826086956514</v>
      </c>
    </row>
    <row r="126" spans="1:17" ht="14.4" customHeight="1" x14ac:dyDescent="0.3">
      <c r="A126" s="613" t="s">
        <v>504</v>
      </c>
      <c r="B126" s="614" t="s">
        <v>2565</v>
      </c>
      <c r="C126" s="614" t="s">
        <v>2566</v>
      </c>
      <c r="D126" s="614" t="s">
        <v>2580</v>
      </c>
      <c r="E126" s="614" t="s">
        <v>1594</v>
      </c>
      <c r="F126" s="617"/>
      <c r="G126" s="617"/>
      <c r="H126" s="617"/>
      <c r="I126" s="617"/>
      <c r="J126" s="617">
        <v>268</v>
      </c>
      <c r="K126" s="617">
        <v>16361.4</v>
      </c>
      <c r="L126" s="617"/>
      <c r="M126" s="617">
        <v>61.05</v>
      </c>
      <c r="N126" s="617">
        <v>194</v>
      </c>
      <c r="O126" s="617">
        <v>11329.599999999999</v>
      </c>
      <c r="P126" s="638"/>
      <c r="Q126" s="618">
        <v>58.399999999999991</v>
      </c>
    </row>
    <row r="127" spans="1:17" ht="14.4" customHeight="1" x14ac:dyDescent="0.3">
      <c r="A127" s="613" t="s">
        <v>504</v>
      </c>
      <c r="B127" s="614" t="s">
        <v>2565</v>
      </c>
      <c r="C127" s="614" t="s">
        <v>2566</v>
      </c>
      <c r="D127" s="614" t="s">
        <v>2581</v>
      </c>
      <c r="E127" s="614" t="s">
        <v>1598</v>
      </c>
      <c r="F127" s="617"/>
      <c r="G127" s="617"/>
      <c r="H127" s="617"/>
      <c r="I127" s="617"/>
      <c r="J127" s="617">
        <v>12.22</v>
      </c>
      <c r="K127" s="617">
        <v>8844.16</v>
      </c>
      <c r="L127" s="617"/>
      <c r="M127" s="617">
        <v>723.74468085106378</v>
      </c>
      <c r="N127" s="617">
        <v>10</v>
      </c>
      <c r="O127" s="617">
        <v>6922.4500000000007</v>
      </c>
      <c r="P127" s="638"/>
      <c r="Q127" s="618">
        <v>692.24500000000012</v>
      </c>
    </row>
    <row r="128" spans="1:17" ht="14.4" customHeight="1" x14ac:dyDescent="0.3">
      <c r="A128" s="613" t="s">
        <v>504</v>
      </c>
      <c r="B128" s="614" t="s">
        <v>2565</v>
      </c>
      <c r="C128" s="614" t="s">
        <v>2566</v>
      </c>
      <c r="D128" s="614" t="s">
        <v>2582</v>
      </c>
      <c r="E128" s="614" t="s">
        <v>1578</v>
      </c>
      <c r="F128" s="617"/>
      <c r="G128" s="617"/>
      <c r="H128" s="617"/>
      <c r="I128" s="617"/>
      <c r="J128" s="617">
        <v>8.1999999999999993</v>
      </c>
      <c r="K128" s="617">
        <v>111510.16</v>
      </c>
      <c r="L128" s="617"/>
      <c r="M128" s="617">
        <v>13598.800000000001</v>
      </c>
      <c r="N128" s="617">
        <v>7</v>
      </c>
      <c r="O128" s="617">
        <v>84093.8</v>
      </c>
      <c r="P128" s="638"/>
      <c r="Q128" s="618">
        <v>12013.4</v>
      </c>
    </row>
    <row r="129" spans="1:17" ht="14.4" customHeight="1" x14ac:dyDescent="0.3">
      <c r="A129" s="613" t="s">
        <v>504</v>
      </c>
      <c r="B129" s="614" t="s">
        <v>2565</v>
      </c>
      <c r="C129" s="614" t="s">
        <v>2566</v>
      </c>
      <c r="D129" s="614" t="s">
        <v>2583</v>
      </c>
      <c r="E129" s="614" t="s">
        <v>1684</v>
      </c>
      <c r="F129" s="617"/>
      <c r="G129" s="617"/>
      <c r="H129" s="617"/>
      <c r="I129" s="617"/>
      <c r="J129" s="617">
        <v>4</v>
      </c>
      <c r="K129" s="617">
        <v>14009.64</v>
      </c>
      <c r="L129" s="617"/>
      <c r="M129" s="617">
        <v>3502.41</v>
      </c>
      <c r="N129" s="617">
        <v>111</v>
      </c>
      <c r="O129" s="617">
        <v>371864.43</v>
      </c>
      <c r="P129" s="638"/>
      <c r="Q129" s="618">
        <v>3350.13</v>
      </c>
    </row>
    <row r="130" spans="1:17" ht="14.4" customHeight="1" x14ac:dyDescent="0.3">
      <c r="A130" s="613" t="s">
        <v>504</v>
      </c>
      <c r="B130" s="614" t="s">
        <v>2565</v>
      </c>
      <c r="C130" s="614" t="s">
        <v>2566</v>
      </c>
      <c r="D130" s="614" t="s">
        <v>2584</v>
      </c>
      <c r="E130" s="614" t="s">
        <v>2585</v>
      </c>
      <c r="F130" s="617"/>
      <c r="G130" s="617"/>
      <c r="H130" s="617"/>
      <c r="I130" s="617"/>
      <c r="J130" s="617"/>
      <c r="K130" s="617"/>
      <c r="L130" s="617"/>
      <c r="M130" s="617"/>
      <c r="N130" s="617">
        <v>0.30000000000000004</v>
      </c>
      <c r="O130" s="617">
        <v>1483.1799999999998</v>
      </c>
      <c r="P130" s="638"/>
      <c r="Q130" s="618">
        <v>4943.9333333333325</v>
      </c>
    </row>
    <row r="131" spans="1:17" ht="14.4" customHeight="1" x14ac:dyDescent="0.3">
      <c r="A131" s="613" t="s">
        <v>504</v>
      </c>
      <c r="B131" s="614" t="s">
        <v>2565</v>
      </c>
      <c r="C131" s="614" t="s">
        <v>2566</v>
      </c>
      <c r="D131" s="614" t="s">
        <v>2586</v>
      </c>
      <c r="E131" s="614" t="s">
        <v>1846</v>
      </c>
      <c r="F131" s="617"/>
      <c r="G131" s="617"/>
      <c r="H131" s="617"/>
      <c r="I131" s="617"/>
      <c r="J131" s="617">
        <v>216</v>
      </c>
      <c r="K131" s="617">
        <v>8717.7599999999984</v>
      </c>
      <c r="L131" s="617"/>
      <c r="M131" s="617">
        <v>40.359999999999992</v>
      </c>
      <c r="N131" s="617">
        <v>108</v>
      </c>
      <c r="O131" s="617">
        <v>4169.88</v>
      </c>
      <c r="P131" s="638"/>
      <c r="Q131" s="618">
        <v>38.61</v>
      </c>
    </row>
    <row r="132" spans="1:17" ht="14.4" customHeight="1" x14ac:dyDescent="0.3">
      <c r="A132" s="613" t="s">
        <v>504</v>
      </c>
      <c r="B132" s="614" t="s">
        <v>2565</v>
      </c>
      <c r="C132" s="614" t="s">
        <v>2566</v>
      </c>
      <c r="D132" s="614" t="s">
        <v>2587</v>
      </c>
      <c r="E132" s="614" t="s">
        <v>1602</v>
      </c>
      <c r="F132" s="617"/>
      <c r="G132" s="617"/>
      <c r="H132" s="617"/>
      <c r="I132" s="617"/>
      <c r="J132" s="617">
        <v>12.799999999999999</v>
      </c>
      <c r="K132" s="617">
        <v>5173.7599999999993</v>
      </c>
      <c r="L132" s="617"/>
      <c r="M132" s="617">
        <v>404.2</v>
      </c>
      <c r="N132" s="617">
        <v>9.2999999999999989</v>
      </c>
      <c r="O132" s="617">
        <v>3595.3900000000003</v>
      </c>
      <c r="P132" s="638"/>
      <c r="Q132" s="618">
        <v>386.60107526881728</v>
      </c>
    </row>
    <row r="133" spans="1:17" ht="14.4" customHeight="1" x14ac:dyDescent="0.3">
      <c r="A133" s="613" t="s">
        <v>504</v>
      </c>
      <c r="B133" s="614" t="s">
        <v>2565</v>
      </c>
      <c r="C133" s="614" t="s">
        <v>2566</v>
      </c>
      <c r="D133" s="614" t="s">
        <v>1694</v>
      </c>
      <c r="E133" s="614" t="s">
        <v>1701</v>
      </c>
      <c r="F133" s="617"/>
      <c r="G133" s="617"/>
      <c r="H133" s="617"/>
      <c r="I133" s="617"/>
      <c r="J133" s="617">
        <v>2</v>
      </c>
      <c r="K133" s="617">
        <v>13793</v>
      </c>
      <c r="L133" s="617"/>
      <c r="M133" s="617">
        <v>6896.5</v>
      </c>
      <c r="N133" s="617">
        <v>4</v>
      </c>
      <c r="O133" s="617">
        <v>32940.6</v>
      </c>
      <c r="P133" s="638"/>
      <c r="Q133" s="618">
        <v>8235.15</v>
      </c>
    </row>
    <row r="134" spans="1:17" ht="14.4" customHeight="1" x14ac:dyDescent="0.3">
      <c r="A134" s="613" t="s">
        <v>504</v>
      </c>
      <c r="B134" s="614" t="s">
        <v>2565</v>
      </c>
      <c r="C134" s="614" t="s">
        <v>2566</v>
      </c>
      <c r="D134" s="614" t="s">
        <v>2588</v>
      </c>
      <c r="E134" s="614" t="s">
        <v>1858</v>
      </c>
      <c r="F134" s="617"/>
      <c r="G134" s="617"/>
      <c r="H134" s="617"/>
      <c r="I134" s="617"/>
      <c r="J134" s="617">
        <v>338</v>
      </c>
      <c r="K134" s="617">
        <v>16055</v>
      </c>
      <c r="L134" s="617"/>
      <c r="M134" s="617">
        <v>47.5</v>
      </c>
      <c r="N134" s="617">
        <v>192.5</v>
      </c>
      <c r="O134" s="617">
        <v>8745.27</v>
      </c>
      <c r="P134" s="638"/>
      <c r="Q134" s="618">
        <v>45.429974025974026</v>
      </c>
    </row>
    <row r="135" spans="1:17" ht="14.4" customHeight="1" x14ac:dyDescent="0.3">
      <c r="A135" s="613" t="s">
        <v>504</v>
      </c>
      <c r="B135" s="614" t="s">
        <v>2565</v>
      </c>
      <c r="C135" s="614" t="s">
        <v>2566</v>
      </c>
      <c r="D135" s="614" t="s">
        <v>2589</v>
      </c>
      <c r="E135" s="614" t="s">
        <v>1617</v>
      </c>
      <c r="F135" s="617"/>
      <c r="G135" s="617"/>
      <c r="H135" s="617"/>
      <c r="I135" s="617"/>
      <c r="J135" s="617">
        <v>6</v>
      </c>
      <c r="K135" s="617">
        <v>484.38</v>
      </c>
      <c r="L135" s="617"/>
      <c r="M135" s="617">
        <v>80.73</v>
      </c>
      <c r="N135" s="617">
        <v>21</v>
      </c>
      <c r="O135" s="617">
        <v>1621.62</v>
      </c>
      <c r="P135" s="638"/>
      <c r="Q135" s="618">
        <v>77.22</v>
      </c>
    </row>
    <row r="136" spans="1:17" ht="14.4" customHeight="1" x14ac:dyDescent="0.3">
      <c r="A136" s="613" t="s">
        <v>504</v>
      </c>
      <c r="B136" s="614" t="s">
        <v>2565</v>
      </c>
      <c r="C136" s="614" t="s">
        <v>2566</v>
      </c>
      <c r="D136" s="614" t="s">
        <v>2590</v>
      </c>
      <c r="E136" s="614" t="s">
        <v>1818</v>
      </c>
      <c r="F136" s="617"/>
      <c r="G136" s="617"/>
      <c r="H136" s="617"/>
      <c r="I136" s="617"/>
      <c r="J136" s="617">
        <v>119.6</v>
      </c>
      <c r="K136" s="617">
        <v>45418.090000000011</v>
      </c>
      <c r="L136" s="617"/>
      <c r="M136" s="617">
        <v>379.74991638795996</v>
      </c>
      <c r="N136" s="617">
        <v>134.16</v>
      </c>
      <c r="O136" s="617">
        <v>48733.62</v>
      </c>
      <c r="P136" s="638"/>
      <c r="Q136" s="618">
        <v>363.25000000000006</v>
      </c>
    </row>
    <row r="137" spans="1:17" ht="14.4" customHeight="1" x14ac:dyDescent="0.3">
      <c r="A137" s="613" t="s">
        <v>504</v>
      </c>
      <c r="B137" s="614" t="s">
        <v>2565</v>
      </c>
      <c r="C137" s="614" t="s">
        <v>2566</v>
      </c>
      <c r="D137" s="614" t="s">
        <v>2591</v>
      </c>
      <c r="E137" s="614" t="s">
        <v>2592</v>
      </c>
      <c r="F137" s="617"/>
      <c r="G137" s="617"/>
      <c r="H137" s="617"/>
      <c r="I137" s="617"/>
      <c r="J137" s="617"/>
      <c r="K137" s="617"/>
      <c r="L137" s="617"/>
      <c r="M137" s="617"/>
      <c r="N137" s="617">
        <v>6</v>
      </c>
      <c r="O137" s="617">
        <v>35914.300000000003</v>
      </c>
      <c r="P137" s="638"/>
      <c r="Q137" s="618">
        <v>5985.7166666666672</v>
      </c>
    </row>
    <row r="138" spans="1:17" ht="14.4" customHeight="1" x14ac:dyDescent="0.3">
      <c r="A138" s="613" t="s">
        <v>504</v>
      </c>
      <c r="B138" s="614" t="s">
        <v>2565</v>
      </c>
      <c r="C138" s="614" t="s">
        <v>2566</v>
      </c>
      <c r="D138" s="614" t="s">
        <v>2593</v>
      </c>
      <c r="E138" s="614" t="s">
        <v>2594</v>
      </c>
      <c r="F138" s="617"/>
      <c r="G138" s="617"/>
      <c r="H138" s="617"/>
      <c r="I138" s="617"/>
      <c r="J138" s="617">
        <v>49.3</v>
      </c>
      <c r="K138" s="617">
        <v>2936.0099999999998</v>
      </c>
      <c r="L138" s="617"/>
      <c r="M138" s="617">
        <v>59.553955375253551</v>
      </c>
      <c r="N138" s="617">
        <v>35</v>
      </c>
      <c r="O138" s="617">
        <v>1458.12</v>
      </c>
      <c r="P138" s="638"/>
      <c r="Q138" s="618">
        <v>41.660571428571423</v>
      </c>
    </row>
    <row r="139" spans="1:17" ht="14.4" customHeight="1" x14ac:dyDescent="0.3">
      <c r="A139" s="613" t="s">
        <v>504</v>
      </c>
      <c r="B139" s="614" t="s">
        <v>2565</v>
      </c>
      <c r="C139" s="614" t="s">
        <v>2566</v>
      </c>
      <c r="D139" s="614" t="s">
        <v>2595</v>
      </c>
      <c r="E139" s="614" t="s">
        <v>2596</v>
      </c>
      <c r="F139" s="617"/>
      <c r="G139" s="617"/>
      <c r="H139" s="617"/>
      <c r="I139" s="617"/>
      <c r="J139" s="617"/>
      <c r="K139" s="617"/>
      <c r="L139" s="617"/>
      <c r="M139" s="617"/>
      <c r="N139" s="617">
        <v>0.2</v>
      </c>
      <c r="O139" s="617">
        <v>885.4</v>
      </c>
      <c r="P139" s="638"/>
      <c r="Q139" s="618">
        <v>4427</v>
      </c>
    </row>
    <row r="140" spans="1:17" ht="14.4" customHeight="1" x14ac:dyDescent="0.3">
      <c r="A140" s="613" t="s">
        <v>504</v>
      </c>
      <c r="B140" s="614" t="s">
        <v>2565</v>
      </c>
      <c r="C140" s="614" t="s">
        <v>2566</v>
      </c>
      <c r="D140" s="614" t="s">
        <v>2597</v>
      </c>
      <c r="E140" s="614" t="s">
        <v>2598</v>
      </c>
      <c r="F140" s="617"/>
      <c r="G140" s="617"/>
      <c r="H140" s="617"/>
      <c r="I140" s="617"/>
      <c r="J140" s="617">
        <v>12</v>
      </c>
      <c r="K140" s="617">
        <v>824.88</v>
      </c>
      <c r="L140" s="617"/>
      <c r="M140" s="617">
        <v>68.739999999999995</v>
      </c>
      <c r="N140" s="617"/>
      <c r="O140" s="617"/>
      <c r="P140" s="638"/>
      <c r="Q140" s="618"/>
    </row>
    <row r="141" spans="1:17" ht="14.4" customHeight="1" x14ac:dyDescent="0.3">
      <c r="A141" s="613" t="s">
        <v>504</v>
      </c>
      <c r="B141" s="614" t="s">
        <v>2565</v>
      </c>
      <c r="C141" s="614" t="s">
        <v>2566</v>
      </c>
      <c r="D141" s="614" t="s">
        <v>2599</v>
      </c>
      <c r="E141" s="614" t="s">
        <v>1828</v>
      </c>
      <c r="F141" s="617"/>
      <c r="G141" s="617"/>
      <c r="H141" s="617"/>
      <c r="I141" s="617"/>
      <c r="J141" s="617">
        <v>21.7</v>
      </c>
      <c r="K141" s="617">
        <v>85192.170000000013</v>
      </c>
      <c r="L141" s="617"/>
      <c r="M141" s="617">
        <v>3925.9064516129038</v>
      </c>
      <c r="N141" s="617">
        <v>15.4</v>
      </c>
      <c r="O141" s="617">
        <v>57830.3</v>
      </c>
      <c r="P141" s="638"/>
      <c r="Q141" s="618">
        <v>3755.2142857142858</v>
      </c>
    </row>
    <row r="142" spans="1:17" ht="14.4" customHeight="1" x14ac:dyDescent="0.3">
      <c r="A142" s="613" t="s">
        <v>504</v>
      </c>
      <c r="B142" s="614" t="s">
        <v>2565</v>
      </c>
      <c r="C142" s="614" t="s">
        <v>2566</v>
      </c>
      <c r="D142" s="614" t="s">
        <v>2600</v>
      </c>
      <c r="E142" s="614" t="s">
        <v>2601</v>
      </c>
      <c r="F142" s="617"/>
      <c r="G142" s="617"/>
      <c r="H142" s="617"/>
      <c r="I142" s="617"/>
      <c r="J142" s="617">
        <v>0.6</v>
      </c>
      <c r="K142" s="617">
        <v>1321.86</v>
      </c>
      <c r="L142" s="617"/>
      <c r="M142" s="617">
        <v>2203.1</v>
      </c>
      <c r="N142" s="617"/>
      <c r="O142" s="617"/>
      <c r="P142" s="638"/>
      <c r="Q142" s="618"/>
    </row>
    <row r="143" spans="1:17" ht="14.4" customHeight="1" x14ac:dyDescent="0.3">
      <c r="A143" s="613" t="s">
        <v>504</v>
      </c>
      <c r="B143" s="614" t="s">
        <v>2565</v>
      </c>
      <c r="C143" s="614" t="s">
        <v>2566</v>
      </c>
      <c r="D143" s="614" t="s">
        <v>2602</v>
      </c>
      <c r="E143" s="614" t="s">
        <v>2603</v>
      </c>
      <c r="F143" s="617"/>
      <c r="G143" s="617"/>
      <c r="H143" s="617"/>
      <c r="I143" s="617"/>
      <c r="J143" s="617"/>
      <c r="K143" s="617"/>
      <c r="L143" s="617"/>
      <c r="M143" s="617"/>
      <c r="N143" s="617">
        <v>6</v>
      </c>
      <c r="O143" s="617">
        <v>25889.46</v>
      </c>
      <c r="P143" s="638"/>
      <c r="Q143" s="618">
        <v>4314.91</v>
      </c>
    </row>
    <row r="144" spans="1:17" ht="14.4" customHeight="1" x14ac:dyDescent="0.3">
      <c r="A144" s="613" t="s">
        <v>504</v>
      </c>
      <c r="B144" s="614" t="s">
        <v>2565</v>
      </c>
      <c r="C144" s="614" t="s">
        <v>2566</v>
      </c>
      <c r="D144" s="614" t="s">
        <v>2604</v>
      </c>
      <c r="E144" s="614" t="s">
        <v>2605</v>
      </c>
      <c r="F144" s="617"/>
      <c r="G144" s="617"/>
      <c r="H144" s="617"/>
      <c r="I144" s="617"/>
      <c r="J144" s="617">
        <v>51</v>
      </c>
      <c r="K144" s="617">
        <v>5843.58</v>
      </c>
      <c r="L144" s="617"/>
      <c r="M144" s="617">
        <v>114.58</v>
      </c>
      <c r="N144" s="617">
        <v>25</v>
      </c>
      <c r="O144" s="617">
        <v>2740</v>
      </c>
      <c r="P144" s="638"/>
      <c r="Q144" s="618">
        <v>109.6</v>
      </c>
    </row>
    <row r="145" spans="1:17" ht="14.4" customHeight="1" x14ac:dyDescent="0.3">
      <c r="A145" s="613" t="s">
        <v>504</v>
      </c>
      <c r="B145" s="614" t="s">
        <v>2565</v>
      </c>
      <c r="C145" s="614" t="s">
        <v>2566</v>
      </c>
      <c r="D145" s="614" t="s">
        <v>2606</v>
      </c>
      <c r="E145" s="614" t="s">
        <v>2607</v>
      </c>
      <c r="F145" s="617"/>
      <c r="G145" s="617"/>
      <c r="H145" s="617"/>
      <c r="I145" s="617"/>
      <c r="J145" s="617">
        <v>23</v>
      </c>
      <c r="K145" s="617">
        <v>5270.68</v>
      </c>
      <c r="L145" s="617"/>
      <c r="M145" s="617">
        <v>229.16000000000003</v>
      </c>
      <c r="N145" s="617">
        <v>49</v>
      </c>
      <c r="O145" s="617">
        <v>10740.8</v>
      </c>
      <c r="P145" s="638"/>
      <c r="Q145" s="618">
        <v>219.2</v>
      </c>
    </row>
    <row r="146" spans="1:17" ht="14.4" customHeight="1" x14ac:dyDescent="0.3">
      <c r="A146" s="613" t="s">
        <v>504</v>
      </c>
      <c r="B146" s="614" t="s">
        <v>2565</v>
      </c>
      <c r="C146" s="614" t="s">
        <v>2566</v>
      </c>
      <c r="D146" s="614" t="s">
        <v>2608</v>
      </c>
      <c r="E146" s="614" t="s">
        <v>2609</v>
      </c>
      <c r="F146" s="617"/>
      <c r="G146" s="617"/>
      <c r="H146" s="617"/>
      <c r="I146" s="617"/>
      <c r="J146" s="617">
        <v>1.2000000000000002</v>
      </c>
      <c r="K146" s="617">
        <v>260.39999999999998</v>
      </c>
      <c r="L146" s="617"/>
      <c r="M146" s="617">
        <v>216.99999999999994</v>
      </c>
      <c r="N146" s="617">
        <v>3.7</v>
      </c>
      <c r="O146" s="617">
        <v>767.88</v>
      </c>
      <c r="P146" s="638"/>
      <c r="Q146" s="618">
        <v>207.53513513513514</v>
      </c>
    </row>
    <row r="147" spans="1:17" ht="14.4" customHeight="1" x14ac:dyDescent="0.3">
      <c r="A147" s="613" t="s">
        <v>504</v>
      </c>
      <c r="B147" s="614" t="s">
        <v>2565</v>
      </c>
      <c r="C147" s="614" t="s">
        <v>2566</v>
      </c>
      <c r="D147" s="614" t="s">
        <v>2610</v>
      </c>
      <c r="E147" s="614" t="s">
        <v>1644</v>
      </c>
      <c r="F147" s="617"/>
      <c r="G147" s="617"/>
      <c r="H147" s="617"/>
      <c r="I147" s="617"/>
      <c r="J147" s="617">
        <v>8</v>
      </c>
      <c r="K147" s="617">
        <v>549.91999999999996</v>
      </c>
      <c r="L147" s="617"/>
      <c r="M147" s="617">
        <v>68.739999999999995</v>
      </c>
      <c r="N147" s="617">
        <v>77</v>
      </c>
      <c r="O147" s="617">
        <v>5062.75</v>
      </c>
      <c r="P147" s="638"/>
      <c r="Q147" s="618">
        <v>65.75</v>
      </c>
    </row>
    <row r="148" spans="1:17" ht="14.4" customHeight="1" x14ac:dyDescent="0.3">
      <c r="A148" s="613" t="s">
        <v>504</v>
      </c>
      <c r="B148" s="614" t="s">
        <v>2565</v>
      </c>
      <c r="C148" s="614" t="s">
        <v>2566</v>
      </c>
      <c r="D148" s="614" t="s">
        <v>2611</v>
      </c>
      <c r="E148" s="614" t="s">
        <v>1590</v>
      </c>
      <c r="F148" s="617"/>
      <c r="G148" s="617"/>
      <c r="H148" s="617"/>
      <c r="I148" s="617"/>
      <c r="J148" s="617">
        <v>7.7</v>
      </c>
      <c r="K148" s="617">
        <v>746.51</v>
      </c>
      <c r="L148" s="617"/>
      <c r="M148" s="617">
        <v>96.949350649350649</v>
      </c>
      <c r="N148" s="617">
        <v>4.3</v>
      </c>
      <c r="O148" s="617">
        <v>398.79999999999995</v>
      </c>
      <c r="P148" s="638"/>
      <c r="Q148" s="618">
        <v>92.744186046511615</v>
      </c>
    </row>
    <row r="149" spans="1:17" ht="14.4" customHeight="1" x14ac:dyDescent="0.3">
      <c r="A149" s="613" t="s">
        <v>504</v>
      </c>
      <c r="B149" s="614" t="s">
        <v>2565</v>
      </c>
      <c r="C149" s="614" t="s">
        <v>2566</v>
      </c>
      <c r="D149" s="614" t="s">
        <v>2612</v>
      </c>
      <c r="E149" s="614" t="s">
        <v>2613</v>
      </c>
      <c r="F149" s="617"/>
      <c r="G149" s="617"/>
      <c r="H149" s="617"/>
      <c r="I149" s="617"/>
      <c r="J149" s="617">
        <v>26</v>
      </c>
      <c r="K149" s="617">
        <v>34992.879999999997</v>
      </c>
      <c r="L149" s="617"/>
      <c r="M149" s="617">
        <v>1345.8799999999999</v>
      </c>
      <c r="N149" s="617">
        <v>1</v>
      </c>
      <c r="O149" s="617">
        <v>1287.3599999999999</v>
      </c>
      <c r="P149" s="638"/>
      <c r="Q149" s="618">
        <v>1287.3599999999999</v>
      </c>
    </row>
    <row r="150" spans="1:17" ht="14.4" customHeight="1" x14ac:dyDescent="0.3">
      <c r="A150" s="613" t="s">
        <v>504</v>
      </c>
      <c r="B150" s="614" t="s">
        <v>2565</v>
      </c>
      <c r="C150" s="614" t="s">
        <v>2566</v>
      </c>
      <c r="D150" s="614" t="s">
        <v>2614</v>
      </c>
      <c r="E150" s="614" t="s">
        <v>1839</v>
      </c>
      <c r="F150" s="617"/>
      <c r="G150" s="617"/>
      <c r="H150" s="617"/>
      <c r="I150" s="617"/>
      <c r="J150" s="617">
        <v>4.9000000000000004</v>
      </c>
      <c r="K150" s="617">
        <v>3920</v>
      </c>
      <c r="L150" s="617"/>
      <c r="M150" s="617">
        <v>799.99999999999989</v>
      </c>
      <c r="N150" s="617">
        <v>4.45</v>
      </c>
      <c r="O150" s="617">
        <v>3405.1400000000003</v>
      </c>
      <c r="P150" s="638"/>
      <c r="Q150" s="618">
        <v>765.2</v>
      </c>
    </row>
    <row r="151" spans="1:17" ht="14.4" customHeight="1" x14ac:dyDescent="0.3">
      <c r="A151" s="613" t="s">
        <v>504</v>
      </c>
      <c r="B151" s="614" t="s">
        <v>2565</v>
      </c>
      <c r="C151" s="614" t="s">
        <v>2566</v>
      </c>
      <c r="D151" s="614" t="s">
        <v>2615</v>
      </c>
      <c r="E151" s="614" t="s">
        <v>2616</v>
      </c>
      <c r="F151" s="617"/>
      <c r="G151" s="617"/>
      <c r="H151" s="617"/>
      <c r="I151" s="617"/>
      <c r="J151" s="617">
        <v>7.3</v>
      </c>
      <c r="K151" s="617">
        <v>15757.89</v>
      </c>
      <c r="L151" s="617"/>
      <c r="M151" s="617">
        <v>2158.6150684931508</v>
      </c>
      <c r="N151" s="617"/>
      <c r="O151" s="617"/>
      <c r="P151" s="638"/>
      <c r="Q151" s="618"/>
    </row>
    <row r="152" spans="1:17" ht="14.4" customHeight="1" x14ac:dyDescent="0.3">
      <c r="A152" s="613" t="s">
        <v>504</v>
      </c>
      <c r="B152" s="614" t="s">
        <v>2565</v>
      </c>
      <c r="C152" s="614" t="s">
        <v>2566</v>
      </c>
      <c r="D152" s="614" t="s">
        <v>2617</v>
      </c>
      <c r="E152" s="614" t="s">
        <v>2618</v>
      </c>
      <c r="F152" s="617"/>
      <c r="G152" s="617"/>
      <c r="H152" s="617"/>
      <c r="I152" s="617"/>
      <c r="J152" s="617"/>
      <c r="K152" s="617"/>
      <c r="L152" s="617"/>
      <c r="M152" s="617"/>
      <c r="N152" s="617">
        <v>1.5</v>
      </c>
      <c r="O152" s="617">
        <v>899.7</v>
      </c>
      <c r="P152" s="638"/>
      <c r="Q152" s="618">
        <v>599.80000000000007</v>
      </c>
    </row>
    <row r="153" spans="1:17" ht="14.4" customHeight="1" x14ac:dyDescent="0.3">
      <c r="A153" s="613" t="s">
        <v>504</v>
      </c>
      <c r="B153" s="614" t="s">
        <v>2565</v>
      </c>
      <c r="C153" s="614" t="s">
        <v>2566</v>
      </c>
      <c r="D153" s="614" t="s">
        <v>2619</v>
      </c>
      <c r="E153" s="614" t="s">
        <v>1826</v>
      </c>
      <c r="F153" s="617"/>
      <c r="G153" s="617"/>
      <c r="H153" s="617"/>
      <c r="I153" s="617"/>
      <c r="J153" s="617">
        <v>7.3</v>
      </c>
      <c r="K153" s="617">
        <v>5898.43</v>
      </c>
      <c r="L153" s="617"/>
      <c r="M153" s="617">
        <v>808.00410958904115</v>
      </c>
      <c r="N153" s="617">
        <v>3.4</v>
      </c>
      <c r="O153" s="617">
        <v>2719.14</v>
      </c>
      <c r="P153" s="638"/>
      <c r="Q153" s="618">
        <v>799.74705882352941</v>
      </c>
    </row>
    <row r="154" spans="1:17" ht="14.4" customHeight="1" x14ac:dyDescent="0.3">
      <c r="A154" s="613" t="s">
        <v>504</v>
      </c>
      <c r="B154" s="614" t="s">
        <v>2565</v>
      </c>
      <c r="C154" s="614" t="s">
        <v>2566</v>
      </c>
      <c r="D154" s="614" t="s">
        <v>2620</v>
      </c>
      <c r="E154" s="614" t="s">
        <v>2621</v>
      </c>
      <c r="F154" s="617"/>
      <c r="G154" s="617"/>
      <c r="H154" s="617"/>
      <c r="I154" s="617"/>
      <c r="J154" s="617"/>
      <c r="K154" s="617"/>
      <c r="L154" s="617"/>
      <c r="M154" s="617"/>
      <c r="N154" s="617">
        <v>4</v>
      </c>
      <c r="O154" s="617">
        <v>13528.44</v>
      </c>
      <c r="P154" s="638"/>
      <c r="Q154" s="618">
        <v>3382.11</v>
      </c>
    </row>
    <row r="155" spans="1:17" ht="14.4" customHeight="1" x14ac:dyDescent="0.3">
      <c r="A155" s="613" t="s">
        <v>504</v>
      </c>
      <c r="B155" s="614" t="s">
        <v>2565</v>
      </c>
      <c r="C155" s="614" t="s">
        <v>2566</v>
      </c>
      <c r="D155" s="614" t="s">
        <v>1703</v>
      </c>
      <c r="E155" s="614" t="s">
        <v>1704</v>
      </c>
      <c r="F155" s="617"/>
      <c r="G155" s="617"/>
      <c r="H155" s="617"/>
      <c r="I155" s="617"/>
      <c r="J155" s="617"/>
      <c r="K155" s="617"/>
      <c r="L155" s="617"/>
      <c r="M155" s="617"/>
      <c r="N155" s="617">
        <v>9</v>
      </c>
      <c r="O155" s="617">
        <v>11586.24</v>
      </c>
      <c r="P155" s="638"/>
      <c r="Q155" s="618">
        <v>1287.3599999999999</v>
      </c>
    </row>
    <row r="156" spans="1:17" ht="14.4" customHeight="1" x14ac:dyDescent="0.3">
      <c r="A156" s="613" t="s">
        <v>504</v>
      </c>
      <c r="B156" s="614" t="s">
        <v>2565</v>
      </c>
      <c r="C156" s="614" t="s">
        <v>2566</v>
      </c>
      <c r="D156" s="614" t="s">
        <v>2622</v>
      </c>
      <c r="E156" s="614" t="s">
        <v>1638</v>
      </c>
      <c r="F156" s="617"/>
      <c r="G156" s="617"/>
      <c r="H156" s="617"/>
      <c r="I156" s="617"/>
      <c r="J156" s="617"/>
      <c r="K156" s="617"/>
      <c r="L156" s="617"/>
      <c r="M156" s="617"/>
      <c r="N156" s="617">
        <v>35.599999999999994</v>
      </c>
      <c r="O156" s="617">
        <v>73505.709999999992</v>
      </c>
      <c r="P156" s="638"/>
      <c r="Q156" s="618">
        <v>2064.7671348314607</v>
      </c>
    </row>
    <row r="157" spans="1:17" ht="14.4" customHeight="1" x14ac:dyDescent="0.3">
      <c r="A157" s="613" t="s">
        <v>504</v>
      </c>
      <c r="B157" s="614" t="s">
        <v>2565</v>
      </c>
      <c r="C157" s="614" t="s">
        <v>2566</v>
      </c>
      <c r="D157" s="614" t="s">
        <v>2623</v>
      </c>
      <c r="E157" s="614" t="s">
        <v>1653</v>
      </c>
      <c r="F157" s="617"/>
      <c r="G157" s="617"/>
      <c r="H157" s="617"/>
      <c r="I157" s="617"/>
      <c r="J157" s="617"/>
      <c r="K157" s="617"/>
      <c r="L157" s="617"/>
      <c r="M157" s="617"/>
      <c r="N157" s="617">
        <v>0.5</v>
      </c>
      <c r="O157" s="617">
        <v>195.9</v>
      </c>
      <c r="P157" s="638"/>
      <c r="Q157" s="618">
        <v>391.8</v>
      </c>
    </row>
    <row r="158" spans="1:17" ht="14.4" customHeight="1" x14ac:dyDescent="0.3">
      <c r="A158" s="613" t="s">
        <v>504</v>
      </c>
      <c r="B158" s="614" t="s">
        <v>2565</v>
      </c>
      <c r="C158" s="614" t="s">
        <v>2566</v>
      </c>
      <c r="D158" s="614" t="s">
        <v>2624</v>
      </c>
      <c r="E158" s="614" t="s">
        <v>1656</v>
      </c>
      <c r="F158" s="617"/>
      <c r="G158" s="617"/>
      <c r="H158" s="617"/>
      <c r="I158" s="617"/>
      <c r="J158" s="617"/>
      <c r="K158" s="617"/>
      <c r="L158" s="617"/>
      <c r="M158" s="617"/>
      <c r="N158" s="617">
        <v>1.5</v>
      </c>
      <c r="O158" s="617">
        <v>579.07000000000005</v>
      </c>
      <c r="P158" s="638"/>
      <c r="Q158" s="618">
        <v>386.04666666666668</v>
      </c>
    </row>
    <row r="159" spans="1:17" ht="14.4" customHeight="1" x14ac:dyDescent="0.3">
      <c r="A159" s="613" t="s">
        <v>504</v>
      </c>
      <c r="B159" s="614" t="s">
        <v>2565</v>
      </c>
      <c r="C159" s="614" t="s">
        <v>2566</v>
      </c>
      <c r="D159" s="614" t="s">
        <v>2625</v>
      </c>
      <c r="E159" s="614" t="s">
        <v>1587</v>
      </c>
      <c r="F159" s="617"/>
      <c r="G159" s="617"/>
      <c r="H159" s="617"/>
      <c r="I159" s="617"/>
      <c r="J159" s="617">
        <v>0.7</v>
      </c>
      <c r="K159" s="617">
        <v>565.06999999999994</v>
      </c>
      <c r="L159" s="617"/>
      <c r="M159" s="617">
        <v>807.24285714285713</v>
      </c>
      <c r="N159" s="617">
        <v>3.0999999999999996</v>
      </c>
      <c r="O159" s="617">
        <v>2393.61</v>
      </c>
      <c r="P159" s="638"/>
      <c r="Q159" s="618">
        <v>772.13225806451624</v>
      </c>
    </row>
    <row r="160" spans="1:17" ht="14.4" customHeight="1" x14ac:dyDescent="0.3">
      <c r="A160" s="613" t="s">
        <v>504</v>
      </c>
      <c r="B160" s="614" t="s">
        <v>2565</v>
      </c>
      <c r="C160" s="614" t="s">
        <v>2566</v>
      </c>
      <c r="D160" s="614" t="s">
        <v>2626</v>
      </c>
      <c r="E160" s="614" t="s">
        <v>2627</v>
      </c>
      <c r="F160" s="617"/>
      <c r="G160" s="617"/>
      <c r="H160" s="617"/>
      <c r="I160" s="617"/>
      <c r="J160" s="617">
        <v>28.03</v>
      </c>
      <c r="K160" s="617">
        <v>101682.79</v>
      </c>
      <c r="L160" s="617"/>
      <c r="M160" s="617">
        <v>3627.641455583303</v>
      </c>
      <c r="N160" s="617">
        <v>15.25</v>
      </c>
      <c r="O160" s="617">
        <v>49946.69</v>
      </c>
      <c r="P160" s="638"/>
      <c r="Q160" s="618">
        <v>3275.1927868852463</v>
      </c>
    </row>
    <row r="161" spans="1:17" ht="14.4" customHeight="1" x14ac:dyDescent="0.3">
      <c r="A161" s="613" t="s">
        <v>504</v>
      </c>
      <c r="B161" s="614" t="s">
        <v>2565</v>
      </c>
      <c r="C161" s="614" t="s">
        <v>2566</v>
      </c>
      <c r="D161" s="614" t="s">
        <v>2628</v>
      </c>
      <c r="E161" s="614" t="s">
        <v>1687</v>
      </c>
      <c r="F161" s="617"/>
      <c r="G161" s="617"/>
      <c r="H161" s="617"/>
      <c r="I161" s="617"/>
      <c r="J161" s="617"/>
      <c r="K161" s="617"/>
      <c r="L161" s="617"/>
      <c r="M161" s="617"/>
      <c r="N161" s="617">
        <v>20.6</v>
      </c>
      <c r="O161" s="617">
        <v>8832.36</v>
      </c>
      <c r="P161" s="638"/>
      <c r="Q161" s="618">
        <v>428.75533980582526</v>
      </c>
    </row>
    <row r="162" spans="1:17" ht="14.4" customHeight="1" x14ac:dyDescent="0.3">
      <c r="A162" s="613" t="s">
        <v>504</v>
      </c>
      <c r="B162" s="614" t="s">
        <v>2565</v>
      </c>
      <c r="C162" s="614" t="s">
        <v>2566</v>
      </c>
      <c r="D162" s="614" t="s">
        <v>2629</v>
      </c>
      <c r="E162" s="614" t="s">
        <v>1661</v>
      </c>
      <c r="F162" s="617"/>
      <c r="G162" s="617"/>
      <c r="H162" s="617"/>
      <c r="I162" s="617"/>
      <c r="J162" s="617"/>
      <c r="K162" s="617"/>
      <c r="L162" s="617"/>
      <c r="M162" s="617"/>
      <c r="N162" s="617">
        <v>82.5</v>
      </c>
      <c r="O162" s="617">
        <v>18084</v>
      </c>
      <c r="P162" s="638"/>
      <c r="Q162" s="618">
        <v>219.2</v>
      </c>
    </row>
    <row r="163" spans="1:17" ht="14.4" customHeight="1" x14ac:dyDescent="0.3">
      <c r="A163" s="613" t="s">
        <v>504</v>
      </c>
      <c r="B163" s="614" t="s">
        <v>2565</v>
      </c>
      <c r="C163" s="614" t="s">
        <v>2566</v>
      </c>
      <c r="D163" s="614" t="s">
        <v>2630</v>
      </c>
      <c r="E163" s="614" t="s">
        <v>2631</v>
      </c>
      <c r="F163" s="617"/>
      <c r="G163" s="617"/>
      <c r="H163" s="617"/>
      <c r="I163" s="617"/>
      <c r="J163" s="617">
        <v>6</v>
      </c>
      <c r="K163" s="617">
        <v>64794.06</v>
      </c>
      <c r="L163" s="617"/>
      <c r="M163" s="617">
        <v>10799.01</v>
      </c>
      <c r="N163" s="617"/>
      <c r="O163" s="617"/>
      <c r="P163" s="638"/>
      <c r="Q163" s="618"/>
    </row>
    <row r="164" spans="1:17" ht="14.4" customHeight="1" x14ac:dyDescent="0.3">
      <c r="A164" s="613" t="s">
        <v>504</v>
      </c>
      <c r="B164" s="614" t="s">
        <v>2565</v>
      </c>
      <c r="C164" s="614" t="s">
        <v>2566</v>
      </c>
      <c r="D164" s="614" t="s">
        <v>2632</v>
      </c>
      <c r="E164" s="614" t="s">
        <v>2633</v>
      </c>
      <c r="F164" s="617"/>
      <c r="G164" s="617"/>
      <c r="H164" s="617"/>
      <c r="I164" s="617"/>
      <c r="J164" s="617">
        <v>6</v>
      </c>
      <c r="K164" s="617">
        <v>21020.34</v>
      </c>
      <c r="L164" s="617"/>
      <c r="M164" s="617">
        <v>3503.39</v>
      </c>
      <c r="N164" s="617"/>
      <c r="O164" s="617"/>
      <c r="P164" s="638"/>
      <c r="Q164" s="618"/>
    </row>
    <row r="165" spans="1:17" ht="14.4" customHeight="1" x14ac:dyDescent="0.3">
      <c r="A165" s="613" t="s">
        <v>504</v>
      </c>
      <c r="B165" s="614" t="s">
        <v>2565</v>
      </c>
      <c r="C165" s="614" t="s">
        <v>2566</v>
      </c>
      <c r="D165" s="614" t="s">
        <v>2634</v>
      </c>
      <c r="E165" s="614" t="s">
        <v>1687</v>
      </c>
      <c r="F165" s="617"/>
      <c r="G165" s="617"/>
      <c r="H165" s="617"/>
      <c r="I165" s="617"/>
      <c r="J165" s="617"/>
      <c r="K165" s="617"/>
      <c r="L165" s="617"/>
      <c r="M165" s="617"/>
      <c r="N165" s="617">
        <v>1.5</v>
      </c>
      <c r="O165" s="617">
        <v>1286.32</v>
      </c>
      <c r="P165" s="638"/>
      <c r="Q165" s="618">
        <v>857.54666666666662</v>
      </c>
    </row>
    <row r="166" spans="1:17" ht="14.4" customHeight="1" x14ac:dyDescent="0.3">
      <c r="A166" s="613" t="s">
        <v>504</v>
      </c>
      <c r="B166" s="614" t="s">
        <v>2565</v>
      </c>
      <c r="C166" s="614" t="s">
        <v>2566</v>
      </c>
      <c r="D166" s="614" t="s">
        <v>2635</v>
      </c>
      <c r="E166" s="614" t="s">
        <v>2633</v>
      </c>
      <c r="F166" s="617"/>
      <c r="G166" s="617"/>
      <c r="H166" s="617"/>
      <c r="I166" s="617"/>
      <c r="J166" s="617">
        <v>1</v>
      </c>
      <c r="K166" s="617">
        <v>7006.78</v>
      </c>
      <c r="L166" s="617"/>
      <c r="M166" s="617">
        <v>7006.78</v>
      </c>
      <c r="N166" s="617"/>
      <c r="O166" s="617"/>
      <c r="P166" s="638"/>
      <c r="Q166" s="618"/>
    </row>
    <row r="167" spans="1:17" ht="14.4" customHeight="1" x14ac:dyDescent="0.3">
      <c r="A167" s="613" t="s">
        <v>504</v>
      </c>
      <c r="B167" s="614" t="s">
        <v>2565</v>
      </c>
      <c r="C167" s="614" t="s">
        <v>2566</v>
      </c>
      <c r="D167" s="614" t="s">
        <v>2636</v>
      </c>
      <c r="E167" s="614" t="s">
        <v>2621</v>
      </c>
      <c r="F167" s="617"/>
      <c r="G167" s="617"/>
      <c r="H167" s="617"/>
      <c r="I167" s="617"/>
      <c r="J167" s="617"/>
      <c r="K167" s="617"/>
      <c r="L167" s="617"/>
      <c r="M167" s="617"/>
      <c r="N167" s="617">
        <v>3</v>
      </c>
      <c r="O167" s="617">
        <v>20292.66</v>
      </c>
      <c r="P167" s="638"/>
      <c r="Q167" s="618">
        <v>6764.22</v>
      </c>
    </row>
    <row r="168" spans="1:17" ht="14.4" customHeight="1" x14ac:dyDescent="0.3">
      <c r="A168" s="613" t="s">
        <v>504</v>
      </c>
      <c r="B168" s="614" t="s">
        <v>2565</v>
      </c>
      <c r="C168" s="614" t="s">
        <v>2566</v>
      </c>
      <c r="D168" s="614" t="s">
        <v>2637</v>
      </c>
      <c r="E168" s="614" t="s">
        <v>1553</v>
      </c>
      <c r="F168" s="617"/>
      <c r="G168" s="617"/>
      <c r="H168" s="617"/>
      <c r="I168" s="617"/>
      <c r="J168" s="617">
        <v>12</v>
      </c>
      <c r="K168" s="617">
        <v>35247.599999999999</v>
      </c>
      <c r="L168" s="617"/>
      <c r="M168" s="617">
        <v>2937.2999999999997</v>
      </c>
      <c r="N168" s="617">
        <v>2</v>
      </c>
      <c r="O168" s="617">
        <v>5414</v>
      </c>
      <c r="P168" s="638"/>
      <c r="Q168" s="618">
        <v>2707</v>
      </c>
    </row>
    <row r="169" spans="1:17" ht="14.4" customHeight="1" x14ac:dyDescent="0.3">
      <c r="A169" s="613" t="s">
        <v>504</v>
      </c>
      <c r="B169" s="614" t="s">
        <v>2565</v>
      </c>
      <c r="C169" s="614" t="s">
        <v>2566</v>
      </c>
      <c r="D169" s="614" t="s">
        <v>2638</v>
      </c>
      <c r="E169" s="614" t="s">
        <v>2639</v>
      </c>
      <c r="F169" s="617"/>
      <c r="G169" s="617"/>
      <c r="H169" s="617"/>
      <c r="I169" s="617"/>
      <c r="J169" s="617">
        <v>12</v>
      </c>
      <c r="K169" s="617">
        <v>182108.04</v>
      </c>
      <c r="L169" s="617"/>
      <c r="M169" s="617">
        <v>15175.67</v>
      </c>
      <c r="N169" s="617"/>
      <c r="O169" s="617"/>
      <c r="P169" s="638"/>
      <c r="Q169" s="618"/>
    </row>
    <row r="170" spans="1:17" ht="14.4" customHeight="1" x14ac:dyDescent="0.3">
      <c r="A170" s="613" t="s">
        <v>504</v>
      </c>
      <c r="B170" s="614" t="s">
        <v>2565</v>
      </c>
      <c r="C170" s="614" t="s">
        <v>2566</v>
      </c>
      <c r="D170" s="614" t="s">
        <v>2640</v>
      </c>
      <c r="E170" s="614" t="s">
        <v>1556</v>
      </c>
      <c r="F170" s="617"/>
      <c r="G170" s="617"/>
      <c r="H170" s="617"/>
      <c r="I170" s="617"/>
      <c r="J170" s="617"/>
      <c r="K170" s="617"/>
      <c r="L170" s="617"/>
      <c r="M170" s="617"/>
      <c r="N170" s="617">
        <v>5.0999999999999996</v>
      </c>
      <c r="O170" s="617">
        <v>2497.96</v>
      </c>
      <c r="P170" s="638"/>
      <c r="Q170" s="618">
        <v>489.79607843137256</v>
      </c>
    </row>
    <row r="171" spans="1:17" ht="14.4" customHeight="1" x14ac:dyDescent="0.3">
      <c r="A171" s="613" t="s">
        <v>504</v>
      </c>
      <c r="B171" s="614" t="s">
        <v>2565</v>
      </c>
      <c r="C171" s="614" t="s">
        <v>2566</v>
      </c>
      <c r="D171" s="614" t="s">
        <v>2641</v>
      </c>
      <c r="E171" s="614" t="s">
        <v>1641</v>
      </c>
      <c r="F171" s="617"/>
      <c r="G171" s="617"/>
      <c r="H171" s="617"/>
      <c r="I171" s="617"/>
      <c r="J171" s="617">
        <v>0.7</v>
      </c>
      <c r="K171" s="617">
        <v>2042.11</v>
      </c>
      <c r="L171" s="617"/>
      <c r="M171" s="617">
        <v>2917.3</v>
      </c>
      <c r="N171" s="617">
        <v>22.3</v>
      </c>
      <c r="O171" s="617">
        <v>47400.88</v>
      </c>
      <c r="P171" s="638"/>
      <c r="Q171" s="618">
        <v>2125.6</v>
      </c>
    </row>
    <row r="172" spans="1:17" ht="14.4" customHeight="1" x14ac:dyDescent="0.3">
      <c r="A172" s="613" t="s">
        <v>504</v>
      </c>
      <c r="B172" s="614" t="s">
        <v>2565</v>
      </c>
      <c r="C172" s="614" t="s">
        <v>2566</v>
      </c>
      <c r="D172" s="614" t="s">
        <v>2642</v>
      </c>
      <c r="E172" s="614" t="s">
        <v>2643</v>
      </c>
      <c r="F172" s="617"/>
      <c r="G172" s="617"/>
      <c r="H172" s="617"/>
      <c r="I172" s="617"/>
      <c r="J172" s="617">
        <v>0.4</v>
      </c>
      <c r="K172" s="617">
        <v>4345.88</v>
      </c>
      <c r="L172" s="617"/>
      <c r="M172" s="617">
        <v>10864.699999999999</v>
      </c>
      <c r="N172" s="617"/>
      <c r="O172" s="617"/>
      <c r="P172" s="638"/>
      <c r="Q172" s="618"/>
    </row>
    <row r="173" spans="1:17" ht="14.4" customHeight="1" x14ac:dyDescent="0.3">
      <c r="A173" s="613" t="s">
        <v>504</v>
      </c>
      <c r="B173" s="614" t="s">
        <v>2565</v>
      </c>
      <c r="C173" s="614" t="s">
        <v>2566</v>
      </c>
      <c r="D173" s="614" t="s">
        <v>2644</v>
      </c>
      <c r="E173" s="614" t="s">
        <v>2645</v>
      </c>
      <c r="F173" s="617"/>
      <c r="G173" s="617"/>
      <c r="H173" s="617"/>
      <c r="I173" s="617"/>
      <c r="J173" s="617"/>
      <c r="K173" s="617"/>
      <c r="L173" s="617"/>
      <c r="M173" s="617"/>
      <c r="N173" s="617">
        <v>1.3</v>
      </c>
      <c r="O173" s="617">
        <v>4881.76</v>
      </c>
      <c r="P173" s="638"/>
      <c r="Q173" s="618">
        <v>3755.2</v>
      </c>
    </row>
    <row r="174" spans="1:17" ht="14.4" customHeight="1" x14ac:dyDescent="0.3">
      <c r="A174" s="613" t="s">
        <v>504</v>
      </c>
      <c r="B174" s="614" t="s">
        <v>2565</v>
      </c>
      <c r="C174" s="614" t="s">
        <v>2566</v>
      </c>
      <c r="D174" s="614" t="s">
        <v>2646</v>
      </c>
      <c r="E174" s="614" t="s">
        <v>2647</v>
      </c>
      <c r="F174" s="617"/>
      <c r="G174" s="617"/>
      <c r="H174" s="617"/>
      <c r="I174" s="617"/>
      <c r="J174" s="617"/>
      <c r="K174" s="617"/>
      <c r="L174" s="617"/>
      <c r="M174" s="617"/>
      <c r="N174" s="617">
        <v>0.1</v>
      </c>
      <c r="O174" s="617">
        <v>19.59</v>
      </c>
      <c r="P174" s="638"/>
      <c r="Q174" s="618">
        <v>195.89999999999998</v>
      </c>
    </row>
    <row r="175" spans="1:17" ht="14.4" customHeight="1" x14ac:dyDescent="0.3">
      <c r="A175" s="613" t="s">
        <v>504</v>
      </c>
      <c r="B175" s="614" t="s">
        <v>2565</v>
      </c>
      <c r="C175" s="614" t="s">
        <v>2566</v>
      </c>
      <c r="D175" s="614" t="s">
        <v>2648</v>
      </c>
      <c r="E175" s="614" t="s">
        <v>1634</v>
      </c>
      <c r="F175" s="617"/>
      <c r="G175" s="617"/>
      <c r="H175" s="617"/>
      <c r="I175" s="617"/>
      <c r="J175" s="617"/>
      <c r="K175" s="617"/>
      <c r="L175" s="617"/>
      <c r="M175" s="617"/>
      <c r="N175" s="617">
        <v>17.3</v>
      </c>
      <c r="O175" s="617">
        <v>64965.25</v>
      </c>
      <c r="P175" s="638"/>
      <c r="Q175" s="618">
        <v>3755.2167630057802</v>
      </c>
    </row>
    <row r="176" spans="1:17" ht="14.4" customHeight="1" x14ac:dyDescent="0.3">
      <c r="A176" s="613" t="s">
        <v>504</v>
      </c>
      <c r="B176" s="614" t="s">
        <v>2565</v>
      </c>
      <c r="C176" s="614" t="s">
        <v>2566</v>
      </c>
      <c r="D176" s="614" t="s">
        <v>2649</v>
      </c>
      <c r="E176" s="614" t="s">
        <v>1659</v>
      </c>
      <c r="F176" s="617"/>
      <c r="G176" s="617"/>
      <c r="H176" s="617"/>
      <c r="I176" s="617"/>
      <c r="J176" s="617"/>
      <c r="K176" s="617"/>
      <c r="L176" s="617"/>
      <c r="M176" s="617"/>
      <c r="N176" s="617">
        <v>12</v>
      </c>
      <c r="O176" s="617">
        <v>1315.2</v>
      </c>
      <c r="P176" s="638"/>
      <c r="Q176" s="618">
        <v>109.60000000000001</v>
      </c>
    </row>
    <row r="177" spans="1:17" ht="14.4" customHeight="1" x14ac:dyDescent="0.3">
      <c r="A177" s="613" t="s">
        <v>504</v>
      </c>
      <c r="B177" s="614" t="s">
        <v>2565</v>
      </c>
      <c r="C177" s="614" t="s">
        <v>2566</v>
      </c>
      <c r="D177" s="614" t="s">
        <v>2650</v>
      </c>
      <c r="E177" s="614" t="s">
        <v>1647</v>
      </c>
      <c r="F177" s="617"/>
      <c r="G177" s="617"/>
      <c r="H177" s="617"/>
      <c r="I177" s="617"/>
      <c r="J177" s="617"/>
      <c r="K177" s="617"/>
      <c r="L177" s="617"/>
      <c r="M177" s="617"/>
      <c r="N177" s="617">
        <v>0.4</v>
      </c>
      <c r="O177" s="617">
        <v>4517.53</v>
      </c>
      <c r="P177" s="638"/>
      <c r="Q177" s="618">
        <v>11293.824999999999</v>
      </c>
    </row>
    <row r="178" spans="1:17" ht="14.4" customHeight="1" x14ac:dyDescent="0.3">
      <c r="A178" s="613" t="s">
        <v>504</v>
      </c>
      <c r="B178" s="614" t="s">
        <v>2565</v>
      </c>
      <c r="C178" s="614" t="s">
        <v>2651</v>
      </c>
      <c r="D178" s="614" t="s">
        <v>2652</v>
      </c>
      <c r="E178" s="614" t="s">
        <v>2653</v>
      </c>
      <c r="F178" s="617"/>
      <c r="G178" s="617"/>
      <c r="H178" s="617"/>
      <c r="I178" s="617"/>
      <c r="J178" s="617">
        <v>3</v>
      </c>
      <c r="K178" s="617">
        <v>3647.55</v>
      </c>
      <c r="L178" s="617"/>
      <c r="M178" s="617">
        <v>1215.8500000000001</v>
      </c>
      <c r="N178" s="617">
        <v>1</v>
      </c>
      <c r="O178" s="617">
        <v>1215.8499999999999</v>
      </c>
      <c r="P178" s="638"/>
      <c r="Q178" s="618">
        <v>1215.8499999999999</v>
      </c>
    </row>
    <row r="179" spans="1:17" ht="14.4" customHeight="1" x14ac:dyDescent="0.3">
      <c r="A179" s="613" t="s">
        <v>504</v>
      </c>
      <c r="B179" s="614" t="s">
        <v>2565</v>
      </c>
      <c r="C179" s="614" t="s">
        <v>2651</v>
      </c>
      <c r="D179" s="614" t="s">
        <v>2654</v>
      </c>
      <c r="E179" s="614" t="s">
        <v>2655</v>
      </c>
      <c r="F179" s="617"/>
      <c r="G179" s="617"/>
      <c r="H179" s="617"/>
      <c r="I179" s="617"/>
      <c r="J179" s="617">
        <v>350</v>
      </c>
      <c r="K179" s="617">
        <v>652953</v>
      </c>
      <c r="L179" s="617"/>
      <c r="M179" s="617">
        <v>1865.58</v>
      </c>
      <c r="N179" s="617">
        <v>343</v>
      </c>
      <c r="O179" s="617">
        <v>639893.94000000006</v>
      </c>
      <c r="P179" s="638"/>
      <c r="Q179" s="618">
        <v>1865.5800000000002</v>
      </c>
    </row>
    <row r="180" spans="1:17" ht="14.4" customHeight="1" x14ac:dyDescent="0.3">
      <c r="A180" s="613" t="s">
        <v>504</v>
      </c>
      <c r="B180" s="614" t="s">
        <v>2565</v>
      </c>
      <c r="C180" s="614" t="s">
        <v>2651</v>
      </c>
      <c r="D180" s="614" t="s">
        <v>2656</v>
      </c>
      <c r="E180" s="614" t="s">
        <v>2657</v>
      </c>
      <c r="F180" s="617"/>
      <c r="G180" s="617"/>
      <c r="H180" s="617"/>
      <c r="I180" s="617"/>
      <c r="J180" s="617">
        <v>10</v>
      </c>
      <c r="K180" s="617">
        <v>27287.1</v>
      </c>
      <c r="L180" s="617"/>
      <c r="M180" s="617">
        <v>2728.71</v>
      </c>
      <c r="N180" s="617">
        <v>4</v>
      </c>
      <c r="O180" s="617">
        <v>10914.84</v>
      </c>
      <c r="P180" s="638"/>
      <c r="Q180" s="618">
        <v>2728.71</v>
      </c>
    </row>
    <row r="181" spans="1:17" ht="14.4" customHeight="1" x14ac:dyDescent="0.3">
      <c r="A181" s="613" t="s">
        <v>504</v>
      </c>
      <c r="B181" s="614" t="s">
        <v>2565</v>
      </c>
      <c r="C181" s="614" t="s">
        <v>2651</v>
      </c>
      <c r="D181" s="614" t="s">
        <v>2658</v>
      </c>
      <c r="E181" s="614" t="s">
        <v>2659</v>
      </c>
      <c r="F181" s="617"/>
      <c r="G181" s="617"/>
      <c r="H181" s="617"/>
      <c r="I181" s="617"/>
      <c r="J181" s="617">
        <v>1</v>
      </c>
      <c r="K181" s="617">
        <v>1865.58</v>
      </c>
      <c r="L181" s="617"/>
      <c r="M181" s="617">
        <v>1865.58</v>
      </c>
      <c r="N181" s="617"/>
      <c r="O181" s="617"/>
      <c r="P181" s="638"/>
      <c r="Q181" s="618"/>
    </row>
    <row r="182" spans="1:17" ht="14.4" customHeight="1" x14ac:dyDescent="0.3">
      <c r="A182" s="613" t="s">
        <v>504</v>
      </c>
      <c r="B182" s="614" t="s">
        <v>2565</v>
      </c>
      <c r="C182" s="614" t="s">
        <v>2651</v>
      </c>
      <c r="D182" s="614" t="s">
        <v>2660</v>
      </c>
      <c r="E182" s="614" t="s">
        <v>2661</v>
      </c>
      <c r="F182" s="617"/>
      <c r="G182" s="617"/>
      <c r="H182" s="617"/>
      <c r="I182" s="617"/>
      <c r="J182" s="617">
        <v>1</v>
      </c>
      <c r="K182" s="617">
        <v>8191.63</v>
      </c>
      <c r="L182" s="617"/>
      <c r="M182" s="617">
        <v>8191.63</v>
      </c>
      <c r="N182" s="617"/>
      <c r="O182" s="617"/>
      <c r="P182" s="638"/>
      <c r="Q182" s="618"/>
    </row>
    <row r="183" spans="1:17" ht="14.4" customHeight="1" x14ac:dyDescent="0.3">
      <c r="A183" s="613" t="s">
        <v>504</v>
      </c>
      <c r="B183" s="614" t="s">
        <v>2565</v>
      </c>
      <c r="C183" s="614" t="s">
        <v>2651</v>
      </c>
      <c r="D183" s="614" t="s">
        <v>2662</v>
      </c>
      <c r="E183" s="614" t="s">
        <v>2663</v>
      </c>
      <c r="F183" s="617"/>
      <c r="G183" s="617"/>
      <c r="H183" s="617"/>
      <c r="I183" s="617"/>
      <c r="J183" s="617">
        <v>2</v>
      </c>
      <c r="K183" s="617">
        <v>16148.72</v>
      </c>
      <c r="L183" s="617"/>
      <c r="M183" s="617">
        <v>8074.36</v>
      </c>
      <c r="N183" s="617">
        <v>9</v>
      </c>
      <c r="O183" s="617">
        <v>72669.239999999991</v>
      </c>
      <c r="P183" s="638"/>
      <c r="Q183" s="618">
        <v>8074.3599999999988</v>
      </c>
    </row>
    <row r="184" spans="1:17" ht="14.4" customHeight="1" x14ac:dyDescent="0.3">
      <c r="A184" s="613" t="s">
        <v>504</v>
      </c>
      <c r="B184" s="614" t="s">
        <v>2565</v>
      </c>
      <c r="C184" s="614" t="s">
        <v>2651</v>
      </c>
      <c r="D184" s="614" t="s">
        <v>2664</v>
      </c>
      <c r="E184" s="614" t="s">
        <v>2665</v>
      </c>
      <c r="F184" s="617"/>
      <c r="G184" s="617"/>
      <c r="H184" s="617"/>
      <c r="I184" s="617"/>
      <c r="J184" s="617">
        <v>29</v>
      </c>
      <c r="K184" s="617">
        <v>280896.90000000002</v>
      </c>
      <c r="L184" s="617"/>
      <c r="M184" s="617">
        <v>9686.1</v>
      </c>
      <c r="N184" s="617">
        <v>16</v>
      </c>
      <c r="O184" s="617">
        <v>154977.59999999998</v>
      </c>
      <c r="P184" s="638"/>
      <c r="Q184" s="618">
        <v>9686.0999999999985</v>
      </c>
    </row>
    <row r="185" spans="1:17" ht="14.4" customHeight="1" x14ac:dyDescent="0.3">
      <c r="A185" s="613" t="s">
        <v>504</v>
      </c>
      <c r="B185" s="614" t="s">
        <v>2565</v>
      </c>
      <c r="C185" s="614" t="s">
        <v>2651</v>
      </c>
      <c r="D185" s="614" t="s">
        <v>2666</v>
      </c>
      <c r="E185" s="614" t="s">
        <v>2667</v>
      </c>
      <c r="F185" s="617"/>
      <c r="G185" s="617"/>
      <c r="H185" s="617"/>
      <c r="I185" s="617"/>
      <c r="J185" s="617">
        <v>183</v>
      </c>
      <c r="K185" s="617">
        <v>169379.31</v>
      </c>
      <c r="L185" s="617"/>
      <c r="M185" s="617">
        <v>925.56999999999994</v>
      </c>
      <c r="N185" s="617">
        <v>162</v>
      </c>
      <c r="O185" s="617">
        <v>149942.34</v>
      </c>
      <c r="P185" s="638"/>
      <c r="Q185" s="618">
        <v>925.56999999999994</v>
      </c>
    </row>
    <row r="186" spans="1:17" ht="14.4" customHeight="1" x14ac:dyDescent="0.3">
      <c r="A186" s="613" t="s">
        <v>504</v>
      </c>
      <c r="B186" s="614" t="s">
        <v>2565</v>
      </c>
      <c r="C186" s="614" t="s">
        <v>2651</v>
      </c>
      <c r="D186" s="614" t="s">
        <v>2668</v>
      </c>
      <c r="E186" s="614" t="s">
        <v>2669</v>
      </c>
      <c r="F186" s="617"/>
      <c r="G186" s="617"/>
      <c r="H186" s="617"/>
      <c r="I186" s="617"/>
      <c r="J186" s="617">
        <v>3</v>
      </c>
      <c r="K186" s="617">
        <v>716.04</v>
      </c>
      <c r="L186" s="617"/>
      <c r="M186" s="617">
        <v>238.67999999999998</v>
      </c>
      <c r="N186" s="617">
        <v>3</v>
      </c>
      <c r="O186" s="617">
        <v>716.04</v>
      </c>
      <c r="P186" s="638"/>
      <c r="Q186" s="618">
        <v>238.67999999999998</v>
      </c>
    </row>
    <row r="187" spans="1:17" ht="14.4" customHeight="1" x14ac:dyDescent="0.3">
      <c r="A187" s="613" t="s">
        <v>504</v>
      </c>
      <c r="B187" s="614" t="s">
        <v>2565</v>
      </c>
      <c r="C187" s="614" t="s">
        <v>2670</v>
      </c>
      <c r="D187" s="614" t="s">
        <v>2671</v>
      </c>
      <c r="E187" s="614" t="s">
        <v>2672</v>
      </c>
      <c r="F187" s="617"/>
      <c r="G187" s="617"/>
      <c r="H187" s="617"/>
      <c r="I187" s="617"/>
      <c r="J187" s="617">
        <v>1</v>
      </c>
      <c r="K187" s="617">
        <v>329.98</v>
      </c>
      <c r="L187" s="617"/>
      <c r="M187" s="617">
        <v>329.98</v>
      </c>
      <c r="N187" s="617">
        <v>5</v>
      </c>
      <c r="O187" s="617">
        <v>1649.9</v>
      </c>
      <c r="P187" s="638"/>
      <c r="Q187" s="618">
        <v>329.98</v>
      </c>
    </row>
    <row r="188" spans="1:17" ht="14.4" customHeight="1" x14ac:dyDescent="0.3">
      <c r="A188" s="613" t="s">
        <v>504</v>
      </c>
      <c r="B188" s="614" t="s">
        <v>2565</v>
      </c>
      <c r="C188" s="614" t="s">
        <v>2670</v>
      </c>
      <c r="D188" s="614" t="s">
        <v>2673</v>
      </c>
      <c r="E188" s="614" t="s">
        <v>2674</v>
      </c>
      <c r="F188" s="617"/>
      <c r="G188" s="617"/>
      <c r="H188" s="617"/>
      <c r="I188" s="617"/>
      <c r="J188" s="617">
        <v>0.2</v>
      </c>
      <c r="K188" s="617">
        <v>192.55</v>
      </c>
      <c r="L188" s="617"/>
      <c r="M188" s="617">
        <v>962.75</v>
      </c>
      <c r="N188" s="617">
        <v>0.8</v>
      </c>
      <c r="O188" s="617">
        <v>770.22</v>
      </c>
      <c r="P188" s="638"/>
      <c r="Q188" s="618">
        <v>962.77499999999998</v>
      </c>
    </row>
    <row r="189" spans="1:17" ht="14.4" customHeight="1" x14ac:dyDescent="0.3">
      <c r="A189" s="613" t="s">
        <v>504</v>
      </c>
      <c r="B189" s="614" t="s">
        <v>2565</v>
      </c>
      <c r="C189" s="614" t="s">
        <v>2670</v>
      </c>
      <c r="D189" s="614" t="s">
        <v>2675</v>
      </c>
      <c r="E189" s="614" t="s">
        <v>2674</v>
      </c>
      <c r="F189" s="617"/>
      <c r="G189" s="617"/>
      <c r="H189" s="617"/>
      <c r="I189" s="617"/>
      <c r="J189" s="617">
        <v>1.4</v>
      </c>
      <c r="K189" s="617">
        <v>881.41</v>
      </c>
      <c r="L189" s="617"/>
      <c r="M189" s="617">
        <v>629.57857142857142</v>
      </c>
      <c r="N189" s="617">
        <v>1.1000000000000001</v>
      </c>
      <c r="O189" s="617">
        <v>692.54</v>
      </c>
      <c r="P189" s="638"/>
      <c r="Q189" s="618">
        <v>629.58181818181811</v>
      </c>
    </row>
    <row r="190" spans="1:17" ht="14.4" customHeight="1" x14ac:dyDescent="0.3">
      <c r="A190" s="613" t="s">
        <v>504</v>
      </c>
      <c r="B190" s="614" t="s">
        <v>2565</v>
      </c>
      <c r="C190" s="614" t="s">
        <v>2670</v>
      </c>
      <c r="D190" s="614" t="s">
        <v>2676</v>
      </c>
      <c r="E190" s="614" t="s">
        <v>2677</v>
      </c>
      <c r="F190" s="617"/>
      <c r="G190" s="617"/>
      <c r="H190" s="617"/>
      <c r="I190" s="617"/>
      <c r="J190" s="617">
        <v>6</v>
      </c>
      <c r="K190" s="617">
        <v>15387</v>
      </c>
      <c r="L190" s="617"/>
      <c r="M190" s="617">
        <v>2564.5</v>
      </c>
      <c r="N190" s="617"/>
      <c r="O190" s="617"/>
      <c r="P190" s="638"/>
      <c r="Q190" s="618"/>
    </row>
    <row r="191" spans="1:17" ht="14.4" customHeight="1" x14ac:dyDescent="0.3">
      <c r="A191" s="613" t="s">
        <v>504</v>
      </c>
      <c r="B191" s="614" t="s">
        <v>2565</v>
      </c>
      <c r="C191" s="614" t="s">
        <v>2670</v>
      </c>
      <c r="D191" s="614" t="s">
        <v>2678</v>
      </c>
      <c r="E191" s="614" t="s">
        <v>2679</v>
      </c>
      <c r="F191" s="617"/>
      <c r="G191" s="617"/>
      <c r="H191" s="617"/>
      <c r="I191" s="617"/>
      <c r="J191" s="617">
        <v>2</v>
      </c>
      <c r="K191" s="617">
        <v>3887.8</v>
      </c>
      <c r="L191" s="617"/>
      <c r="M191" s="617">
        <v>1943.9</v>
      </c>
      <c r="N191" s="617"/>
      <c r="O191" s="617"/>
      <c r="P191" s="638"/>
      <c r="Q191" s="618"/>
    </row>
    <row r="192" spans="1:17" ht="14.4" customHeight="1" x14ac:dyDescent="0.3">
      <c r="A192" s="613" t="s">
        <v>504</v>
      </c>
      <c r="B192" s="614" t="s">
        <v>2565</v>
      </c>
      <c r="C192" s="614" t="s">
        <v>2670</v>
      </c>
      <c r="D192" s="614" t="s">
        <v>2680</v>
      </c>
      <c r="E192" s="614" t="s">
        <v>2681</v>
      </c>
      <c r="F192" s="617"/>
      <c r="G192" s="617"/>
      <c r="H192" s="617"/>
      <c r="I192" s="617"/>
      <c r="J192" s="617">
        <v>2</v>
      </c>
      <c r="K192" s="617">
        <v>3887.8</v>
      </c>
      <c r="L192" s="617"/>
      <c r="M192" s="617">
        <v>1943.9</v>
      </c>
      <c r="N192" s="617"/>
      <c r="O192" s="617"/>
      <c r="P192" s="638"/>
      <c r="Q192" s="618"/>
    </row>
    <row r="193" spans="1:17" ht="14.4" customHeight="1" x14ac:dyDescent="0.3">
      <c r="A193" s="613" t="s">
        <v>504</v>
      </c>
      <c r="B193" s="614" t="s">
        <v>2565</v>
      </c>
      <c r="C193" s="614" t="s">
        <v>2670</v>
      </c>
      <c r="D193" s="614" t="s">
        <v>2682</v>
      </c>
      <c r="E193" s="614" t="s">
        <v>2683</v>
      </c>
      <c r="F193" s="617"/>
      <c r="G193" s="617"/>
      <c r="H193" s="617"/>
      <c r="I193" s="617"/>
      <c r="J193" s="617">
        <v>5</v>
      </c>
      <c r="K193" s="617">
        <v>345.1</v>
      </c>
      <c r="L193" s="617"/>
      <c r="M193" s="617">
        <v>69.02000000000001</v>
      </c>
      <c r="N193" s="617"/>
      <c r="O193" s="617"/>
      <c r="P193" s="638"/>
      <c r="Q193" s="618"/>
    </row>
    <row r="194" spans="1:17" ht="14.4" customHeight="1" x14ac:dyDescent="0.3">
      <c r="A194" s="613" t="s">
        <v>504</v>
      </c>
      <c r="B194" s="614" t="s">
        <v>2565</v>
      </c>
      <c r="C194" s="614" t="s">
        <v>2670</v>
      </c>
      <c r="D194" s="614" t="s">
        <v>2684</v>
      </c>
      <c r="E194" s="614" t="s">
        <v>2685</v>
      </c>
      <c r="F194" s="617"/>
      <c r="G194" s="617"/>
      <c r="H194" s="617"/>
      <c r="I194" s="617"/>
      <c r="J194" s="617">
        <v>1</v>
      </c>
      <c r="K194" s="617">
        <v>5440.91</v>
      </c>
      <c r="L194" s="617"/>
      <c r="M194" s="617">
        <v>5440.91</v>
      </c>
      <c r="N194" s="617"/>
      <c r="O194" s="617"/>
      <c r="P194" s="638"/>
      <c r="Q194" s="618"/>
    </row>
    <row r="195" spans="1:17" ht="14.4" customHeight="1" x14ac:dyDescent="0.3">
      <c r="A195" s="613" t="s">
        <v>504</v>
      </c>
      <c r="B195" s="614" t="s">
        <v>2565</v>
      </c>
      <c r="C195" s="614" t="s">
        <v>2670</v>
      </c>
      <c r="D195" s="614" t="s">
        <v>2686</v>
      </c>
      <c r="E195" s="614" t="s">
        <v>2687</v>
      </c>
      <c r="F195" s="617"/>
      <c r="G195" s="617"/>
      <c r="H195" s="617"/>
      <c r="I195" s="617"/>
      <c r="J195" s="617">
        <v>2</v>
      </c>
      <c r="K195" s="617">
        <v>13665.5</v>
      </c>
      <c r="L195" s="617"/>
      <c r="M195" s="617">
        <v>6832.75</v>
      </c>
      <c r="N195" s="617">
        <v>1</v>
      </c>
      <c r="O195" s="617">
        <v>6832.75</v>
      </c>
      <c r="P195" s="638"/>
      <c r="Q195" s="618">
        <v>6832.75</v>
      </c>
    </row>
    <row r="196" spans="1:17" ht="14.4" customHeight="1" x14ac:dyDescent="0.3">
      <c r="A196" s="613" t="s">
        <v>504</v>
      </c>
      <c r="B196" s="614" t="s">
        <v>2565</v>
      </c>
      <c r="C196" s="614" t="s">
        <v>2670</v>
      </c>
      <c r="D196" s="614" t="s">
        <v>2688</v>
      </c>
      <c r="E196" s="614" t="s">
        <v>2689</v>
      </c>
      <c r="F196" s="617"/>
      <c r="G196" s="617"/>
      <c r="H196" s="617"/>
      <c r="I196" s="617"/>
      <c r="J196" s="617">
        <v>1</v>
      </c>
      <c r="K196" s="617">
        <v>6570.55</v>
      </c>
      <c r="L196" s="617"/>
      <c r="M196" s="617">
        <v>6570.55</v>
      </c>
      <c r="N196" s="617">
        <v>1</v>
      </c>
      <c r="O196" s="617">
        <v>6570.55</v>
      </c>
      <c r="P196" s="638"/>
      <c r="Q196" s="618">
        <v>6570.55</v>
      </c>
    </row>
    <row r="197" spans="1:17" ht="14.4" customHeight="1" x14ac:dyDescent="0.3">
      <c r="A197" s="613" t="s">
        <v>504</v>
      </c>
      <c r="B197" s="614" t="s">
        <v>2565</v>
      </c>
      <c r="C197" s="614" t="s">
        <v>2670</v>
      </c>
      <c r="D197" s="614" t="s">
        <v>2690</v>
      </c>
      <c r="E197" s="614" t="s">
        <v>2691</v>
      </c>
      <c r="F197" s="617"/>
      <c r="G197" s="617"/>
      <c r="H197" s="617"/>
      <c r="I197" s="617"/>
      <c r="J197" s="617"/>
      <c r="K197" s="617"/>
      <c r="L197" s="617"/>
      <c r="M197" s="617"/>
      <c r="N197" s="617">
        <v>1</v>
      </c>
      <c r="O197" s="617">
        <v>713.02</v>
      </c>
      <c r="P197" s="638"/>
      <c r="Q197" s="618">
        <v>713.02</v>
      </c>
    </row>
    <row r="198" spans="1:17" ht="14.4" customHeight="1" x14ac:dyDescent="0.3">
      <c r="A198" s="613" t="s">
        <v>504</v>
      </c>
      <c r="B198" s="614" t="s">
        <v>2565</v>
      </c>
      <c r="C198" s="614" t="s">
        <v>2670</v>
      </c>
      <c r="D198" s="614" t="s">
        <v>2692</v>
      </c>
      <c r="E198" s="614" t="s">
        <v>2693</v>
      </c>
      <c r="F198" s="617"/>
      <c r="G198" s="617"/>
      <c r="H198" s="617"/>
      <c r="I198" s="617"/>
      <c r="J198" s="617"/>
      <c r="K198" s="617"/>
      <c r="L198" s="617"/>
      <c r="M198" s="617"/>
      <c r="N198" s="617">
        <v>1</v>
      </c>
      <c r="O198" s="617">
        <v>230.07</v>
      </c>
      <c r="P198" s="638"/>
      <c r="Q198" s="618">
        <v>230.07</v>
      </c>
    </row>
    <row r="199" spans="1:17" ht="14.4" customHeight="1" x14ac:dyDescent="0.3">
      <c r="A199" s="613" t="s">
        <v>504</v>
      </c>
      <c r="B199" s="614" t="s">
        <v>2565</v>
      </c>
      <c r="C199" s="614" t="s">
        <v>2670</v>
      </c>
      <c r="D199" s="614" t="s">
        <v>2694</v>
      </c>
      <c r="E199" s="614" t="s">
        <v>2683</v>
      </c>
      <c r="F199" s="617"/>
      <c r="G199" s="617"/>
      <c r="H199" s="617"/>
      <c r="I199" s="617"/>
      <c r="J199" s="617">
        <v>2</v>
      </c>
      <c r="K199" s="617">
        <v>242.5</v>
      </c>
      <c r="L199" s="617"/>
      <c r="M199" s="617">
        <v>121.25</v>
      </c>
      <c r="N199" s="617"/>
      <c r="O199" s="617"/>
      <c r="P199" s="638"/>
      <c r="Q199" s="618"/>
    </row>
    <row r="200" spans="1:17" ht="14.4" customHeight="1" x14ac:dyDescent="0.3">
      <c r="A200" s="613" t="s">
        <v>504</v>
      </c>
      <c r="B200" s="614" t="s">
        <v>2565</v>
      </c>
      <c r="C200" s="614" t="s">
        <v>2670</v>
      </c>
      <c r="D200" s="614" t="s">
        <v>2695</v>
      </c>
      <c r="E200" s="614" t="s">
        <v>2696</v>
      </c>
      <c r="F200" s="617"/>
      <c r="G200" s="617"/>
      <c r="H200" s="617"/>
      <c r="I200" s="617"/>
      <c r="J200" s="617"/>
      <c r="K200" s="617"/>
      <c r="L200" s="617"/>
      <c r="M200" s="617"/>
      <c r="N200" s="617">
        <v>7</v>
      </c>
      <c r="O200" s="617">
        <v>13203.26</v>
      </c>
      <c r="P200" s="638"/>
      <c r="Q200" s="618">
        <v>1886.18</v>
      </c>
    </row>
    <row r="201" spans="1:17" ht="14.4" customHeight="1" x14ac:dyDescent="0.3">
      <c r="A201" s="613" t="s">
        <v>504</v>
      </c>
      <c r="B201" s="614" t="s">
        <v>2565</v>
      </c>
      <c r="C201" s="614" t="s">
        <v>2670</v>
      </c>
      <c r="D201" s="614" t="s">
        <v>2697</v>
      </c>
      <c r="E201" s="614" t="s">
        <v>2696</v>
      </c>
      <c r="F201" s="617"/>
      <c r="G201" s="617"/>
      <c r="H201" s="617"/>
      <c r="I201" s="617"/>
      <c r="J201" s="617"/>
      <c r="K201" s="617"/>
      <c r="L201" s="617"/>
      <c r="M201" s="617"/>
      <c r="N201" s="617">
        <v>2</v>
      </c>
      <c r="O201" s="617">
        <v>4068.76</v>
      </c>
      <c r="P201" s="638"/>
      <c r="Q201" s="618">
        <v>2034.38</v>
      </c>
    </row>
    <row r="202" spans="1:17" ht="14.4" customHeight="1" x14ac:dyDescent="0.3">
      <c r="A202" s="613" t="s">
        <v>504</v>
      </c>
      <c r="B202" s="614" t="s">
        <v>2565</v>
      </c>
      <c r="C202" s="614" t="s">
        <v>2670</v>
      </c>
      <c r="D202" s="614" t="s">
        <v>2698</v>
      </c>
      <c r="E202" s="614" t="s">
        <v>2696</v>
      </c>
      <c r="F202" s="617"/>
      <c r="G202" s="617"/>
      <c r="H202" s="617"/>
      <c r="I202" s="617"/>
      <c r="J202" s="617"/>
      <c r="K202" s="617"/>
      <c r="L202" s="617"/>
      <c r="M202" s="617"/>
      <c r="N202" s="617">
        <v>2</v>
      </c>
      <c r="O202" s="617">
        <v>4456.3599999999997</v>
      </c>
      <c r="P202" s="638"/>
      <c r="Q202" s="618">
        <v>2228.1799999999998</v>
      </c>
    </row>
    <row r="203" spans="1:17" ht="14.4" customHeight="1" x14ac:dyDescent="0.3">
      <c r="A203" s="613" t="s">
        <v>504</v>
      </c>
      <c r="B203" s="614" t="s">
        <v>2565</v>
      </c>
      <c r="C203" s="614" t="s">
        <v>2670</v>
      </c>
      <c r="D203" s="614" t="s">
        <v>2699</v>
      </c>
      <c r="E203" s="614" t="s">
        <v>2700</v>
      </c>
      <c r="F203" s="617"/>
      <c r="G203" s="617"/>
      <c r="H203" s="617"/>
      <c r="I203" s="617"/>
      <c r="J203" s="617">
        <v>3</v>
      </c>
      <c r="K203" s="617">
        <v>2367.87</v>
      </c>
      <c r="L203" s="617"/>
      <c r="M203" s="617">
        <v>789.29</v>
      </c>
      <c r="N203" s="617">
        <v>1</v>
      </c>
      <c r="O203" s="617">
        <v>789.29</v>
      </c>
      <c r="P203" s="638"/>
      <c r="Q203" s="618">
        <v>789.29</v>
      </c>
    </row>
    <row r="204" spans="1:17" ht="14.4" customHeight="1" x14ac:dyDescent="0.3">
      <c r="A204" s="613" t="s">
        <v>504</v>
      </c>
      <c r="B204" s="614" t="s">
        <v>2565</v>
      </c>
      <c r="C204" s="614" t="s">
        <v>2670</v>
      </c>
      <c r="D204" s="614" t="s">
        <v>2701</v>
      </c>
      <c r="E204" s="614" t="s">
        <v>2696</v>
      </c>
      <c r="F204" s="617"/>
      <c r="G204" s="617"/>
      <c r="H204" s="617"/>
      <c r="I204" s="617"/>
      <c r="J204" s="617"/>
      <c r="K204" s="617"/>
      <c r="L204" s="617"/>
      <c r="M204" s="617"/>
      <c r="N204" s="617">
        <v>8</v>
      </c>
      <c r="O204" s="617">
        <v>19831.84</v>
      </c>
      <c r="P204" s="638"/>
      <c r="Q204" s="618">
        <v>2478.98</v>
      </c>
    </row>
    <row r="205" spans="1:17" ht="14.4" customHeight="1" x14ac:dyDescent="0.3">
      <c r="A205" s="613" t="s">
        <v>504</v>
      </c>
      <c r="B205" s="614" t="s">
        <v>2565</v>
      </c>
      <c r="C205" s="614" t="s">
        <v>2670</v>
      </c>
      <c r="D205" s="614" t="s">
        <v>2702</v>
      </c>
      <c r="E205" s="614" t="s">
        <v>2703</v>
      </c>
      <c r="F205" s="617"/>
      <c r="G205" s="617"/>
      <c r="H205" s="617"/>
      <c r="I205" s="617"/>
      <c r="J205" s="617"/>
      <c r="K205" s="617"/>
      <c r="L205" s="617"/>
      <c r="M205" s="617"/>
      <c r="N205" s="617">
        <v>1</v>
      </c>
      <c r="O205" s="617">
        <v>10628.95</v>
      </c>
      <c r="P205" s="638"/>
      <c r="Q205" s="618">
        <v>10628.95</v>
      </c>
    </row>
    <row r="206" spans="1:17" ht="14.4" customHeight="1" x14ac:dyDescent="0.3">
      <c r="A206" s="613" t="s">
        <v>504</v>
      </c>
      <c r="B206" s="614" t="s">
        <v>2565</v>
      </c>
      <c r="C206" s="614" t="s">
        <v>2670</v>
      </c>
      <c r="D206" s="614" t="s">
        <v>2704</v>
      </c>
      <c r="E206" s="614" t="s">
        <v>2705</v>
      </c>
      <c r="F206" s="617"/>
      <c r="G206" s="617"/>
      <c r="H206" s="617"/>
      <c r="I206" s="617"/>
      <c r="J206" s="617"/>
      <c r="K206" s="617"/>
      <c r="L206" s="617"/>
      <c r="M206" s="617"/>
      <c r="N206" s="617">
        <v>3</v>
      </c>
      <c r="O206" s="617">
        <v>3088.26</v>
      </c>
      <c r="P206" s="638"/>
      <c r="Q206" s="618">
        <v>1029.42</v>
      </c>
    </row>
    <row r="207" spans="1:17" ht="14.4" customHeight="1" x14ac:dyDescent="0.3">
      <c r="A207" s="613" t="s">
        <v>504</v>
      </c>
      <c r="B207" s="614" t="s">
        <v>2565</v>
      </c>
      <c r="C207" s="614" t="s">
        <v>2670</v>
      </c>
      <c r="D207" s="614" t="s">
        <v>2706</v>
      </c>
      <c r="E207" s="614" t="s">
        <v>2707</v>
      </c>
      <c r="F207" s="617"/>
      <c r="G207" s="617"/>
      <c r="H207" s="617"/>
      <c r="I207" s="617"/>
      <c r="J207" s="617"/>
      <c r="K207" s="617"/>
      <c r="L207" s="617"/>
      <c r="M207" s="617"/>
      <c r="N207" s="617">
        <v>1</v>
      </c>
      <c r="O207" s="617">
        <v>28950</v>
      </c>
      <c r="P207" s="638"/>
      <c r="Q207" s="618">
        <v>28950</v>
      </c>
    </row>
    <row r="208" spans="1:17" ht="14.4" customHeight="1" x14ac:dyDescent="0.3">
      <c r="A208" s="613" t="s">
        <v>504</v>
      </c>
      <c r="B208" s="614" t="s">
        <v>2565</v>
      </c>
      <c r="C208" s="614" t="s">
        <v>2670</v>
      </c>
      <c r="D208" s="614" t="s">
        <v>2708</v>
      </c>
      <c r="E208" s="614" t="s">
        <v>2709</v>
      </c>
      <c r="F208" s="617"/>
      <c r="G208" s="617"/>
      <c r="H208" s="617"/>
      <c r="I208" s="617"/>
      <c r="J208" s="617">
        <v>1</v>
      </c>
      <c r="K208" s="617">
        <v>68578</v>
      </c>
      <c r="L208" s="617"/>
      <c r="M208" s="617">
        <v>68578</v>
      </c>
      <c r="N208" s="617"/>
      <c r="O208" s="617"/>
      <c r="P208" s="638"/>
      <c r="Q208" s="618"/>
    </row>
    <row r="209" spans="1:17" ht="14.4" customHeight="1" x14ac:dyDescent="0.3">
      <c r="A209" s="613" t="s">
        <v>504</v>
      </c>
      <c r="B209" s="614" t="s">
        <v>2565</v>
      </c>
      <c r="C209" s="614" t="s">
        <v>2670</v>
      </c>
      <c r="D209" s="614" t="s">
        <v>2710</v>
      </c>
      <c r="E209" s="614" t="s">
        <v>2711</v>
      </c>
      <c r="F209" s="617"/>
      <c r="G209" s="617"/>
      <c r="H209" s="617"/>
      <c r="I209" s="617"/>
      <c r="J209" s="617">
        <v>1</v>
      </c>
      <c r="K209" s="617">
        <v>15998.9</v>
      </c>
      <c r="L209" s="617"/>
      <c r="M209" s="617">
        <v>15998.9</v>
      </c>
      <c r="N209" s="617"/>
      <c r="O209" s="617"/>
      <c r="P209" s="638"/>
      <c r="Q209" s="618"/>
    </row>
    <row r="210" spans="1:17" ht="14.4" customHeight="1" x14ac:dyDescent="0.3">
      <c r="A210" s="613" t="s">
        <v>504</v>
      </c>
      <c r="B210" s="614" t="s">
        <v>2565</v>
      </c>
      <c r="C210" s="614" t="s">
        <v>2670</v>
      </c>
      <c r="D210" s="614" t="s">
        <v>2712</v>
      </c>
      <c r="E210" s="614" t="s">
        <v>2713</v>
      </c>
      <c r="F210" s="617"/>
      <c r="G210" s="617"/>
      <c r="H210" s="617"/>
      <c r="I210" s="617"/>
      <c r="J210" s="617">
        <v>2</v>
      </c>
      <c r="K210" s="617">
        <v>7428.44</v>
      </c>
      <c r="L210" s="617"/>
      <c r="M210" s="617">
        <v>3714.22</v>
      </c>
      <c r="N210" s="617"/>
      <c r="O210" s="617"/>
      <c r="P210" s="638"/>
      <c r="Q210" s="618"/>
    </row>
    <row r="211" spans="1:17" ht="14.4" customHeight="1" x14ac:dyDescent="0.3">
      <c r="A211" s="613" t="s">
        <v>504</v>
      </c>
      <c r="B211" s="614" t="s">
        <v>2565</v>
      </c>
      <c r="C211" s="614" t="s">
        <v>2670</v>
      </c>
      <c r="D211" s="614" t="s">
        <v>2714</v>
      </c>
      <c r="E211" s="614" t="s">
        <v>2715</v>
      </c>
      <c r="F211" s="617"/>
      <c r="G211" s="617"/>
      <c r="H211" s="617"/>
      <c r="I211" s="617"/>
      <c r="J211" s="617">
        <v>1</v>
      </c>
      <c r="K211" s="617">
        <v>10124.24</v>
      </c>
      <c r="L211" s="617"/>
      <c r="M211" s="617">
        <v>10124.24</v>
      </c>
      <c r="N211" s="617"/>
      <c r="O211" s="617"/>
      <c r="P211" s="638"/>
      <c r="Q211" s="618"/>
    </row>
    <row r="212" spans="1:17" ht="14.4" customHeight="1" x14ac:dyDescent="0.3">
      <c r="A212" s="613" t="s">
        <v>504</v>
      </c>
      <c r="B212" s="614" t="s">
        <v>2565</v>
      </c>
      <c r="C212" s="614" t="s">
        <v>2670</v>
      </c>
      <c r="D212" s="614" t="s">
        <v>2716</v>
      </c>
      <c r="E212" s="614" t="s">
        <v>2717</v>
      </c>
      <c r="F212" s="617"/>
      <c r="G212" s="617"/>
      <c r="H212" s="617"/>
      <c r="I212" s="617"/>
      <c r="J212" s="617"/>
      <c r="K212" s="617"/>
      <c r="L212" s="617"/>
      <c r="M212" s="617"/>
      <c r="N212" s="617">
        <v>2</v>
      </c>
      <c r="O212" s="617">
        <v>1480</v>
      </c>
      <c r="P212" s="638"/>
      <c r="Q212" s="618">
        <v>740</v>
      </c>
    </row>
    <row r="213" spans="1:17" ht="14.4" customHeight="1" x14ac:dyDescent="0.3">
      <c r="A213" s="613" t="s">
        <v>504</v>
      </c>
      <c r="B213" s="614" t="s">
        <v>2565</v>
      </c>
      <c r="C213" s="614" t="s">
        <v>2670</v>
      </c>
      <c r="D213" s="614" t="s">
        <v>2718</v>
      </c>
      <c r="E213" s="614" t="s">
        <v>2719</v>
      </c>
      <c r="F213" s="617"/>
      <c r="G213" s="617"/>
      <c r="H213" s="617"/>
      <c r="I213" s="617"/>
      <c r="J213" s="617">
        <v>1</v>
      </c>
      <c r="K213" s="617">
        <v>1796</v>
      </c>
      <c r="L213" s="617"/>
      <c r="M213" s="617">
        <v>1796</v>
      </c>
      <c r="N213" s="617"/>
      <c r="O213" s="617"/>
      <c r="P213" s="638"/>
      <c r="Q213" s="618"/>
    </row>
    <row r="214" spans="1:17" ht="14.4" customHeight="1" x14ac:dyDescent="0.3">
      <c r="A214" s="613" t="s">
        <v>504</v>
      </c>
      <c r="B214" s="614" t="s">
        <v>2565</v>
      </c>
      <c r="C214" s="614" t="s">
        <v>2670</v>
      </c>
      <c r="D214" s="614" t="s">
        <v>2720</v>
      </c>
      <c r="E214" s="614" t="s">
        <v>2721</v>
      </c>
      <c r="F214" s="617"/>
      <c r="G214" s="617"/>
      <c r="H214" s="617"/>
      <c r="I214" s="617"/>
      <c r="J214" s="617">
        <v>1</v>
      </c>
      <c r="K214" s="617">
        <v>1796</v>
      </c>
      <c r="L214" s="617"/>
      <c r="M214" s="617">
        <v>1796</v>
      </c>
      <c r="N214" s="617"/>
      <c r="O214" s="617"/>
      <c r="P214" s="638"/>
      <c r="Q214" s="618"/>
    </row>
    <row r="215" spans="1:17" ht="14.4" customHeight="1" x14ac:dyDescent="0.3">
      <c r="A215" s="613" t="s">
        <v>504</v>
      </c>
      <c r="B215" s="614" t="s">
        <v>2565</v>
      </c>
      <c r="C215" s="614" t="s">
        <v>2670</v>
      </c>
      <c r="D215" s="614" t="s">
        <v>2722</v>
      </c>
      <c r="E215" s="614" t="s">
        <v>2723</v>
      </c>
      <c r="F215" s="617"/>
      <c r="G215" s="617"/>
      <c r="H215" s="617"/>
      <c r="I215" s="617"/>
      <c r="J215" s="617">
        <v>1</v>
      </c>
      <c r="K215" s="617">
        <v>1796</v>
      </c>
      <c r="L215" s="617"/>
      <c r="M215" s="617">
        <v>1796</v>
      </c>
      <c r="N215" s="617">
        <v>2</v>
      </c>
      <c r="O215" s="617">
        <v>3592</v>
      </c>
      <c r="P215" s="638"/>
      <c r="Q215" s="618">
        <v>1796</v>
      </c>
    </row>
    <row r="216" spans="1:17" ht="14.4" customHeight="1" x14ac:dyDescent="0.3">
      <c r="A216" s="613" t="s">
        <v>504</v>
      </c>
      <c r="B216" s="614" t="s">
        <v>2565</v>
      </c>
      <c r="C216" s="614" t="s">
        <v>2670</v>
      </c>
      <c r="D216" s="614" t="s">
        <v>2724</v>
      </c>
      <c r="E216" s="614" t="s">
        <v>2725</v>
      </c>
      <c r="F216" s="617"/>
      <c r="G216" s="617"/>
      <c r="H216" s="617"/>
      <c r="I216" s="617"/>
      <c r="J216" s="617"/>
      <c r="K216" s="617"/>
      <c r="L216" s="617"/>
      <c r="M216" s="617"/>
      <c r="N216" s="617">
        <v>2</v>
      </c>
      <c r="O216" s="617">
        <v>2793</v>
      </c>
      <c r="P216" s="638"/>
      <c r="Q216" s="618">
        <v>1396.5</v>
      </c>
    </row>
    <row r="217" spans="1:17" ht="14.4" customHeight="1" x14ac:dyDescent="0.3">
      <c r="A217" s="613" t="s">
        <v>504</v>
      </c>
      <c r="B217" s="614" t="s">
        <v>2565</v>
      </c>
      <c r="C217" s="614" t="s">
        <v>2670</v>
      </c>
      <c r="D217" s="614" t="s">
        <v>2726</v>
      </c>
      <c r="E217" s="614" t="s">
        <v>2727</v>
      </c>
      <c r="F217" s="617"/>
      <c r="G217" s="617"/>
      <c r="H217" s="617"/>
      <c r="I217" s="617"/>
      <c r="J217" s="617">
        <v>11</v>
      </c>
      <c r="K217" s="617">
        <v>6121.5</v>
      </c>
      <c r="L217" s="617"/>
      <c r="M217" s="617">
        <v>556.5</v>
      </c>
      <c r="N217" s="617">
        <v>14</v>
      </c>
      <c r="O217" s="617">
        <v>7791</v>
      </c>
      <c r="P217" s="638"/>
      <c r="Q217" s="618">
        <v>556.5</v>
      </c>
    </row>
    <row r="218" spans="1:17" ht="14.4" customHeight="1" x14ac:dyDescent="0.3">
      <c r="A218" s="613" t="s">
        <v>504</v>
      </c>
      <c r="B218" s="614" t="s">
        <v>2565</v>
      </c>
      <c r="C218" s="614" t="s">
        <v>2670</v>
      </c>
      <c r="D218" s="614" t="s">
        <v>2728</v>
      </c>
      <c r="E218" s="614" t="s">
        <v>2674</v>
      </c>
      <c r="F218" s="617"/>
      <c r="G218" s="617"/>
      <c r="H218" s="617"/>
      <c r="I218" s="617"/>
      <c r="J218" s="617">
        <v>0.6</v>
      </c>
      <c r="K218" s="617">
        <v>151.21</v>
      </c>
      <c r="L218" s="617"/>
      <c r="M218" s="617">
        <v>252.01666666666668</v>
      </c>
      <c r="N218" s="617">
        <v>0.9</v>
      </c>
      <c r="O218" s="617">
        <v>226.83</v>
      </c>
      <c r="P218" s="638"/>
      <c r="Q218" s="618">
        <v>252.03333333333333</v>
      </c>
    </row>
    <row r="219" spans="1:17" ht="14.4" customHeight="1" x14ac:dyDescent="0.3">
      <c r="A219" s="613" t="s">
        <v>504</v>
      </c>
      <c r="B219" s="614" t="s">
        <v>2565</v>
      </c>
      <c r="C219" s="614" t="s">
        <v>2670</v>
      </c>
      <c r="D219" s="614" t="s">
        <v>2729</v>
      </c>
      <c r="E219" s="614" t="s">
        <v>2674</v>
      </c>
      <c r="F219" s="617"/>
      <c r="G219" s="617"/>
      <c r="H219" s="617"/>
      <c r="I219" s="617"/>
      <c r="J219" s="617">
        <v>8</v>
      </c>
      <c r="K219" s="617">
        <v>14790.96</v>
      </c>
      <c r="L219" s="617"/>
      <c r="M219" s="617">
        <v>1848.87</v>
      </c>
      <c r="N219" s="617">
        <v>7</v>
      </c>
      <c r="O219" s="617">
        <v>12942.09</v>
      </c>
      <c r="P219" s="638"/>
      <c r="Q219" s="618">
        <v>1848.8700000000001</v>
      </c>
    </row>
    <row r="220" spans="1:17" ht="14.4" customHeight="1" x14ac:dyDescent="0.3">
      <c r="A220" s="613" t="s">
        <v>504</v>
      </c>
      <c r="B220" s="614" t="s">
        <v>2565</v>
      </c>
      <c r="C220" s="614" t="s">
        <v>2670</v>
      </c>
      <c r="D220" s="614" t="s">
        <v>2730</v>
      </c>
      <c r="E220" s="614" t="s">
        <v>2731</v>
      </c>
      <c r="F220" s="617"/>
      <c r="G220" s="617"/>
      <c r="H220" s="617"/>
      <c r="I220" s="617"/>
      <c r="J220" s="617">
        <v>12</v>
      </c>
      <c r="K220" s="617">
        <v>15744</v>
      </c>
      <c r="L220" s="617"/>
      <c r="M220" s="617">
        <v>1312</v>
      </c>
      <c r="N220" s="617"/>
      <c r="O220" s="617"/>
      <c r="P220" s="638"/>
      <c r="Q220" s="618"/>
    </row>
    <row r="221" spans="1:17" ht="14.4" customHeight="1" x14ac:dyDescent="0.3">
      <c r="A221" s="613" t="s">
        <v>504</v>
      </c>
      <c r="B221" s="614" t="s">
        <v>2565</v>
      </c>
      <c r="C221" s="614" t="s">
        <v>2670</v>
      </c>
      <c r="D221" s="614" t="s">
        <v>2732</v>
      </c>
      <c r="E221" s="614" t="s">
        <v>2733</v>
      </c>
      <c r="F221" s="617"/>
      <c r="G221" s="617"/>
      <c r="H221" s="617"/>
      <c r="I221" s="617"/>
      <c r="J221" s="617">
        <v>4</v>
      </c>
      <c r="K221" s="617">
        <v>6240</v>
      </c>
      <c r="L221" s="617"/>
      <c r="M221" s="617">
        <v>1560</v>
      </c>
      <c r="N221" s="617"/>
      <c r="O221" s="617"/>
      <c r="P221" s="638"/>
      <c r="Q221" s="618"/>
    </row>
    <row r="222" spans="1:17" ht="14.4" customHeight="1" x14ac:dyDescent="0.3">
      <c r="A222" s="613" t="s">
        <v>504</v>
      </c>
      <c r="B222" s="614" t="s">
        <v>2565</v>
      </c>
      <c r="C222" s="614" t="s">
        <v>2670</v>
      </c>
      <c r="D222" s="614" t="s">
        <v>2734</v>
      </c>
      <c r="E222" s="614" t="s">
        <v>2735</v>
      </c>
      <c r="F222" s="617"/>
      <c r="G222" s="617"/>
      <c r="H222" s="617"/>
      <c r="I222" s="617"/>
      <c r="J222" s="617"/>
      <c r="K222" s="617"/>
      <c r="L222" s="617"/>
      <c r="M222" s="617"/>
      <c r="N222" s="617">
        <v>15</v>
      </c>
      <c r="O222" s="617">
        <v>1448.9999999999998</v>
      </c>
      <c r="P222" s="638"/>
      <c r="Q222" s="618">
        <v>96.59999999999998</v>
      </c>
    </row>
    <row r="223" spans="1:17" ht="14.4" customHeight="1" x14ac:dyDescent="0.3">
      <c r="A223" s="613" t="s">
        <v>504</v>
      </c>
      <c r="B223" s="614" t="s">
        <v>2565</v>
      </c>
      <c r="C223" s="614" t="s">
        <v>2670</v>
      </c>
      <c r="D223" s="614" t="s">
        <v>2736</v>
      </c>
      <c r="E223" s="614" t="s">
        <v>2737</v>
      </c>
      <c r="F223" s="617"/>
      <c r="G223" s="617"/>
      <c r="H223" s="617"/>
      <c r="I223" s="617"/>
      <c r="J223" s="617"/>
      <c r="K223" s="617"/>
      <c r="L223" s="617"/>
      <c r="M223" s="617"/>
      <c r="N223" s="617">
        <v>1</v>
      </c>
      <c r="O223" s="617">
        <v>1386.65</v>
      </c>
      <c r="P223" s="638"/>
      <c r="Q223" s="618">
        <v>1386.65</v>
      </c>
    </row>
    <row r="224" spans="1:17" ht="14.4" customHeight="1" x14ac:dyDescent="0.3">
      <c r="A224" s="613" t="s">
        <v>504</v>
      </c>
      <c r="B224" s="614" t="s">
        <v>2565</v>
      </c>
      <c r="C224" s="614" t="s">
        <v>2670</v>
      </c>
      <c r="D224" s="614" t="s">
        <v>2738</v>
      </c>
      <c r="E224" s="614" t="s">
        <v>2739</v>
      </c>
      <c r="F224" s="617"/>
      <c r="G224" s="617"/>
      <c r="H224" s="617"/>
      <c r="I224" s="617"/>
      <c r="J224" s="617"/>
      <c r="K224" s="617"/>
      <c r="L224" s="617"/>
      <c r="M224" s="617"/>
      <c r="N224" s="617">
        <v>1</v>
      </c>
      <c r="O224" s="617">
        <v>9139.69</v>
      </c>
      <c r="P224" s="638"/>
      <c r="Q224" s="618">
        <v>9139.69</v>
      </c>
    </row>
    <row r="225" spans="1:17" ht="14.4" customHeight="1" x14ac:dyDescent="0.3">
      <c r="A225" s="613" t="s">
        <v>504</v>
      </c>
      <c r="B225" s="614" t="s">
        <v>2565</v>
      </c>
      <c r="C225" s="614" t="s">
        <v>2670</v>
      </c>
      <c r="D225" s="614" t="s">
        <v>2740</v>
      </c>
      <c r="E225" s="614" t="s">
        <v>2741</v>
      </c>
      <c r="F225" s="617"/>
      <c r="G225" s="617"/>
      <c r="H225" s="617"/>
      <c r="I225" s="617"/>
      <c r="J225" s="617"/>
      <c r="K225" s="617"/>
      <c r="L225" s="617"/>
      <c r="M225" s="617"/>
      <c r="N225" s="617">
        <v>2</v>
      </c>
      <c r="O225" s="617">
        <v>4259.46</v>
      </c>
      <c r="P225" s="638"/>
      <c r="Q225" s="618">
        <v>2129.73</v>
      </c>
    </row>
    <row r="226" spans="1:17" ht="14.4" customHeight="1" x14ac:dyDescent="0.3">
      <c r="A226" s="613" t="s">
        <v>504</v>
      </c>
      <c r="B226" s="614" t="s">
        <v>2565</v>
      </c>
      <c r="C226" s="614" t="s">
        <v>2670</v>
      </c>
      <c r="D226" s="614" t="s">
        <v>2742</v>
      </c>
      <c r="E226" s="614" t="s">
        <v>2743</v>
      </c>
      <c r="F226" s="617"/>
      <c r="G226" s="617"/>
      <c r="H226" s="617"/>
      <c r="I226" s="617"/>
      <c r="J226" s="617">
        <v>1</v>
      </c>
      <c r="K226" s="617">
        <v>3960</v>
      </c>
      <c r="L226" s="617"/>
      <c r="M226" s="617">
        <v>3960</v>
      </c>
      <c r="N226" s="617"/>
      <c r="O226" s="617"/>
      <c r="P226" s="638"/>
      <c r="Q226" s="618"/>
    </row>
    <row r="227" spans="1:17" ht="14.4" customHeight="1" x14ac:dyDescent="0.3">
      <c r="A227" s="613" t="s">
        <v>504</v>
      </c>
      <c r="B227" s="614" t="s">
        <v>2565</v>
      </c>
      <c r="C227" s="614" t="s">
        <v>2670</v>
      </c>
      <c r="D227" s="614" t="s">
        <v>2744</v>
      </c>
      <c r="E227" s="614" t="s">
        <v>2743</v>
      </c>
      <c r="F227" s="617"/>
      <c r="G227" s="617"/>
      <c r="H227" s="617"/>
      <c r="I227" s="617"/>
      <c r="J227" s="617">
        <v>2</v>
      </c>
      <c r="K227" s="617">
        <v>10800</v>
      </c>
      <c r="L227" s="617"/>
      <c r="M227" s="617">
        <v>5400</v>
      </c>
      <c r="N227" s="617"/>
      <c r="O227" s="617"/>
      <c r="P227" s="638"/>
      <c r="Q227" s="618"/>
    </row>
    <row r="228" spans="1:17" ht="14.4" customHeight="1" x14ac:dyDescent="0.3">
      <c r="A228" s="613" t="s">
        <v>504</v>
      </c>
      <c r="B228" s="614" t="s">
        <v>2565</v>
      </c>
      <c r="C228" s="614" t="s">
        <v>2670</v>
      </c>
      <c r="D228" s="614" t="s">
        <v>2745</v>
      </c>
      <c r="E228" s="614" t="s">
        <v>2746</v>
      </c>
      <c r="F228" s="617"/>
      <c r="G228" s="617"/>
      <c r="H228" s="617"/>
      <c r="I228" s="617"/>
      <c r="J228" s="617">
        <v>20</v>
      </c>
      <c r="K228" s="617">
        <v>11006</v>
      </c>
      <c r="L228" s="617"/>
      <c r="M228" s="617">
        <v>550.29999999999995</v>
      </c>
      <c r="N228" s="617"/>
      <c r="O228" s="617"/>
      <c r="P228" s="638"/>
      <c r="Q228" s="618"/>
    </row>
    <row r="229" spans="1:17" ht="14.4" customHeight="1" x14ac:dyDescent="0.3">
      <c r="A229" s="613" t="s">
        <v>504</v>
      </c>
      <c r="B229" s="614" t="s">
        <v>2565</v>
      </c>
      <c r="C229" s="614" t="s">
        <v>2670</v>
      </c>
      <c r="D229" s="614" t="s">
        <v>2747</v>
      </c>
      <c r="E229" s="614" t="s">
        <v>2748</v>
      </c>
      <c r="F229" s="617"/>
      <c r="G229" s="617"/>
      <c r="H229" s="617"/>
      <c r="I229" s="617"/>
      <c r="J229" s="617">
        <v>9</v>
      </c>
      <c r="K229" s="617">
        <v>5436</v>
      </c>
      <c r="L229" s="617"/>
      <c r="M229" s="617">
        <v>604</v>
      </c>
      <c r="N229" s="617"/>
      <c r="O229" s="617"/>
      <c r="P229" s="638"/>
      <c r="Q229" s="618"/>
    </row>
    <row r="230" spans="1:17" ht="14.4" customHeight="1" x14ac:dyDescent="0.3">
      <c r="A230" s="613" t="s">
        <v>504</v>
      </c>
      <c r="B230" s="614" t="s">
        <v>2565</v>
      </c>
      <c r="C230" s="614" t="s">
        <v>2670</v>
      </c>
      <c r="D230" s="614" t="s">
        <v>2749</v>
      </c>
      <c r="E230" s="614" t="s">
        <v>2750</v>
      </c>
      <c r="F230" s="617"/>
      <c r="G230" s="617"/>
      <c r="H230" s="617"/>
      <c r="I230" s="617"/>
      <c r="J230" s="617">
        <v>2</v>
      </c>
      <c r="K230" s="617">
        <v>6810.98</v>
      </c>
      <c r="L230" s="617"/>
      <c r="M230" s="617">
        <v>3405.49</v>
      </c>
      <c r="N230" s="617"/>
      <c r="O230" s="617"/>
      <c r="P230" s="638"/>
      <c r="Q230" s="618"/>
    </row>
    <row r="231" spans="1:17" ht="14.4" customHeight="1" x14ac:dyDescent="0.3">
      <c r="A231" s="613" t="s">
        <v>504</v>
      </c>
      <c r="B231" s="614" t="s">
        <v>2565</v>
      </c>
      <c r="C231" s="614" t="s">
        <v>2670</v>
      </c>
      <c r="D231" s="614" t="s">
        <v>2751</v>
      </c>
      <c r="E231" s="614" t="s">
        <v>2752</v>
      </c>
      <c r="F231" s="617"/>
      <c r="G231" s="617"/>
      <c r="H231" s="617"/>
      <c r="I231" s="617"/>
      <c r="J231" s="617">
        <v>1</v>
      </c>
      <c r="K231" s="617">
        <v>19433.599999999999</v>
      </c>
      <c r="L231" s="617"/>
      <c r="M231" s="617">
        <v>19433.599999999999</v>
      </c>
      <c r="N231" s="617"/>
      <c r="O231" s="617"/>
      <c r="P231" s="638"/>
      <c r="Q231" s="618"/>
    </row>
    <row r="232" spans="1:17" ht="14.4" customHeight="1" x14ac:dyDescent="0.3">
      <c r="A232" s="613" t="s">
        <v>504</v>
      </c>
      <c r="B232" s="614" t="s">
        <v>2565</v>
      </c>
      <c r="C232" s="614" t="s">
        <v>2670</v>
      </c>
      <c r="D232" s="614" t="s">
        <v>2753</v>
      </c>
      <c r="E232" s="614" t="s">
        <v>2754</v>
      </c>
      <c r="F232" s="617"/>
      <c r="G232" s="617"/>
      <c r="H232" s="617"/>
      <c r="I232" s="617"/>
      <c r="J232" s="617"/>
      <c r="K232" s="617"/>
      <c r="L232" s="617"/>
      <c r="M232" s="617"/>
      <c r="N232" s="617">
        <v>1</v>
      </c>
      <c r="O232" s="617">
        <v>15234.55</v>
      </c>
      <c r="P232" s="638"/>
      <c r="Q232" s="618">
        <v>15234.55</v>
      </c>
    </row>
    <row r="233" spans="1:17" ht="14.4" customHeight="1" x14ac:dyDescent="0.3">
      <c r="A233" s="613" t="s">
        <v>504</v>
      </c>
      <c r="B233" s="614" t="s">
        <v>2565</v>
      </c>
      <c r="C233" s="614" t="s">
        <v>2670</v>
      </c>
      <c r="D233" s="614" t="s">
        <v>2755</v>
      </c>
      <c r="E233" s="614" t="s">
        <v>2756</v>
      </c>
      <c r="F233" s="617"/>
      <c r="G233" s="617"/>
      <c r="H233" s="617"/>
      <c r="I233" s="617"/>
      <c r="J233" s="617">
        <v>0.1</v>
      </c>
      <c r="K233" s="617">
        <v>633.25</v>
      </c>
      <c r="L233" s="617"/>
      <c r="M233" s="617">
        <v>6332.5</v>
      </c>
      <c r="N233" s="617"/>
      <c r="O233" s="617"/>
      <c r="P233" s="638"/>
      <c r="Q233" s="618"/>
    </row>
    <row r="234" spans="1:17" ht="14.4" customHeight="1" x14ac:dyDescent="0.3">
      <c r="A234" s="613" t="s">
        <v>504</v>
      </c>
      <c r="B234" s="614" t="s">
        <v>2565</v>
      </c>
      <c r="C234" s="614" t="s">
        <v>2670</v>
      </c>
      <c r="D234" s="614" t="s">
        <v>2757</v>
      </c>
      <c r="E234" s="614" t="s">
        <v>2758</v>
      </c>
      <c r="F234" s="617"/>
      <c r="G234" s="617"/>
      <c r="H234" s="617"/>
      <c r="I234" s="617"/>
      <c r="J234" s="617"/>
      <c r="K234" s="617"/>
      <c r="L234" s="617"/>
      <c r="M234" s="617"/>
      <c r="N234" s="617">
        <v>1</v>
      </c>
      <c r="O234" s="617">
        <v>10188.49</v>
      </c>
      <c r="P234" s="638"/>
      <c r="Q234" s="618">
        <v>10188.49</v>
      </c>
    </row>
    <row r="235" spans="1:17" ht="14.4" customHeight="1" x14ac:dyDescent="0.3">
      <c r="A235" s="613" t="s">
        <v>504</v>
      </c>
      <c r="B235" s="614" t="s">
        <v>2565</v>
      </c>
      <c r="C235" s="614" t="s">
        <v>2670</v>
      </c>
      <c r="D235" s="614" t="s">
        <v>2759</v>
      </c>
      <c r="E235" s="614" t="s">
        <v>2760</v>
      </c>
      <c r="F235" s="617"/>
      <c r="G235" s="617"/>
      <c r="H235" s="617"/>
      <c r="I235" s="617"/>
      <c r="J235" s="617"/>
      <c r="K235" s="617"/>
      <c r="L235" s="617"/>
      <c r="M235" s="617"/>
      <c r="N235" s="617">
        <v>1</v>
      </c>
      <c r="O235" s="617">
        <v>1430.18</v>
      </c>
      <c r="P235" s="638"/>
      <c r="Q235" s="618">
        <v>1430.18</v>
      </c>
    </row>
    <row r="236" spans="1:17" ht="14.4" customHeight="1" x14ac:dyDescent="0.3">
      <c r="A236" s="613" t="s">
        <v>504</v>
      </c>
      <c r="B236" s="614" t="s">
        <v>2565</v>
      </c>
      <c r="C236" s="614" t="s">
        <v>2670</v>
      </c>
      <c r="D236" s="614" t="s">
        <v>2761</v>
      </c>
      <c r="E236" s="614" t="s">
        <v>2762</v>
      </c>
      <c r="F236" s="617"/>
      <c r="G236" s="617"/>
      <c r="H236" s="617"/>
      <c r="I236" s="617"/>
      <c r="J236" s="617"/>
      <c r="K236" s="617"/>
      <c r="L236" s="617"/>
      <c r="M236" s="617"/>
      <c r="N236" s="617">
        <v>1</v>
      </c>
      <c r="O236" s="617">
        <v>1030</v>
      </c>
      <c r="P236" s="638"/>
      <c r="Q236" s="618">
        <v>1030</v>
      </c>
    </row>
    <row r="237" spans="1:17" ht="14.4" customHeight="1" x14ac:dyDescent="0.3">
      <c r="A237" s="613" t="s">
        <v>504</v>
      </c>
      <c r="B237" s="614" t="s">
        <v>2565</v>
      </c>
      <c r="C237" s="614" t="s">
        <v>2670</v>
      </c>
      <c r="D237" s="614" t="s">
        <v>2763</v>
      </c>
      <c r="E237" s="614" t="s">
        <v>2764</v>
      </c>
      <c r="F237" s="617"/>
      <c r="G237" s="617"/>
      <c r="H237" s="617"/>
      <c r="I237" s="617"/>
      <c r="J237" s="617"/>
      <c r="K237" s="617"/>
      <c r="L237" s="617"/>
      <c r="M237" s="617"/>
      <c r="N237" s="617">
        <v>1</v>
      </c>
      <c r="O237" s="617">
        <v>516</v>
      </c>
      <c r="P237" s="638"/>
      <c r="Q237" s="618">
        <v>516</v>
      </c>
    </row>
    <row r="238" spans="1:17" ht="14.4" customHeight="1" x14ac:dyDescent="0.3">
      <c r="A238" s="613" t="s">
        <v>504</v>
      </c>
      <c r="B238" s="614" t="s">
        <v>2565</v>
      </c>
      <c r="C238" s="614" t="s">
        <v>2670</v>
      </c>
      <c r="D238" s="614" t="s">
        <v>2765</v>
      </c>
      <c r="E238" s="614" t="s">
        <v>2766</v>
      </c>
      <c r="F238" s="617"/>
      <c r="G238" s="617"/>
      <c r="H238" s="617"/>
      <c r="I238" s="617"/>
      <c r="J238" s="617"/>
      <c r="K238" s="617"/>
      <c r="L238" s="617"/>
      <c r="M238" s="617"/>
      <c r="N238" s="617">
        <v>1</v>
      </c>
      <c r="O238" s="617">
        <v>412</v>
      </c>
      <c r="P238" s="638"/>
      <c r="Q238" s="618">
        <v>412</v>
      </c>
    </row>
    <row r="239" spans="1:17" ht="14.4" customHeight="1" x14ac:dyDescent="0.3">
      <c r="A239" s="613" t="s">
        <v>504</v>
      </c>
      <c r="B239" s="614" t="s">
        <v>2565</v>
      </c>
      <c r="C239" s="614" t="s">
        <v>2670</v>
      </c>
      <c r="D239" s="614" t="s">
        <v>2767</v>
      </c>
      <c r="E239" s="614" t="s">
        <v>2768</v>
      </c>
      <c r="F239" s="617"/>
      <c r="G239" s="617"/>
      <c r="H239" s="617"/>
      <c r="I239" s="617"/>
      <c r="J239" s="617">
        <v>1</v>
      </c>
      <c r="K239" s="617">
        <v>3360</v>
      </c>
      <c r="L239" s="617"/>
      <c r="M239" s="617">
        <v>3360</v>
      </c>
      <c r="N239" s="617"/>
      <c r="O239" s="617"/>
      <c r="P239" s="638"/>
      <c r="Q239" s="618"/>
    </row>
    <row r="240" spans="1:17" ht="14.4" customHeight="1" x14ac:dyDescent="0.3">
      <c r="A240" s="613" t="s">
        <v>504</v>
      </c>
      <c r="B240" s="614" t="s">
        <v>2565</v>
      </c>
      <c r="C240" s="614" t="s">
        <v>2670</v>
      </c>
      <c r="D240" s="614" t="s">
        <v>2769</v>
      </c>
      <c r="E240" s="614" t="s">
        <v>2770</v>
      </c>
      <c r="F240" s="617"/>
      <c r="G240" s="617"/>
      <c r="H240" s="617"/>
      <c r="I240" s="617"/>
      <c r="J240" s="617"/>
      <c r="K240" s="617"/>
      <c r="L240" s="617"/>
      <c r="M240" s="617"/>
      <c r="N240" s="617">
        <v>1</v>
      </c>
      <c r="O240" s="617">
        <v>8454</v>
      </c>
      <c r="P240" s="638"/>
      <c r="Q240" s="618">
        <v>8454</v>
      </c>
    </row>
    <row r="241" spans="1:17" ht="14.4" customHeight="1" x14ac:dyDescent="0.3">
      <c r="A241" s="613" t="s">
        <v>504</v>
      </c>
      <c r="B241" s="614" t="s">
        <v>2565</v>
      </c>
      <c r="C241" s="614" t="s">
        <v>2670</v>
      </c>
      <c r="D241" s="614" t="s">
        <v>2771</v>
      </c>
      <c r="E241" s="614" t="s">
        <v>2772</v>
      </c>
      <c r="F241" s="617"/>
      <c r="G241" s="617"/>
      <c r="H241" s="617"/>
      <c r="I241" s="617"/>
      <c r="J241" s="617"/>
      <c r="K241" s="617"/>
      <c r="L241" s="617"/>
      <c r="M241" s="617"/>
      <c r="N241" s="617">
        <v>2</v>
      </c>
      <c r="O241" s="617">
        <v>3233.46</v>
      </c>
      <c r="P241" s="638"/>
      <c r="Q241" s="618">
        <v>1616.73</v>
      </c>
    </row>
    <row r="242" spans="1:17" ht="14.4" customHeight="1" x14ac:dyDescent="0.3">
      <c r="A242" s="613" t="s">
        <v>504</v>
      </c>
      <c r="B242" s="614" t="s">
        <v>2565</v>
      </c>
      <c r="C242" s="614" t="s">
        <v>2358</v>
      </c>
      <c r="D242" s="614" t="s">
        <v>2773</v>
      </c>
      <c r="E242" s="614" t="s">
        <v>2774</v>
      </c>
      <c r="F242" s="617"/>
      <c r="G242" s="617"/>
      <c r="H242" s="617"/>
      <c r="I242" s="617"/>
      <c r="J242" s="617">
        <v>3</v>
      </c>
      <c r="K242" s="617">
        <v>95898</v>
      </c>
      <c r="L242" s="617"/>
      <c r="M242" s="617">
        <v>31966</v>
      </c>
      <c r="N242" s="617">
        <v>1</v>
      </c>
      <c r="O242" s="617">
        <v>31966</v>
      </c>
      <c r="P242" s="638"/>
      <c r="Q242" s="618">
        <v>31966</v>
      </c>
    </row>
    <row r="243" spans="1:17" ht="14.4" customHeight="1" x14ac:dyDescent="0.3">
      <c r="A243" s="613" t="s">
        <v>504</v>
      </c>
      <c r="B243" s="614" t="s">
        <v>2565</v>
      </c>
      <c r="C243" s="614" t="s">
        <v>2358</v>
      </c>
      <c r="D243" s="614" t="s">
        <v>2775</v>
      </c>
      <c r="E243" s="614" t="s">
        <v>2776</v>
      </c>
      <c r="F243" s="617"/>
      <c r="G243" s="617"/>
      <c r="H243" s="617"/>
      <c r="I243" s="617"/>
      <c r="J243" s="617">
        <v>840</v>
      </c>
      <c r="K243" s="617">
        <v>9993480</v>
      </c>
      <c r="L243" s="617"/>
      <c r="M243" s="617">
        <v>11897</v>
      </c>
      <c r="N243" s="617">
        <v>867</v>
      </c>
      <c r="O243" s="617">
        <v>10314699</v>
      </c>
      <c r="P243" s="638"/>
      <c r="Q243" s="618">
        <v>11897</v>
      </c>
    </row>
    <row r="244" spans="1:17" ht="14.4" customHeight="1" x14ac:dyDescent="0.3">
      <c r="A244" s="613" t="s">
        <v>504</v>
      </c>
      <c r="B244" s="614" t="s">
        <v>2565</v>
      </c>
      <c r="C244" s="614" t="s">
        <v>2358</v>
      </c>
      <c r="D244" s="614" t="s">
        <v>2777</v>
      </c>
      <c r="E244" s="614" t="s">
        <v>2778</v>
      </c>
      <c r="F244" s="617"/>
      <c r="G244" s="617"/>
      <c r="H244" s="617"/>
      <c r="I244" s="617"/>
      <c r="J244" s="617">
        <v>1</v>
      </c>
      <c r="K244" s="617">
        <v>188</v>
      </c>
      <c r="L244" s="617"/>
      <c r="M244" s="617">
        <v>188</v>
      </c>
      <c r="N244" s="617"/>
      <c r="O244" s="617"/>
      <c r="P244" s="638"/>
      <c r="Q244" s="618"/>
    </row>
    <row r="245" spans="1:17" ht="14.4" customHeight="1" x14ac:dyDescent="0.3">
      <c r="A245" s="613" t="s">
        <v>504</v>
      </c>
      <c r="B245" s="614" t="s">
        <v>2565</v>
      </c>
      <c r="C245" s="614" t="s">
        <v>2358</v>
      </c>
      <c r="D245" s="614" t="s">
        <v>2779</v>
      </c>
      <c r="E245" s="614" t="s">
        <v>2780</v>
      </c>
      <c r="F245" s="617"/>
      <c r="G245" s="617"/>
      <c r="H245" s="617"/>
      <c r="I245" s="617"/>
      <c r="J245" s="617">
        <v>13</v>
      </c>
      <c r="K245" s="617">
        <v>5551</v>
      </c>
      <c r="L245" s="617"/>
      <c r="M245" s="617">
        <v>427</v>
      </c>
      <c r="N245" s="617">
        <v>7</v>
      </c>
      <c r="O245" s="617">
        <v>3003</v>
      </c>
      <c r="P245" s="638"/>
      <c r="Q245" s="618">
        <v>429</v>
      </c>
    </row>
    <row r="246" spans="1:17" ht="14.4" customHeight="1" x14ac:dyDescent="0.3">
      <c r="A246" s="613" t="s">
        <v>504</v>
      </c>
      <c r="B246" s="614" t="s">
        <v>2565</v>
      </c>
      <c r="C246" s="614" t="s">
        <v>2358</v>
      </c>
      <c r="D246" s="614" t="s">
        <v>2781</v>
      </c>
      <c r="E246" s="614" t="s">
        <v>2782</v>
      </c>
      <c r="F246" s="617"/>
      <c r="G246" s="617"/>
      <c r="H246" s="617"/>
      <c r="I246" s="617"/>
      <c r="J246" s="617">
        <v>460</v>
      </c>
      <c r="K246" s="617">
        <v>175849</v>
      </c>
      <c r="L246" s="617"/>
      <c r="M246" s="617">
        <v>382.28043478260872</v>
      </c>
      <c r="N246" s="617">
        <v>495</v>
      </c>
      <c r="O246" s="617">
        <v>190080</v>
      </c>
      <c r="P246" s="638"/>
      <c r="Q246" s="618">
        <v>384</v>
      </c>
    </row>
    <row r="247" spans="1:17" ht="14.4" customHeight="1" x14ac:dyDescent="0.3">
      <c r="A247" s="613" t="s">
        <v>504</v>
      </c>
      <c r="B247" s="614" t="s">
        <v>2565</v>
      </c>
      <c r="C247" s="614" t="s">
        <v>2358</v>
      </c>
      <c r="D247" s="614" t="s">
        <v>2783</v>
      </c>
      <c r="E247" s="614" t="s">
        <v>2784</v>
      </c>
      <c r="F247" s="617"/>
      <c r="G247" s="617"/>
      <c r="H247" s="617"/>
      <c r="I247" s="617"/>
      <c r="J247" s="617">
        <v>391</v>
      </c>
      <c r="K247" s="617">
        <v>90868</v>
      </c>
      <c r="L247" s="617"/>
      <c r="M247" s="617">
        <v>232.3989769820972</v>
      </c>
      <c r="N247" s="617">
        <v>399</v>
      </c>
      <c r="O247" s="617">
        <v>93765</v>
      </c>
      <c r="P247" s="638"/>
      <c r="Q247" s="618">
        <v>235</v>
      </c>
    </row>
    <row r="248" spans="1:17" ht="14.4" customHeight="1" x14ac:dyDescent="0.3">
      <c r="A248" s="613" t="s">
        <v>504</v>
      </c>
      <c r="B248" s="614" t="s">
        <v>2565</v>
      </c>
      <c r="C248" s="614" t="s">
        <v>2358</v>
      </c>
      <c r="D248" s="614" t="s">
        <v>2785</v>
      </c>
      <c r="E248" s="614" t="s">
        <v>2786</v>
      </c>
      <c r="F248" s="617"/>
      <c r="G248" s="617"/>
      <c r="H248" s="617"/>
      <c r="I248" s="617"/>
      <c r="J248" s="617">
        <v>0</v>
      </c>
      <c r="K248" s="617">
        <v>0</v>
      </c>
      <c r="L248" s="617"/>
      <c r="M248" s="617"/>
      <c r="N248" s="617">
        <v>0</v>
      </c>
      <c r="O248" s="617">
        <v>0</v>
      </c>
      <c r="P248" s="638"/>
      <c r="Q248" s="618"/>
    </row>
    <row r="249" spans="1:17" ht="14.4" customHeight="1" x14ac:dyDescent="0.3">
      <c r="A249" s="613" t="s">
        <v>504</v>
      </c>
      <c r="B249" s="614" t="s">
        <v>2565</v>
      </c>
      <c r="C249" s="614" t="s">
        <v>2358</v>
      </c>
      <c r="D249" s="614" t="s">
        <v>2787</v>
      </c>
      <c r="E249" s="614" t="s">
        <v>2788</v>
      </c>
      <c r="F249" s="617"/>
      <c r="G249" s="617"/>
      <c r="H249" s="617"/>
      <c r="I249" s="617"/>
      <c r="J249" s="617">
        <v>403</v>
      </c>
      <c r="K249" s="617">
        <v>0</v>
      </c>
      <c r="L249" s="617"/>
      <c r="M249" s="617">
        <v>0</v>
      </c>
      <c r="N249" s="617">
        <v>364</v>
      </c>
      <c r="O249" s="617">
        <v>0</v>
      </c>
      <c r="P249" s="638"/>
      <c r="Q249" s="618">
        <v>0</v>
      </c>
    </row>
    <row r="250" spans="1:17" ht="14.4" customHeight="1" x14ac:dyDescent="0.3">
      <c r="A250" s="613" t="s">
        <v>504</v>
      </c>
      <c r="B250" s="614" t="s">
        <v>2565</v>
      </c>
      <c r="C250" s="614" t="s">
        <v>2358</v>
      </c>
      <c r="D250" s="614" t="s">
        <v>2789</v>
      </c>
      <c r="E250" s="614" t="s">
        <v>2790</v>
      </c>
      <c r="F250" s="617"/>
      <c r="G250" s="617"/>
      <c r="H250" s="617"/>
      <c r="I250" s="617"/>
      <c r="J250" s="617">
        <v>73</v>
      </c>
      <c r="K250" s="617">
        <v>0</v>
      </c>
      <c r="L250" s="617"/>
      <c r="M250" s="617">
        <v>0</v>
      </c>
      <c r="N250" s="617">
        <v>95</v>
      </c>
      <c r="O250" s="617">
        <v>0</v>
      </c>
      <c r="P250" s="638"/>
      <c r="Q250" s="618">
        <v>0</v>
      </c>
    </row>
    <row r="251" spans="1:17" ht="14.4" customHeight="1" x14ac:dyDescent="0.3">
      <c r="A251" s="613" t="s">
        <v>504</v>
      </c>
      <c r="B251" s="614" t="s">
        <v>2565</v>
      </c>
      <c r="C251" s="614" t="s">
        <v>2358</v>
      </c>
      <c r="D251" s="614" t="s">
        <v>2791</v>
      </c>
      <c r="E251" s="614" t="s">
        <v>2792</v>
      </c>
      <c r="F251" s="617"/>
      <c r="G251" s="617"/>
      <c r="H251" s="617"/>
      <c r="I251" s="617"/>
      <c r="J251" s="617">
        <v>18</v>
      </c>
      <c r="K251" s="617">
        <v>0</v>
      </c>
      <c r="L251" s="617"/>
      <c r="M251" s="617">
        <v>0</v>
      </c>
      <c r="N251" s="617">
        <v>20</v>
      </c>
      <c r="O251" s="617">
        <v>0</v>
      </c>
      <c r="P251" s="638"/>
      <c r="Q251" s="618">
        <v>0</v>
      </c>
    </row>
    <row r="252" spans="1:17" ht="14.4" customHeight="1" x14ac:dyDescent="0.3">
      <c r="A252" s="613" t="s">
        <v>504</v>
      </c>
      <c r="B252" s="614" t="s">
        <v>2565</v>
      </c>
      <c r="C252" s="614" t="s">
        <v>2358</v>
      </c>
      <c r="D252" s="614" t="s">
        <v>2793</v>
      </c>
      <c r="E252" s="614" t="s">
        <v>2794</v>
      </c>
      <c r="F252" s="617"/>
      <c r="G252" s="617"/>
      <c r="H252" s="617"/>
      <c r="I252" s="617"/>
      <c r="J252" s="617">
        <v>5</v>
      </c>
      <c r="K252" s="617">
        <v>0</v>
      </c>
      <c r="L252" s="617"/>
      <c r="M252" s="617">
        <v>0</v>
      </c>
      <c r="N252" s="617">
        <v>1</v>
      </c>
      <c r="O252" s="617">
        <v>0</v>
      </c>
      <c r="P252" s="638"/>
      <c r="Q252" s="618">
        <v>0</v>
      </c>
    </row>
    <row r="253" spans="1:17" ht="14.4" customHeight="1" x14ac:dyDescent="0.3">
      <c r="A253" s="613" t="s">
        <v>504</v>
      </c>
      <c r="B253" s="614" t="s">
        <v>2565</v>
      </c>
      <c r="C253" s="614" t="s">
        <v>2358</v>
      </c>
      <c r="D253" s="614" t="s">
        <v>2795</v>
      </c>
      <c r="E253" s="614" t="s">
        <v>2796</v>
      </c>
      <c r="F253" s="617"/>
      <c r="G253" s="617"/>
      <c r="H253" s="617"/>
      <c r="I253" s="617"/>
      <c r="J253" s="617">
        <v>1</v>
      </c>
      <c r="K253" s="617">
        <v>706</v>
      </c>
      <c r="L253" s="617"/>
      <c r="M253" s="617">
        <v>706</v>
      </c>
      <c r="N253" s="617"/>
      <c r="O253" s="617"/>
      <c r="P253" s="638"/>
      <c r="Q253" s="618"/>
    </row>
    <row r="254" spans="1:17" ht="14.4" customHeight="1" x14ac:dyDescent="0.3">
      <c r="A254" s="613" t="s">
        <v>504</v>
      </c>
      <c r="B254" s="614" t="s">
        <v>2565</v>
      </c>
      <c r="C254" s="614" t="s">
        <v>2358</v>
      </c>
      <c r="D254" s="614" t="s">
        <v>2797</v>
      </c>
      <c r="E254" s="614" t="s">
        <v>2792</v>
      </c>
      <c r="F254" s="617"/>
      <c r="G254" s="617"/>
      <c r="H254" s="617"/>
      <c r="I254" s="617"/>
      <c r="J254" s="617">
        <v>14</v>
      </c>
      <c r="K254" s="617">
        <v>0</v>
      </c>
      <c r="L254" s="617"/>
      <c r="M254" s="617">
        <v>0</v>
      </c>
      <c r="N254" s="617">
        <v>14</v>
      </c>
      <c r="O254" s="617">
        <v>0</v>
      </c>
      <c r="P254" s="638"/>
      <c r="Q254" s="618">
        <v>0</v>
      </c>
    </row>
    <row r="255" spans="1:17" ht="14.4" customHeight="1" x14ac:dyDescent="0.3">
      <c r="A255" s="613" t="s">
        <v>504</v>
      </c>
      <c r="B255" s="614" t="s">
        <v>2565</v>
      </c>
      <c r="C255" s="614" t="s">
        <v>2358</v>
      </c>
      <c r="D255" s="614" t="s">
        <v>2798</v>
      </c>
      <c r="E255" s="614" t="s">
        <v>2799</v>
      </c>
      <c r="F255" s="617"/>
      <c r="G255" s="617"/>
      <c r="H255" s="617"/>
      <c r="I255" s="617"/>
      <c r="J255" s="617">
        <v>12</v>
      </c>
      <c r="K255" s="617">
        <v>65712</v>
      </c>
      <c r="L255" s="617"/>
      <c r="M255" s="617">
        <v>5476</v>
      </c>
      <c r="N255" s="617">
        <v>18</v>
      </c>
      <c r="O255" s="617">
        <v>98568</v>
      </c>
      <c r="P255" s="638"/>
      <c r="Q255" s="618">
        <v>5476</v>
      </c>
    </row>
    <row r="256" spans="1:17" ht="14.4" customHeight="1" x14ac:dyDescent="0.3">
      <c r="A256" s="613" t="s">
        <v>504</v>
      </c>
      <c r="B256" s="614" t="s">
        <v>2565</v>
      </c>
      <c r="C256" s="614" t="s">
        <v>2358</v>
      </c>
      <c r="D256" s="614" t="s">
        <v>2800</v>
      </c>
      <c r="E256" s="614" t="s">
        <v>2801</v>
      </c>
      <c r="F256" s="617"/>
      <c r="G256" s="617"/>
      <c r="H256" s="617"/>
      <c r="I256" s="617"/>
      <c r="J256" s="617">
        <v>1</v>
      </c>
      <c r="K256" s="617">
        <v>0</v>
      </c>
      <c r="L256" s="617"/>
      <c r="M256" s="617">
        <v>0</v>
      </c>
      <c r="N256" s="617"/>
      <c r="O256" s="617"/>
      <c r="P256" s="638"/>
      <c r="Q256" s="618"/>
    </row>
    <row r="257" spans="1:17" ht="14.4" customHeight="1" x14ac:dyDescent="0.3">
      <c r="A257" s="613" t="s">
        <v>504</v>
      </c>
      <c r="B257" s="614" t="s">
        <v>2565</v>
      </c>
      <c r="C257" s="614" t="s">
        <v>2358</v>
      </c>
      <c r="D257" s="614" t="s">
        <v>2802</v>
      </c>
      <c r="E257" s="614" t="s">
        <v>2803</v>
      </c>
      <c r="F257" s="617"/>
      <c r="G257" s="617"/>
      <c r="H257" s="617"/>
      <c r="I257" s="617"/>
      <c r="J257" s="617">
        <v>69</v>
      </c>
      <c r="K257" s="617">
        <v>1653654</v>
      </c>
      <c r="L257" s="617"/>
      <c r="M257" s="617">
        <v>23966</v>
      </c>
      <c r="N257" s="617">
        <v>47</v>
      </c>
      <c r="O257" s="617">
        <v>1126402</v>
      </c>
      <c r="P257" s="638"/>
      <c r="Q257" s="618">
        <v>23966</v>
      </c>
    </row>
    <row r="258" spans="1:17" ht="14.4" customHeight="1" x14ac:dyDescent="0.3">
      <c r="A258" s="613" t="s">
        <v>504</v>
      </c>
      <c r="B258" s="614" t="s">
        <v>2565</v>
      </c>
      <c r="C258" s="614" t="s">
        <v>2358</v>
      </c>
      <c r="D258" s="614" t="s">
        <v>2804</v>
      </c>
      <c r="E258" s="614" t="s">
        <v>2805</v>
      </c>
      <c r="F258" s="617"/>
      <c r="G258" s="617"/>
      <c r="H258" s="617"/>
      <c r="I258" s="617"/>
      <c r="J258" s="617">
        <v>133</v>
      </c>
      <c r="K258" s="617">
        <v>887908</v>
      </c>
      <c r="L258" s="617"/>
      <c r="M258" s="617">
        <v>6676</v>
      </c>
      <c r="N258" s="617">
        <v>138</v>
      </c>
      <c r="O258" s="617">
        <v>921288</v>
      </c>
      <c r="P258" s="638"/>
      <c r="Q258" s="618">
        <v>6676</v>
      </c>
    </row>
    <row r="259" spans="1:17" ht="14.4" customHeight="1" x14ac:dyDescent="0.3">
      <c r="A259" s="613" t="s">
        <v>504</v>
      </c>
      <c r="B259" s="614" t="s">
        <v>2565</v>
      </c>
      <c r="C259" s="614" t="s">
        <v>2358</v>
      </c>
      <c r="D259" s="614" t="s">
        <v>2806</v>
      </c>
      <c r="E259" s="614" t="s">
        <v>2792</v>
      </c>
      <c r="F259" s="617"/>
      <c r="G259" s="617"/>
      <c r="H259" s="617"/>
      <c r="I259" s="617"/>
      <c r="J259" s="617">
        <v>5</v>
      </c>
      <c r="K259" s="617">
        <v>0</v>
      </c>
      <c r="L259" s="617"/>
      <c r="M259" s="617">
        <v>0</v>
      </c>
      <c r="N259" s="617">
        <v>4</v>
      </c>
      <c r="O259" s="617">
        <v>0</v>
      </c>
      <c r="P259" s="638"/>
      <c r="Q259" s="618">
        <v>0</v>
      </c>
    </row>
    <row r="260" spans="1:17" ht="14.4" customHeight="1" x14ac:dyDescent="0.3">
      <c r="A260" s="613" t="s">
        <v>504</v>
      </c>
      <c r="B260" s="614" t="s">
        <v>2565</v>
      </c>
      <c r="C260" s="614" t="s">
        <v>2358</v>
      </c>
      <c r="D260" s="614" t="s">
        <v>2807</v>
      </c>
      <c r="E260" s="614" t="s">
        <v>2808</v>
      </c>
      <c r="F260" s="617"/>
      <c r="G260" s="617"/>
      <c r="H260" s="617"/>
      <c r="I260" s="617"/>
      <c r="J260" s="617">
        <v>26</v>
      </c>
      <c r="K260" s="617">
        <v>727116</v>
      </c>
      <c r="L260" s="617"/>
      <c r="M260" s="617">
        <v>27966</v>
      </c>
      <c r="N260" s="617">
        <v>32</v>
      </c>
      <c r="O260" s="617">
        <v>894912</v>
      </c>
      <c r="P260" s="638"/>
      <c r="Q260" s="618">
        <v>27966</v>
      </c>
    </row>
    <row r="261" spans="1:17" ht="14.4" customHeight="1" x14ac:dyDescent="0.3">
      <c r="A261" s="613" t="s">
        <v>504</v>
      </c>
      <c r="B261" s="614" t="s">
        <v>2565</v>
      </c>
      <c r="C261" s="614" t="s">
        <v>2358</v>
      </c>
      <c r="D261" s="614" t="s">
        <v>2809</v>
      </c>
      <c r="E261" s="614" t="s">
        <v>2810</v>
      </c>
      <c r="F261" s="617"/>
      <c r="G261" s="617"/>
      <c r="H261" s="617"/>
      <c r="I261" s="617"/>
      <c r="J261" s="617">
        <v>191</v>
      </c>
      <c r="K261" s="617">
        <v>65924</v>
      </c>
      <c r="L261" s="617"/>
      <c r="M261" s="617">
        <v>345.15183246073298</v>
      </c>
      <c r="N261" s="617">
        <v>183</v>
      </c>
      <c r="O261" s="617">
        <v>63867</v>
      </c>
      <c r="P261" s="638"/>
      <c r="Q261" s="618">
        <v>349</v>
      </c>
    </row>
    <row r="262" spans="1:17" ht="14.4" customHeight="1" x14ac:dyDescent="0.3">
      <c r="A262" s="613" t="s">
        <v>504</v>
      </c>
      <c r="B262" s="614" t="s">
        <v>2565</v>
      </c>
      <c r="C262" s="614" t="s">
        <v>2358</v>
      </c>
      <c r="D262" s="614" t="s">
        <v>2811</v>
      </c>
      <c r="E262" s="614" t="s">
        <v>2812</v>
      </c>
      <c r="F262" s="617"/>
      <c r="G262" s="617"/>
      <c r="H262" s="617"/>
      <c r="I262" s="617"/>
      <c r="J262" s="617">
        <v>30</v>
      </c>
      <c r="K262" s="617">
        <v>33300</v>
      </c>
      <c r="L262" s="617"/>
      <c r="M262" s="617">
        <v>1110</v>
      </c>
      <c r="N262" s="617">
        <v>11</v>
      </c>
      <c r="O262" s="617">
        <v>12320</v>
      </c>
      <c r="P262" s="638"/>
      <c r="Q262" s="618">
        <v>1120</v>
      </c>
    </row>
    <row r="263" spans="1:17" ht="14.4" customHeight="1" x14ac:dyDescent="0.3">
      <c r="A263" s="613" t="s">
        <v>504</v>
      </c>
      <c r="B263" s="614" t="s">
        <v>2565</v>
      </c>
      <c r="C263" s="614" t="s">
        <v>2358</v>
      </c>
      <c r="D263" s="614" t="s">
        <v>2813</v>
      </c>
      <c r="E263" s="614" t="s">
        <v>2814</v>
      </c>
      <c r="F263" s="617"/>
      <c r="G263" s="617"/>
      <c r="H263" s="617"/>
      <c r="I263" s="617"/>
      <c r="J263" s="617">
        <v>4</v>
      </c>
      <c r="K263" s="617">
        <v>0</v>
      </c>
      <c r="L263" s="617"/>
      <c r="M263" s="617">
        <v>0</v>
      </c>
      <c r="N263" s="617">
        <v>4</v>
      </c>
      <c r="O263" s="617">
        <v>0</v>
      </c>
      <c r="P263" s="638"/>
      <c r="Q263" s="618">
        <v>0</v>
      </c>
    </row>
    <row r="264" spans="1:17" ht="14.4" customHeight="1" x14ac:dyDescent="0.3">
      <c r="A264" s="613" t="s">
        <v>504</v>
      </c>
      <c r="B264" s="614" t="s">
        <v>2565</v>
      </c>
      <c r="C264" s="614" t="s">
        <v>2358</v>
      </c>
      <c r="D264" s="614" t="s">
        <v>2815</v>
      </c>
      <c r="E264" s="614" t="s">
        <v>2816</v>
      </c>
      <c r="F264" s="617"/>
      <c r="G264" s="617"/>
      <c r="H264" s="617"/>
      <c r="I264" s="617"/>
      <c r="J264" s="617">
        <v>1</v>
      </c>
      <c r="K264" s="617">
        <v>610</v>
      </c>
      <c r="L264" s="617"/>
      <c r="M264" s="617">
        <v>610</v>
      </c>
      <c r="N264" s="617">
        <v>1</v>
      </c>
      <c r="O264" s="617">
        <v>611</v>
      </c>
      <c r="P264" s="638"/>
      <c r="Q264" s="618">
        <v>611</v>
      </c>
    </row>
    <row r="265" spans="1:17" ht="14.4" customHeight="1" x14ac:dyDescent="0.3">
      <c r="A265" s="613" t="s">
        <v>504</v>
      </c>
      <c r="B265" s="614" t="s">
        <v>2565</v>
      </c>
      <c r="C265" s="614" t="s">
        <v>2358</v>
      </c>
      <c r="D265" s="614" t="s">
        <v>2817</v>
      </c>
      <c r="E265" s="614" t="s">
        <v>2792</v>
      </c>
      <c r="F265" s="617"/>
      <c r="G265" s="617"/>
      <c r="H265" s="617"/>
      <c r="I265" s="617"/>
      <c r="J265" s="617"/>
      <c r="K265" s="617"/>
      <c r="L265" s="617"/>
      <c r="M265" s="617"/>
      <c r="N265" s="617">
        <v>1</v>
      </c>
      <c r="O265" s="617">
        <v>0</v>
      </c>
      <c r="P265" s="638"/>
      <c r="Q265" s="618">
        <v>0</v>
      </c>
    </row>
    <row r="266" spans="1:17" ht="14.4" customHeight="1" x14ac:dyDescent="0.3">
      <c r="A266" s="613" t="s">
        <v>504</v>
      </c>
      <c r="B266" s="614" t="s">
        <v>2818</v>
      </c>
      <c r="C266" s="614" t="s">
        <v>2358</v>
      </c>
      <c r="D266" s="614" t="s">
        <v>2441</v>
      </c>
      <c r="E266" s="614" t="s">
        <v>2442</v>
      </c>
      <c r="F266" s="617"/>
      <c r="G266" s="617"/>
      <c r="H266" s="617"/>
      <c r="I266" s="617"/>
      <c r="J266" s="617">
        <v>1</v>
      </c>
      <c r="K266" s="617">
        <v>668</v>
      </c>
      <c r="L266" s="617"/>
      <c r="M266" s="617">
        <v>668</v>
      </c>
      <c r="N266" s="617"/>
      <c r="O266" s="617"/>
      <c r="P266" s="638"/>
      <c r="Q266" s="618"/>
    </row>
    <row r="267" spans="1:17" ht="14.4" customHeight="1" x14ac:dyDescent="0.3">
      <c r="A267" s="613" t="s">
        <v>504</v>
      </c>
      <c r="B267" s="614" t="s">
        <v>2818</v>
      </c>
      <c r="C267" s="614" t="s">
        <v>2358</v>
      </c>
      <c r="D267" s="614" t="s">
        <v>2819</v>
      </c>
      <c r="E267" s="614" t="s">
        <v>2820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2654</v>
      </c>
      <c r="P267" s="638"/>
      <c r="Q267" s="618">
        <v>2654</v>
      </c>
    </row>
    <row r="268" spans="1:17" ht="14.4" customHeight="1" x14ac:dyDescent="0.3">
      <c r="A268" s="613" t="s">
        <v>504</v>
      </c>
      <c r="B268" s="614" t="s">
        <v>2818</v>
      </c>
      <c r="C268" s="614" t="s">
        <v>2358</v>
      </c>
      <c r="D268" s="614" t="s">
        <v>2821</v>
      </c>
      <c r="E268" s="614" t="s">
        <v>2822</v>
      </c>
      <c r="F268" s="617"/>
      <c r="G268" s="617"/>
      <c r="H268" s="617"/>
      <c r="I268" s="617"/>
      <c r="J268" s="617">
        <v>1</v>
      </c>
      <c r="K268" s="617">
        <v>1653</v>
      </c>
      <c r="L268" s="617"/>
      <c r="M268" s="617">
        <v>1653</v>
      </c>
      <c r="N268" s="617"/>
      <c r="O268" s="617"/>
      <c r="P268" s="638"/>
      <c r="Q268" s="618"/>
    </row>
    <row r="269" spans="1:17" ht="14.4" customHeight="1" x14ac:dyDescent="0.3">
      <c r="A269" s="613" t="s">
        <v>504</v>
      </c>
      <c r="B269" s="614" t="s">
        <v>2823</v>
      </c>
      <c r="C269" s="614" t="s">
        <v>2358</v>
      </c>
      <c r="D269" s="614" t="s">
        <v>2383</v>
      </c>
      <c r="E269" s="614" t="s">
        <v>2384</v>
      </c>
      <c r="F269" s="617"/>
      <c r="G269" s="617"/>
      <c r="H269" s="617"/>
      <c r="I269" s="617"/>
      <c r="J269" s="617"/>
      <c r="K269" s="617"/>
      <c r="L269" s="617"/>
      <c r="M269" s="617"/>
      <c r="N269" s="617">
        <v>1</v>
      </c>
      <c r="O269" s="617">
        <v>1630</v>
      </c>
      <c r="P269" s="638"/>
      <c r="Q269" s="618">
        <v>1630</v>
      </c>
    </row>
    <row r="270" spans="1:17" ht="14.4" customHeight="1" x14ac:dyDescent="0.3">
      <c r="A270" s="613" t="s">
        <v>504</v>
      </c>
      <c r="B270" s="614" t="s">
        <v>2824</v>
      </c>
      <c r="C270" s="614" t="s">
        <v>2358</v>
      </c>
      <c r="D270" s="614" t="s">
        <v>2825</v>
      </c>
      <c r="E270" s="614" t="s">
        <v>2826</v>
      </c>
      <c r="F270" s="617"/>
      <c r="G270" s="617"/>
      <c r="H270" s="617"/>
      <c r="I270" s="617"/>
      <c r="J270" s="617">
        <v>2</v>
      </c>
      <c r="K270" s="617">
        <v>1364</v>
      </c>
      <c r="L270" s="617"/>
      <c r="M270" s="617">
        <v>682</v>
      </c>
      <c r="N270" s="617"/>
      <c r="O270" s="617"/>
      <c r="P270" s="638"/>
      <c r="Q270" s="618"/>
    </row>
    <row r="271" spans="1:17" ht="14.4" customHeight="1" x14ac:dyDescent="0.3">
      <c r="A271" s="613" t="s">
        <v>504</v>
      </c>
      <c r="B271" s="614" t="s">
        <v>2824</v>
      </c>
      <c r="C271" s="614" t="s">
        <v>2358</v>
      </c>
      <c r="D271" s="614" t="s">
        <v>2403</v>
      </c>
      <c r="E271" s="614" t="s">
        <v>2404</v>
      </c>
      <c r="F271" s="617">
        <v>1</v>
      </c>
      <c r="G271" s="617">
        <v>806</v>
      </c>
      <c r="H271" s="617">
        <v>1</v>
      </c>
      <c r="I271" s="617">
        <v>806</v>
      </c>
      <c r="J271" s="617">
        <v>1</v>
      </c>
      <c r="K271" s="617">
        <v>806</v>
      </c>
      <c r="L271" s="617">
        <v>1</v>
      </c>
      <c r="M271" s="617">
        <v>806</v>
      </c>
      <c r="N271" s="617"/>
      <c r="O271" s="617"/>
      <c r="P271" s="638"/>
      <c r="Q271" s="618"/>
    </row>
    <row r="272" spans="1:17" ht="14.4" customHeight="1" x14ac:dyDescent="0.3">
      <c r="A272" s="613" t="s">
        <v>504</v>
      </c>
      <c r="B272" s="614" t="s">
        <v>2824</v>
      </c>
      <c r="C272" s="614" t="s">
        <v>2358</v>
      </c>
      <c r="D272" s="614" t="s">
        <v>2827</v>
      </c>
      <c r="E272" s="614" t="s">
        <v>2828</v>
      </c>
      <c r="F272" s="617"/>
      <c r="G272" s="617"/>
      <c r="H272" s="617"/>
      <c r="I272" s="617"/>
      <c r="J272" s="617">
        <v>1</v>
      </c>
      <c r="K272" s="617">
        <v>2361</v>
      </c>
      <c r="L272" s="617"/>
      <c r="M272" s="617">
        <v>2361</v>
      </c>
      <c r="N272" s="617"/>
      <c r="O272" s="617"/>
      <c r="P272" s="638"/>
      <c r="Q272" s="618"/>
    </row>
    <row r="273" spans="1:17" ht="14.4" customHeight="1" x14ac:dyDescent="0.3">
      <c r="A273" s="613" t="s">
        <v>504</v>
      </c>
      <c r="B273" s="614" t="s">
        <v>2824</v>
      </c>
      <c r="C273" s="614" t="s">
        <v>2358</v>
      </c>
      <c r="D273" s="614" t="s">
        <v>2819</v>
      </c>
      <c r="E273" s="614" t="s">
        <v>2820</v>
      </c>
      <c r="F273" s="617"/>
      <c r="G273" s="617"/>
      <c r="H273" s="617"/>
      <c r="I273" s="617"/>
      <c r="J273" s="617">
        <v>1</v>
      </c>
      <c r="K273" s="617">
        <v>2632</v>
      </c>
      <c r="L273" s="617"/>
      <c r="M273" s="617">
        <v>2632</v>
      </c>
      <c r="N273" s="617"/>
      <c r="O273" s="617"/>
      <c r="P273" s="638"/>
      <c r="Q273" s="618"/>
    </row>
    <row r="274" spans="1:17" ht="14.4" customHeight="1" x14ac:dyDescent="0.3">
      <c r="A274" s="613" t="s">
        <v>504</v>
      </c>
      <c r="B274" s="614" t="s">
        <v>2824</v>
      </c>
      <c r="C274" s="614" t="s">
        <v>2358</v>
      </c>
      <c r="D274" s="614" t="s">
        <v>2829</v>
      </c>
      <c r="E274" s="614" t="s">
        <v>2830</v>
      </c>
      <c r="F274" s="617">
        <v>1</v>
      </c>
      <c r="G274" s="617">
        <v>1753</v>
      </c>
      <c r="H274" s="617">
        <v>1</v>
      </c>
      <c r="I274" s="617">
        <v>1753</v>
      </c>
      <c r="J274" s="617"/>
      <c r="K274" s="617"/>
      <c r="L274" s="617"/>
      <c r="M274" s="617"/>
      <c r="N274" s="617"/>
      <c r="O274" s="617"/>
      <c r="P274" s="638"/>
      <c r="Q274" s="618"/>
    </row>
    <row r="275" spans="1:17" ht="14.4" customHeight="1" x14ac:dyDescent="0.3">
      <c r="A275" s="613" t="s">
        <v>504</v>
      </c>
      <c r="B275" s="614" t="s">
        <v>2831</v>
      </c>
      <c r="C275" s="614" t="s">
        <v>2358</v>
      </c>
      <c r="D275" s="614" t="s">
        <v>2832</v>
      </c>
      <c r="E275" s="614" t="s">
        <v>2833</v>
      </c>
      <c r="F275" s="617"/>
      <c r="G275" s="617"/>
      <c r="H275" s="617"/>
      <c r="I275" s="617"/>
      <c r="J275" s="617">
        <v>1</v>
      </c>
      <c r="K275" s="617">
        <v>4985</v>
      </c>
      <c r="L275" s="617"/>
      <c r="M275" s="617">
        <v>4985</v>
      </c>
      <c r="N275" s="617"/>
      <c r="O275" s="617"/>
      <c r="P275" s="638"/>
      <c r="Q275" s="618"/>
    </row>
    <row r="276" spans="1:17" ht="14.4" customHeight="1" x14ac:dyDescent="0.3">
      <c r="A276" s="613" t="s">
        <v>504</v>
      </c>
      <c r="B276" s="614" t="s">
        <v>2831</v>
      </c>
      <c r="C276" s="614" t="s">
        <v>2358</v>
      </c>
      <c r="D276" s="614" t="s">
        <v>2834</v>
      </c>
      <c r="E276" s="614" t="s">
        <v>2835</v>
      </c>
      <c r="F276" s="617"/>
      <c r="G276" s="617"/>
      <c r="H276" s="617"/>
      <c r="I276" s="617"/>
      <c r="J276" s="617">
        <v>1</v>
      </c>
      <c r="K276" s="617">
        <v>5143</v>
      </c>
      <c r="L276" s="617"/>
      <c r="M276" s="617">
        <v>5143</v>
      </c>
      <c r="N276" s="617"/>
      <c r="O276" s="617"/>
      <c r="P276" s="638"/>
      <c r="Q276" s="618"/>
    </row>
    <row r="277" spans="1:17" ht="14.4" customHeight="1" x14ac:dyDescent="0.3">
      <c r="A277" s="613" t="s">
        <v>504</v>
      </c>
      <c r="B277" s="614" t="s">
        <v>2831</v>
      </c>
      <c r="C277" s="614" t="s">
        <v>2358</v>
      </c>
      <c r="D277" s="614" t="s">
        <v>2836</v>
      </c>
      <c r="E277" s="614" t="s">
        <v>2837</v>
      </c>
      <c r="F277" s="617"/>
      <c r="G277" s="617"/>
      <c r="H277" s="617"/>
      <c r="I277" s="617"/>
      <c r="J277" s="617">
        <v>1</v>
      </c>
      <c r="K277" s="617">
        <v>907</v>
      </c>
      <c r="L277" s="617"/>
      <c r="M277" s="617">
        <v>907</v>
      </c>
      <c r="N277" s="617">
        <v>1</v>
      </c>
      <c r="O277" s="617">
        <v>917</v>
      </c>
      <c r="P277" s="638"/>
      <c r="Q277" s="618">
        <v>917</v>
      </c>
    </row>
    <row r="278" spans="1:17" ht="14.4" customHeight="1" x14ac:dyDescent="0.3">
      <c r="A278" s="613" t="s">
        <v>504</v>
      </c>
      <c r="B278" s="614" t="s">
        <v>2831</v>
      </c>
      <c r="C278" s="614" t="s">
        <v>2358</v>
      </c>
      <c r="D278" s="614" t="s">
        <v>2838</v>
      </c>
      <c r="E278" s="614" t="s">
        <v>2839</v>
      </c>
      <c r="F278" s="617"/>
      <c r="G278" s="617"/>
      <c r="H278" s="617"/>
      <c r="I278" s="617"/>
      <c r="J278" s="617"/>
      <c r="K278" s="617"/>
      <c r="L278" s="617"/>
      <c r="M278" s="617"/>
      <c r="N278" s="617">
        <v>1</v>
      </c>
      <c r="O278" s="617">
        <v>2176</v>
      </c>
      <c r="P278" s="638"/>
      <c r="Q278" s="618">
        <v>2176</v>
      </c>
    </row>
    <row r="279" spans="1:17" ht="14.4" customHeight="1" x14ac:dyDescent="0.3">
      <c r="A279" s="613" t="s">
        <v>504</v>
      </c>
      <c r="B279" s="614" t="s">
        <v>2831</v>
      </c>
      <c r="C279" s="614" t="s">
        <v>2358</v>
      </c>
      <c r="D279" s="614" t="s">
        <v>2840</v>
      </c>
      <c r="E279" s="614" t="s">
        <v>2841</v>
      </c>
      <c r="F279" s="617"/>
      <c r="G279" s="617"/>
      <c r="H279" s="617"/>
      <c r="I279" s="617"/>
      <c r="J279" s="617">
        <v>1</v>
      </c>
      <c r="K279" s="617">
        <v>109</v>
      </c>
      <c r="L279" s="617"/>
      <c r="M279" s="617">
        <v>109</v>
      </c>
      <c r="N279" s="617"/>
      <c r="O279" s="617"/>
      <c r="P279" s="638"/>
      <c r="Q279" s="618"/>
    </row>
    <row r="280" spans="1:17" ht="14.4" customHeight="1" x14ac:dyDescent="0.3">
      <c r="A280" s="613" t="s">
        <v>504</v>
      </c>
      <c r="B280" s="614" t="s">
        <v>2831</v>
      </c>
      <c r="C280" s="614" t="s">
        <v>2358</v>
      </c>
      <c r="D280" s="614" t="s">
        <v>2474</v>
      </c>
      <c r="E280" s="614" t="s">
        <v>2475</v>
      </c>
      <c r="F280" s="617"/>
      <c r="G280" s="617"/>
      <c r="H280" s="617"/>
      <c r="I280" s="617"/>
      <c r="J280" s="617">
        <v>1</v>
      </c>
      <c r="K280" s="617">
        <v>4340</v>
      </c>
      <c r="L280" s="617"/>
      <c r="M280" s="617">
        <v>4340</v>
      </c>
      <c r="N280" s="617"/>
      <c r="O280" s="617"/>
      <c r="P280" s="638"/>
      <c r="Q280" s="618"/>
    </row>
    <row r="281" spans="1:17" ht="14.4" customHeight="1" x14ac:dyDescent="0.3">
      <c r="A281" s="613" t="s">
        <v>504</v>
      </c>
      <c r="B281" s="614" t="s">
        <v>2831</v>
      </c>
      <c r="C281" s="614" t="s">
        <v>2358</v>
      </c>
      <c r="D281" s="614" t="s">
        <v>2842</v>
      </c>
      <c r="E281" s="614" t="s">
        <v>2843</v>
      </c>
      <c r="F281" s="617"/>
      <c r="G281" s="617"/>
      <c r="H281" s="617"/>
      <c r="I281" s="617"/>
      <c r="J281" s="617"/>
      <c r="K281" s="617"/>
      <c r="L281" s="617"/>
      <c r="M281" s="617"/>
      <c r="N281" s="617">
        <v>1</v>
      </c>
      <c r="O281" s="617">
        <v>1837</v>
      </c>
      <c r="P281" s="638"/>
      <c r="Q281" s="618">
        <v>1837</v>
      </c>
    </row>
    <row r="282" spans="1:17" ht="14.4" customHeight="1" x14ac:dyDescent="0.3">
      <c r="A282" s="613" t="s">
        <v>504</v>
      </c>
      <c r="B282" s="614" t="s">
        <v>2844</v>
      </c>
      <c r="C282" s="614" t="s">
        <v>2358</v>
      </c>
      <c r="D282" s="614" t="s">
        <v>2845</v>
      </c>
      <c r="E282" s="614" t="s">
        <v>2846</v>
      </c>
      <c r="F282" s="617">
        <v>1</v>
      </c>
      <c r="G282" s="617">
        <v>248</v>
      </c>
      <c r="H282" s="617">
        <v>1</v>
      </c>
      <c r="I282" s="617">
        <v>248</v>
      </c>
      <c r="J282" s="617"/>
      <c r="K282" s="617"/>
      <c r="L282" s="617"/>
      <c r="M282" s="617"/>
      <c r="N282" s="617">
        <v>1</v>
      </c>
      <c r="O282" s="617">
        <v>254</v>
      </c>
      <c r="P282" s="638">
        <v>1.0241935483870968</v>
      </c>
      <c r="Q282" s="618">
        <v>254</v>
      </c>
    </row>
    <row r="283" spans="1:17" ht="14.4" customHeight="1" x14ac:dyDescent="0.3">
      <c r="A283" s="613" t="s">
        <v>504</v>
      </c>
      <c r="B283" s="614" t="s">
        <v>2844</v>
      </c>
      <c r="C283" s="614" t="s">
        <v>2358</v>
      </c>
      <c r="D283" s="614" t="s">
        <v>2403</v>
      </c>
      <c r="E283" s="614" t="s">
        <v>2404</v>
      </c>
      <c r="F283" s="617">
        <v>2</v>
      </c>
      <c r="G283" s="617">
        <v>1612</v>
      </c>
      <c r="H283" s="617">
        <v>1</v>
      </c>
      <c r="I283" s="617">
        <v>806</v>
      </c>
      <c r="J283" s="617">
        <v>1</v>
      </c>
      <c r="K283" s="617">
        <v>806</v>
      </c>
      <c r="L283" s="617">
        <v>0.5</v>
      </c>
      <c r="M283" s="617">
        <v>806</v>
      </c>
      <c r="N283" s="617"/>
      <c r="O283" s="617"/>
      <c r="P283" s="638"/>
      <c r="Q283" s="618"/>
    </row>
    <row r="284" spans="1:17" ht="14.4" customHeight="1" x14ac:dyDescent="0.3">
      <c r="A284" s="613" t="s">
        <v>504</v>
      </c>
      <c r="B284" s="614" t="s">
        <v>2847</v>
      </c>
      <c r="C284" s="614" t="s">
        <v>2358</v>
      </c>
      <c r="D284" s="614" t="s">
        <v>2381</v>
      </c>
      <c r="E284" s="614" t="s">
        <v>2382</v>
      </c>
      <c r="F284" s="617">
        <v>2</v>
      </c>
      <c r="G284" s="617">
        <v>4106</v>
      </c>
      <c r="H284" s="617">
        <v>1</v>
      </c>
      <c r="I284" s="617">
        <v>2053</v>
      </c>
      <c r="J284" s="617"/>
      <c r="K284" s="617"/>
      <c r="L284" s="617"/>
      <c r="M284" s="617"/>
      <c r="N284" s="617">
        <v>1</v>
      </c>
      <c r="O284" s="617">
        <v>2073</v>
      </c>
      <c r="P284" s="638">
        <v>0.50487092060399419</v>
      </c>
      <c r="Q284" s="618">
        <v>2073</v>
      </c>
    </row>
    <row r="285" spans="1:17" ht="14.4" customHeight="1" x14ac:dyDescent="0.3">
      <c r="A285" s="613" t="s">
        <v>504</v>
      </c>
      <c r="B285" s="614" t="s">
        <v>2847</v>
      </c>
      <c r="C285" s="614" t="s">
        <v>2358</v>
      </c>
      <c r="D285" s="614" t="s">
        <v>2405</v>
      </c>
      <c r="E285" s="614" t="s">
        <v>2406</v>
      </c>
      <c r="F285" s="617"/>
      <c r="G285" s="617"/>
      <c r="H285" s="617"/>
      <c r="I285" s="617"/>
      <c r="J285" s="617"/>
      <c r="K285" s="617"/>
      <c r="L285" s="617"/>
      <c r="M285" s="617"/>
      <c r="N285" s="617">
        <v>2</v>
      </c>
      <c r="O285" s="617">
        <v>7828</v>
      </c>
      <c r="P285" s="638"/>
      <c r="Q285" s="618">
        <v>3914</v>
      </c>
    </row>
    <row r="286" spans="1:17" ht="14.4" customHeight="1" x14ac:dyDescent="0.3">
      <c r="A286" s="613" t="s">
        <v>504</v>
      </c>
      <c r="B286" s="614" t="s">
        <v>2847</v>
      </c>
      <c r="C286" s="614" t="s">
        <v>2358</v>
      </c>
      <c r="D286" s="614" t="s">
        <v>2848</v>
      </c>
      <c r="E286" s="614" t="s">
        <v>2849</v>
      </c>
      <c r="F286" s="617">
        <v>1</v>
      </c>
      <c r="G286" s="617">
        <v>6363</v>
      </c>
      <c r="H286" s="617">
        <v>1</v>
      </c>
      <c r="I286" s="617">
        <v>6363</v>
      </c>
      <c r="J286" s="617"/>
      <c r="K286" s="617"/>
      <c r="L286" s="617"/>
      <c r="M286" s="617"/>
      <c r="N286" s="617"/>
      <c r="O286" s="617"/>
      <c r="P286" s="638"/>
      <c r="Q286" s="618"/>
    </row>
    <row r="287" spans="1:17" ht="14.4" customHeight="1" x14ac:dyDescent="0.3">
      <c r="A287" s="613" t="s">
        <v>504</v>
      </c>
      <c r="B287" s="614" t="s">
        <v>2847</v>
      </c>
      <c r="C287" s="614" t="s">
        <v>2358</v>
      </c>
      <c r="D287" s="614" t="s">
        <v>2850</v>
      </c>
      <c r="E287" s="614" t="s">
        <v>2851</v>
      </c>
      <c r="F287" s="617"/>
      <c r="G287" s="617"/>
      <c r="H287" s="617"/>
      <c r="I287" s="617"/>
      <c r="J287" s="617"/>
      <c r="K287" s="617"/>
      <c r="L287" s="617"/>
      <c r="M287" s="617"/>
      <c r="N287" s="617">
        <v>2</v>
      </c>
      <c r="O287" s="617">
        <v>1518</v>
      </c>
      <c r="P287" s="638"/>
      <c r="Q287" s="618">
        <v>759</v>
      </c>
    </row>
    <row r="288" spans="1:17" ht="14.4" customHeight="1" x14ac:dyDescent="0.3">
      <c r="A288" s="613" t="s">
        <v>504</v>
      </c>
      <c r="B288" s="614" t="s">
        <v>2847</v>
      </c>
      <c r="C288" s="614" t="s">
        <v>2358</v>
      </c>
      <c r="D288" s="614" t="s">
        <v>2852</v>
      </c>
      <c r="E288" s="614" t="s">
        <v>2853</v>
      </c>
      <c r="F288" s="617">
        <v>1</v>
      </c>
      <c r="G288" s="617">
        <v>303</v>
      </c>
      <c r="H288" s="617">
        <v>1</v>
      </c>
      <c r="I288" s="617">
        <v>303</v>
      </c>
      <c r="J288" s="617"/>
      <c r="K288" s="617"/>
      <c r="L288" s="617"/>
      <c r="M288" s="617"/>
      <c r="N288" s="617"/>
      <c r="O288" s="617"/>
      <c r="P288" s="638"/>
      <c r="Q288" s="618"/>
    </row>
    <row r="289" spans="1:17" ht="14.4" customHeight="1" x14ac:dyDescent="0.3">
      <c r="A289" s="613" t="s">
        <v>504</v>
      </c>
      <c r="B289" s="614" t="s">
        <v>2847</v>
      </c>
      <c r="C289" s="614" t="s">
        <v>2358</v>
      </c>
      <c r="D289" s="614" t="s">
        <v>2854</v>
      </c>
      <c r="E289" s="614" t="s">
        <v>2855</v>
      </c>
      <c r="F289" s="617">
        <v>1</v>
      </c>
      <c r="G289" s="617">
        <v>3002</v>
      </c>
      <c r="H289" s="617">
        <v>1</v>
      </c>
      <c r="I289" s="617">
        <v>3002</v>
      </c>
      <c r="J289" s="617"/>
      <c r="K289" s="617"/>
      <c r="L289" s="617"/>
      <c r="M289" s="617"/>
      <c r="N289" s="617"/>
      <c r="O289" s="617"/>
      <c r="P289" s="638"/>
      <c r="Q289" s="618"/>
    </row>
    <row r="290" spans="1:17" ht="14.4" customHeight="1" x14ac:dyDescent="0.3">
      <c r="A290" s="613" t="s">
        <v>504</v>
      </c>
      <c r="B290" s="614" t="s">
        <v>2856</v>
      </c>
      <c r="C290" s="614" t="s">
        <v>2566</v>
      </c>
      <c r="D290" s="614" t="s">
        <v>2569</v>
      </c>
      <c r="E290" s="614" t="s">
        <v>1842</v>
      </c>
      <c r="F290" s="617">
        <v>14</v>
      </c>
      <c r="G290" s="617">
        <v>1166.2</v>
      </c>
      <c r="H290" s="617">
        <v>1</v>
      </c>
      <c r="I290" s="617">
        <v>83.3</v>
      </c>
      <c r="J290" s="617"/>
      <c r="K290" s="617"/>
      <c r="L290" s="617"/>
      <c r="M290" s="617"/>
      <c r="N290" s="617"/>
      <c r="O290" s="617"/>
      <c r="P290" s="638"/>
      <c r="Q290" s="618"/>
    </row>
    <row r="291" spans="1:17" ht="14.4" customHeight="1" x14ac:dyDescent="0.3">
      <c r="A291" s="613" t="s">
        <v>504</v>
      </c>
      <c r="B291" s="614" t="s">
        <v>2856</v>
      </c>
      <c r="C291" s="614" t="s">
        <v>2566</v>
      </c>
      <c r="D291" s="614" t="s">
        <v>2573</v>
      </c>
      <c r="E291" s="614" t="s">
        <v>2574</v>
      </c>
      <c r="F291" s="617">
        <v>10</v>
      </c>
      <c r="G291" s="617">
        <v>52148.2</v>
      </c>
      <c r="H291" s="617">
        <v>1</v>
      </c>
      <c r="I291" s="617">
        <v>5214.82</v>
      </c>
      <c r="J291" s="617"/>
      <c r="K291" s="617"/>
      <c r="L291" s="617"/>
      <c r="M291" s="617"/>
      <c r="N291" s="617"/>
      <c r="O291" s="617"/>
      <c r="P291" s="638"/>
      <c r="Q291" s="618"/>
    </row>
    <row r="292" spans="1:17" ht="14.4" customHeight="1" x14ac:dyDescent="0.3">
      <c r="A292" s="613" t="s">
        <v>504</v>
      </c>
      <c r="B292" s="614" t="s">
        <v>2856</v>
      </c>
      <c r="C292" s="614" t="s">
        <v>2566</v>
      </c>
      <c r="D292" s="614" t="s">
        <v>2575</v>
      </c>
      <c r="E292" s="614" t="s">
        <v>1836</v>
      </c>
      <c r="F292" s="617">
        <v>62</v>
      </c>
      <c r="G292" s="617">
        <v>8330.64</v>
      </c>
      <c r="H292" s="617">
        <v>1</v>
      </c>
      <c r="I292" s="617">
        <v>134.36516129032256</v>
      </c>
      <c r="J292" s="617"/>
      <c r="K292" s="617"/>
      <c r="L292" s="617"/>
      <c r="M292" s="617"/>
      <c r="N292" s="617"/>
      <c r="O292" s="617"/>
      <c r="P292" s="638"/>
      <c r="Q292" s="618"/>
    </row>
    <row r="293" spans="1:17" ht="14.4" customHeight="1" x14ac:dyDescent="0.3">
      <c r="A293" s="613" t="s">
        <v>504</v>
      </c>
      <c r="B293" s="614" t="s">
        <v>2856</v>
      </c>
      <c r="C293" s="614" t="s">
        <v>2566</v>
      </c>
      <c r="D293" s="614" t="s">
        <v>2576</v>
      </c>
      <c r="E293" s="614" t="s">
        <v>1836</v>
      </c>
      <c r="F293" s="617">
        <v>39</v>
      </c>
      <c r="G293" s="617">
        <v>5166.21</v>
      </c>
      <c r="H293" s="617">
        <v>1</v>
      </c>
      <c r="I293" s="617">
        <v>132.46692307692308</v>
      </c>
      <c r="J293" s="617"/>
      <c r="K293" s="617"/>
      <c r="L293" s="617"/>
      <c r="M293" s="617"/>
      <c r="N293" s="617"/>
      <c r="O293" s="617"/>
      <c r="P293" s="638"/>
      <c r="Q293" s="618"/>
    </row>
    <row r="294" spans="1:17" ht="14.4" customHeight="1" x14ac:dyDescent="0.3">
      <c r="A294" s="613" t="s">
        <v>504</v>
      </c>
      <c r="B294" s="614" t="s">
        <v>2856</v>
      </c>
      <c r="C294" s="614" t="s">
        <v>2566</v>
      </c>
      <c r="D294" s="614" t="s">
        <v>2577</v>
      </c>
      <c r="E294" s="614" t="s">
        <v>1852</v>
      </c>
      <c r="F294" s="617">
        <v>34.6</v>
      </c>
      <c r="G294" s="617">
        <v>21400.1</v>
      </c>
      <c r="H294" s="617">
        <v>1</v>
      </c>
      <c r="I294" s="617">
        <v>618.49999999999989</v>
      </c>
      <c r="J294" s="617"/>
      <c r="K294" s="617"/>
      <c r="L294" s="617"/>
      <c r="M294" s="617"/>
      <c r="N294" s="617"/>
      <c r="O294" s="617"/>
      <c r="P294" s="638"/>
      <c r="Q294" s="618"/>
    </row>
    <row r="295" spans="1:17" ht="14.4" customHeight="1" x14ac:dyDescent="0.3">
      <c r="A295" s="613" t="s">
        <v>504</v>
      </c>
      <c r="B295" s="614" t="s">
        <v>2856</v>
      </c>
      <c r="C295" s="614" t="s">
        <v>2566</v>
      </c>
      <c r="D295" s="614" t="s">
        <v>2578</v>
      </c>
      <c r="E295" s="614" t="s">
        <v>2579</v>
      </c>
      <c r="F295" s="617">
        <v>72.5</v>
      </c>
      <c r="G295" s="617">
        <v>6095.7999999999993</v>
      </c>
      <c r="H295" s="617">
        <v>1</v>
      </c>
      <c r="I295" s="617">
        <v>84.079999999999984</v>
      </c>
      <c r="J295" s="617"/>
      <c r="K295" s="617"/>
      <c r="L295" s="617"/>
      <c r="M295" s="617"/>
      <c r="N295" s="617"/>
      <c r="O295" s="617"/>
      <c r="P295" s="638"/>
      <c r="Q295" s="618"/>
    </row>
    <row r="296" spans="1:17" ht="14.4" customHeight="1" x14ac:dyDescent="0.3">
      <c r="A296" s="613" t="s">
        <v>504</v>
      </c>
      <c r="B296" s="614" t="s">
        <v>2856</v>
      </c>
      <c r="C296" s="614" t="s">
        <v>2566</v>
      </c>
      <c r="D296" s="614" t="s">
        <v>2857</v>
      </c>
      <c r="E296" s="614"/>
      <c r="F296" s="617">
        <v>27.2</v>
      </c>
      <c r="G296" s="617">
        <v>29357.350000000002</v>
      </c>
      <c r="H296" s="617">
        <v>1</v>
      </c>
      <c r="I296" s="617">
        <v>1079.3143382352941</v>
      </c>
      <c r="J296" s="617"/>
      <c r="K296" s="617"/>
      <c r="L296" s="617"/>
      <c r="M296" s="617"/>
      <c r="N296" s="617"/>
      <c r="O296" s="617"/>
      <c r="P296" s="638"/>
      <c r="Q296" s="618"/>
    </row>
    <row r="297" spans="1:17" ht="14.4" customHeight="1" x14ac:dyDescent="0.3">
      <c r="A297" s="613" t="s">
        <v>504</v>
      </c>
      <c r="B297" s="614" t="s">
        <v>2856</v>
      </c>
      <c r="C297" s="614" t="s">
        <v>2566</v>
      </c>
      <c r="D297" s="614" t="s">
        <v>2580</v>
      </c>
      <c r="E297" s="614" t="s">
        <v>1594</v>
      </c>
      <c r="F297" s="617">
        <v>137</v>
      </c>
      <c r="G297" s="617">
        <v>9000.7699999999986</v>
      </c>
      <c r="H297" s="617">
        <v>1</v>
      </c>
      <c r="I297" s="617">
        <v>65.699051094890507</v>
      </c>
      <c r="J297" s="617"/>
      <c r="K297" s="617"/>
      <c r="L297" s="617"/>
      <c r="M297" s="617"/>
      <c r="N297" s="617"/>
      <c r="O297" s="617"/>
      <c r="P297" s="638"/>
      <c r="Q297" s="618"/>
    </row>
    <row r="298" spans="1:17" ht="14.4" customHeight="1" x14ac:dyDescent="0.3">
      <c r="A298" s="613" t="s">
        <v>504</v>
      </c>
      <c r="B298" s="614" t="s">
        <v>2856</v>
      </c>
      <c r="C298" s="614" t="s">
        <v>2566</v>
      </c>
      <c r="D298" s="614" t="s">
        <v>2581</v>
      </c>
      <c r="E298" s="614" t="s">
        <v>1598</v>
      </c>
      <c r="F298" s="617">
        <v>24.599999999999998</v>
      </c>
      <c r="G298" s="617">
        <v>19916.16</v>
      </c>
      <c r="H298" s="617">
        <v>1</v>
      </c>
      <c r="I298" s="617">
        <v>809.6</v>
      </c>
      <c r="J298" s="617"/>
      <c r="K298" s="617"/>
      <c r="L298" s="617"/>
      <c r="M298" s="617"/>
      <c r="N298" s="617"/>
      <c r="O298" s="617"/>
      <c r="P298" s="638"/>
      <c r="Q298" s="618"/>
    </row>
    <row r="299" spans="1:17" ht="14.4" customHeight="1" x14ac:dyDescent="0.3">
      <c r="A299" s="613" t="s">
        <v>504</v>
      </c>
      <c r="B299" s="614" t="s">
        <v>2856</v>
      </c>
      <c r="C299" s="614" t="s">
        <v>2566</v>
      </c>
      <c r="D299" s="614" t="s">
        <v>2858</v>
      </c>
      <c r="E299" s="614" t="s">
        <v>2859</v>
      </c>
      <c r="F299" s="617">
        <v>3</v>
      </c>
      <c r="G299" s="617">
        <v>3696.42</v>
      </c>
      <c r="H299" s="617">
        <v>1</v>
      </c>
      <c r="I299" s="617">
        <v>1232.1400000000001</v>
      </c>
      <c r="J299" s="617"/>
      <c r="K299" s="617"/>
      <c r="L299" s="617"/>
      <c r="M299" s="617"/>
      <c r="N299" s="617"/>
      <c r="O299" s="617"/>
      <c r="P299" s="638"/>
      <c r="Q299" s="618"/>
    </row>
    <row r="300" spans="1:17" ht="14.4" customHeight="1" x14ac:dyDescent="0.3">
      <c r="A300" s="613" t="s">
        <v>504</v>
      </c>
      <c r="B300" s="614" t="s">
        <v>2856</v>
      </c>
      <c r="C300" s="614" t="s">
        <v>2566</v>
      </c>
      <c r="D300" s="614" t="s">
        <v>2860</v>
      </c>
      <c r="E300" s="614" t="s">
        <v>2861</v>
      </c>
      <c r="F300" s="617">
        <v>4</v>
      </c>
      <c r="G300" s="617">
        <v>25880.080000000002</v>
      </c>
      <c r="H300" s="617">
        <v>1</v>
      </c>
      <c r="I300" s="617">
        <v>6470.02</v>
      </c>
      <c r="J300" s="617"/>
      <c r="K300" s="617"/>
      <c r="L300" s="617"/>
      <c r="M300" s="617"/>
      <c r="N300" s="617"/>
      <c r="O300" s="617"/>
      <c r="P300" s="638"/>
      <c r="Q300" s="618"/>
    </row>
    <row r="301" spans="1:17" ht="14.4" customHeight="1" x14ac:dyDescent="0.3">
      <c r="A301" s="613" t="s">
        <v>504</v>
      </c>
      <c r="B301" s="614" t="s">
        <v>2856</v>
      </c>
      <c r="C301" s="614" t="s">
        <v>2566</v>
      </c>
      <c r="D301" s="614" t="s">
        <v>2582</v>
      </c>
      <c r="E301" s="614" t="s">
        <v>1578</v>
      </c>
      <c r="F301" s="617">
        <v>3.1</v>
      </c>
      <c r="G301" s="617">
        <v>42156.28</v>
      </c>
      <c r="H301" s="617">
        <v>1</v>
      </c>
      <c r="I301" s="617">
        <v>13598.8</v>
      </c>
      <c r="J301" s="617"/>
      <c r="K301" s="617"/>
      <c r="L301" s="617"/>
      <c r="M301" s="617"/>
      <c r="N301" s="617"/>
      <c r="O301" s="617"/>
      <c r="P301" s="638"/>
      <c r="Q301" s="618"/>
    </row>
    <row r="302" spans="1:17" ht="14.4" customHeight="1" x14ac:dyDescent="0.3">
      <c r="A302" s="613" t="s">
        <v>504</v>
      </c>
      <c r="B302" s="614" t="s">
        <v>2856</v>
      </c>
      <c r="C302" s="614" t="s">
        <v>2566</v>
      </c>
      <c r="D302" s="614" t="s">
        <v>2862</v>
      </c>
      <c r="E302" s="614" t="s">
        <v>2863</v>
      </c>
      <c r="F302" s="617">
        <v>0.1</v>
      </c>
      <c r="G302" s="617">
        <v>531.07000000000005</v>
      </c>
      <c r="H302" s="617">
        <v>1</v>
      </c>
      <c r="I302" s="617">
        <v>5310.7</v>
      </c>
      <c r="J302" s="617"/>
      <c r="K302" s="617"/>
      <c r="L302" s="617"/>
      <c r="M302" s="617"/>
      <c r="N302" s="617"/>
      <c r="O302" s="617"/>
      <c r="P302" s="638"/>
      <c r="Q302" s="618"/>
    </row>
    <row r="303" spans="1:17" ht="14.4" customHeight="1" x14ac:dyDescent="0.3">
      <c r="A303" s="613" t="s">
        <v>504</v>
      </c>
      <c r="B303" s="614" t="s">
        <v>2856</v>
      </c>
      <c r="C303" s="614" t="s">
        <v>2566</v>
      </c>
      <c r="D303" s="614" t="s">
        <v>2586</v>
      </c>
      <c r="E303" s="614" t="s">
        <v>1846</v>
      </c>
      <c r="F303" s="617">
        <v>158</v>
      </c>
      <c r="G303" s="617">
        <v>9165.58</v>
      </c>
      <c r="H303" s="617">
        <v>1</v>
      </c>
      <c r="I303" s="617">
        <v>58.01</v>
      </c>
      <c r="J303" s="617"/>
      <c r="K303" s="617"/>
      <c r="L303" s="617"/>
      <c r="M303" s="617"/>
      <c r="N303" s="617"/>
      <c r="O303" s="617"/>
      <c r="P303" s="638"/>
      <c r="Q303" s="618"/>
    </row>
    <row r="304" spans="1:17" ht="14.4" customHeight="1" x14ac:dyDescent="0.3">
      <c r="A304" s="613" t="s">
        <v>504</v>
      </c>
      <c r="B304" s="614" t="s">
        <v>2856</v>
      </c>
      <c r="C304" s="614" t="s">
        <v>2566</v>
      </c>
      <c r="D304" s="614" t="s">
        <v>2587</v>
      </c>
      <c r="E304" s="614" t="s">
        <v>1602</v>
      </c>
      <c r="F304" s="617">
        <v>9.9</v>
      </c>
      <c r="G304" s="617">
        <v>3999.48</v>
      </c>
      <c r="H304" s="617">
        <v>1</v>
      </c>
      <c r="I304" s="617">
        <v>403.9878787878788</v>
      </c>
      <c r="J304" s="617"/>
      <c r="K304" s="617"/>
      <c r="L304" s="617"/>
      <c r="M304" s="617"/>
      <c r="N304" s="617"/>
      <c r="O304" s="617"/>
      <c r="P304" s="638"/>
      <c r="Q304" s="618"/>
    </row>
    <row r="305" spans="1:17" ht="14.4" customHeight="1" x14ac:dyDescent="0.3">
      <c r="A305" s="613" t="s">
        <v>504</v>
      </c>
      <c r="B305" s="614" t="s">
        <v>2856</v>
      </c>
      <c r="C305" s="614" t="s">
        <v>2566</v>
      </c>
      <c r="D305" s="614" t="s">
        <v>1694</v>
      </c>
      <c r="E305" s="614" t="s">
        <v>1701</v>
      </c>
      <c r="F305" s="617">
        <v>3</v>
      </c>
      <c r="G305" s="617">
        <v>20689.5</v>
      </c>
      <c r="H305" s="617">
        <v>1</v>
      </c>
      <c r="I305" s="617">
        <v>6896.5</v>
      </c>
      <c r="J305" s="617"/>
      <c r="K305" s="617"/>
      <c r="L305" s="617"/>
      <c r="M305" s="617"/>
      <c r="N305" s="617"/>
      <c r="O305" s="617"/>
      <c r="P305" s="638"/>
      <c r="Q305" s="618"/>
    </row>
    <row r="306" spans="1:17" ht="14.4" customHeight="1" x14ac:dyDescent="0.3">
      <c r="A306" s="613" t="s">
        <v>504</v>
      </c>
      <c r="B306" s="614" t="s">
        <v>2856</v>
      </c>
      <c r="C306" s="614" t="s">
        <v>2566</v>
      </c>
      <c r="D306" s="614" t="s">
        <v>2588</v>
      </c>
      <c r="E306" s="614" t="s">
        <v>1858</v>
      </c>
      <c r="F306" s="617">
        <v>432</v>
      </c>
      <c r="G306" s="617">
        <v>20520</v>
      </c>
      <c r="H306" s="617">
        <v>1</v>
      </c>
      <c r="I306" s="617">
        <v>47.5</v>
      </c>
      <c r="J306" s="617"/>
      <c r="K306" s="617"/>
      <c r="L306" s="617"/>
      <c r="M306" s="617"/>
      <c r="N306" s="617"/>
      <c r="O306" s="617"/>
      <c r="P306" s="638"/>
      <c r="Q306" s="618"/>
    </row>
    <row r="307" spans="1:17" ht="14.4" customHeight="1" x14ac:dyDescent="0.3">
      <c r="A307" s="613" t="s">
        <v>504</v>
      </c>
      <c r="B307" s="614" t="s">
        <v>2856</v>
      </c>
      <c r="C307" s="614" t="s">
        <v>2566</v>
      </c>
      <c r="D307" s="614" t="s">
        <v>2589</v>
      </c>
      <c r="E307" s="614" t="s">
        <v>1617</v>
      </c>
      <c r="F307" s="617">
        <v>79</v>
      </c>
      <c r="G307" s="617">
        <v>9164</v>
      </c>
      <c r="H307" s="617">
        <v>1</v>
      </c>
      <c r="I307" s="617">
        <v>116</v>
      </c>
      <c r="J307" s="617"/>
      <c r="K307" s="617"/>
      <c r="L307" s="617"/>
      <c r="M307" s="617"/>
      <c r="N307" s="617"/>
      <c r="O307" s="617"/>
      <c r="P307" s="638"/>
      <c r="Q307" s="618"/>
    </row>
    <row r="308" spans="1:17" ht="14.4" customHeight="1" x14ac:dyDescent="0.3">
      <c r="A308" s="613" t="s">
        <v>504</v>
      </c>
      <c r="B308" s="614" t="s">
        <v>2856</v>
      </c>
      <c r="C308" s="614" t="s">
        <v>2566</v>
      </c>
      <c r="D308" s="614" t="s">
        <v>2590</v>
      </c>
      <c r="E308" s="614" t="s">
        <v>1818</v>
      </c>
      <c r="F308" s="617">
        <v>158.6</v>
      </c>
      <c r="G308" s="617">
        <v>60220.429999999993</v>
      </c>
      <c r="H308" s="617">
        <v>1</v>
      </c>
      <c r="I308" s="617">
        <v>379.70006305170239</v>
      </c>
      <c r="J308" s="617"/>
      <c r="K308" s="617"/>
      <c r="L308" s="617"/>
      <c r="M308" s="617"/>
      <c r="N308" s="617"/>
      <c r="O308" s="617"/>
      <c r="P308" s="638"/>
      <c r="Q308" s="618"/>
    </row>
    <row r="309" spans="1:17" ht="14.4" customHeight="1" x14ac:dyDescent="0.3">
      <c r="A309" s="613" t="s">
        <v>504</v>
      </c>
      <c r="B309" s="614" t="s">
        <v>2856</v>
      </c>
      <c r="C309" s="614" t="s">
        <v>2566</v>
      </c>
      <c r="D309" s="614" t="s">
        <v>2864</v>
      </c>
      <c r="E309" s="614" t="s">
        <v>2865</v>
      </c>
      <c r="F309" s="617">
        <v>18</v>
      </c>
      <c r="G309" s="617">
        <v>1128.78</v>
      </c>
      <c r="H309" s="617">
        <v>1</v>
      </c>
      <c r="I309" s="617">
        <v>62.71</v>
      </c>
      <c r="J309" s="617"/>
      <c r="K309" s="617"/>
      <c r="L309" s="617"/>
      <c r="M309" s="617"/>
      <c r="N309" s="617"/>
      <c r="O309" s="617"/>
      <c r="P309" s="638"/>
      <c r="Q309" s="618"/>
    </row>
    <row r="310" spans="1:17" ht="14.4" customHeight="1" x14ac:dyDescent="0.3">
      <c r="A310" s="613" t="s">
        <v>504</v>
      </c>
      <c r="B310" s="614" t="s">
        <v>2856</v>
      </c>
      <c r="C310" s="614" t="s">
        <v>2566</v>
      </c>
      <c r="D310" s="614" t="s">
        <v>2866</v>
      </c>
      <c r="E310" s="614" t="s">
        <v>2867</v>
      </c>
      <c r="F310" s="617">
        <v>51</v>
      </c>
      <c r="G310" s="617">
        <v>6901.71</v>
      </c>
      <c r="H310" s="617">
        <v>1</v>
      </c>
      <c r="I310" s="617">
        <v>135.32764705882354</v>
      </c>
      <c r="J310" s="617"/>
      <c r="K310" s="617"/>
      <c r="L310" s="617"/>
      <c r="M310" s="617"/>
      <c r="N310" s="617"/>
      <c r="O310" s="617"/>
      <c r="P310" s="638"/>
      <c r="Q310" s="618"/>
    </row>
    <row r="311" spans="1:17" ht="14.4" customHeight="1" x14ac:dyDescent="0.3">
      <c r="A311" s="613" t="s">
        <v>504</v>
      </c>
      <c r="B311" s="614" t="s">
        <v>2856</v>
      </c>
      <c r="C311" s="614" t="s">
        <v>2566</v>
      </c>
      <c r="D311" s="614" t="s">
        <v>2593</v>
      </c>
      <c r="E311" s="614" t="s">
        <v>2594</v>
      </c>
      <c r="F311" s="617">
        <v>68</v>
      </c>
      <c r="G311" s="617">
        <v>2784.6</v>
      </c>
      <c r="H311" s="617">
        <v>1</v>
      </c>
      <c r="I311" s="617">
        <v>40.949999999999996</v>
      </c>
      <c r="J311" s="617"/>
      <c r="K311" s="617"/>
      <c r="L311" s="617"/>
      <c r="M311" s="617"/>
      <c r="N311" s="617"/>
      <c r="O311" s="617"/>
      <c r="P311" s="638"/>
      <c r="Q311" s="618"/>
    </row>
    <row r="312" spans="1:17" ht="14.4" customHeight="1" x14ac:dyDescent="0.3">
      <c r="A312" s="613" t="s">
        <v>504</v>
      </c>
      <c r="B312" s="614" t="s">
        <v>2856</v>
      </c>
      <c r="C312" s="614" t="s">
        <v>2566</v>
      </c>
      <c r="D312" s="614" t="s">
        <v>2868</v>
      </c>
      <c r="E312" s="614" t="s">
        <v>2869</v>
      </c>
      <c r="F312" s="617">
        <v>2</v>
      </c>
      <c r="G312" s="617">
        <v>40.96</v>
      </c>
      <c r="H312" s="617">
        <v>1</v>
      </c>
      <c r="I312" s="617">
        <v>20.48</v>
      </c>
      <c r="J312" s="617"/>
      <c r="K312" s="617"/>
      <c r="L312" s="617"/>
      <c r="M312" s="617"/>
      <c r="N312" s="617"/>
      <c r="O312" s="617"/>
      <c r="P312" s="638"/>
      <c r="Q312" s="618"/>
    </row>
    <row r="313" spans="1:17" ht="14.4" customHeight="1" x14ac:dyDescent="0.3">
      <c r="A313" s="613" t="s">
        <v>504</v>
      </c>
      <c r="B313" s="614" t="s">
        <v>2856</v>
      </c>
      <c r="C313" s="614" t="s">
        <v>2566</v>
      </c>
      <c r="D313" s="614" t="s">
        <v>2599</v>
      </c>
      <c r="E313" s="614" t="s">
        <v>1828</v>
      </c>
      <c r="F313" s="617">
        <v>10.9</v>
      </c>
      <c r="G313" s="617">
        <v>42792.31</v>
      </c>
      <c r="H313" s="617">
        <v>1</v>
      </c>
      <c r="I313" s="617">
        <v>3925.8999999999996</v>
      </c>
      <c r="J313" s="617"/>
      <c r="K313" s="617"/>
      <c r="L313" s="617"/>
      <c r="M313" s="617"/>
      <c r="N313" s="617"/>
      <c r="O313" s="617"/>
      <c r="P313" s="638"/>
      <c r="Q313" s="618"/>
    </row>
    <row r="314" spans="1:17" ht="14.4" customHeight="1" x14ac:dyDescent="0.3">
      <c r="A314" s="613" t="s">
        <v>504</v>
      </c>
      <c r="B314" s="614" t="s">
        <v>2856</v>
      </c>
      <c r="C314" s="614" t="s">
        <v>2566</v>
      </c>
      <c r="D314" s="614" t="s">
        <v>2870</v>
      </c>
      <c r="E314" s="614" t="s">
        <v>2871</v>
      </c>
      <c r="F314" s="617">
        <v>8</v>
      </c>
      <c r="G314" s="617">
        <v>103520.32000000001</v>
      </c>
      <c r="H314" s="617">
        <v>1</v>
      </c>
      <c r="I314" s="617">
        <v>12940.04</v>
      </c>
      <c r="J314" s="617"/>
      <c r="K314" s="617"/>
      <c r="L314" s="617"/>
      <c r="M314" s="617"/>
      <c r="N314" s="617"/>
      <c r="O314" s="617"/>
      <c r="P314" s="638"/>
      <c r="Q314" s="618"/>
    </row>
    <row r="315" spans="1:17" ht="14.4" customHeight="1" x14ac:dyDescent="0.3">
      <c r="A315" s="613" t="s">
        <v>504</v>
      </c>
      <c r="B315" s="614" t="s">
        <v>2856</v>
      </c>
      <c r="C315" s="614" t="s">
        <v>2566</v>
      </c>
      <c r="D315" s="614" t="s">
        <v>2606</v>
      </c>
      <c r="E315" s="614" t="s">
        <v>2607</v>
      </c>
      <c r="F315" s="617">
        <v>64</v>
      </c>
      <c r="G315" s="617">
        <v>14666.24</v>
      </c>
      <c r="H315" s="617">
        <v>1</v>
      </c>
      <c r="I315" s="617">
        <v>229.16</v>
      </c>
      <c r="J315" s="617"/>
      <c r="K315" s="617"/>
      <c r="L315" s="617"/>
      <c r="M315" s="617"/>
      <c r="N315" s="617"/>
      <c r="O315" s="617"/>
      <c r="P315" s="638"/>
      <c r="Q315" s="618"/>
    </row>
    <row r="316" spans="1:17" ht="14.4" customHeight="1" x14ac:dyDescent="0.3">
      <c r="A316" s="613" t="s">
        <v>504</v>
      </c>
      <c r="B316" s="614" t="s">
        <v>2856</v>
      </c>
      <c r="C316" s="614" t="s">
        <v>2566</v>
      </c>
      <c r="D316" s="614" t="s">
        <v>2608</v>
      </c>
      <c r="E316" s="614" t="s">
        <v>2609</v>
      </c>
      <c r="F316" s="617">
        <v>5</v>
      </c>
      <c r="G316" s="617">
        <v>1084.6199999999999</v>
      </c>
      <c r="H316" s="617">
        <v>1</v>
      </c>
      <c r="I316" s="617">
        <v>216.92399999999998</v>
      </c>
      <c r="J316" s="617"/>
      <c r="K316" s="617"/>
      <c r="L316" s="617"/>
      <c r="M316" s="617"/>
      <c r="N316" s="617"/>
      <c r="O316" s="617"/>
      <c r="P316" s="638"/>
      <c r="Q316" s="618"/>
    </row>
    <row r="317" spans="1:17" ht="14.4" customHeight="1" x14ac:dyDescent="0.3">
      <c r="A317" s="613" t="s">
        <v>504</v>
      </c>
      <c r="B317" s="614" t="s">
        <v>2856</v>
      </c>
      <c r="C317" s="614" t="s">
        <v>2566</v>
      </c>
      <c r="D317" s="614" t="s">
        <v>2611</v>
      </c>
      <c r="E317" s="614" t="s">
        <v>1590</v>
      </c>
      <c r="F317" s="617">
        <v>0.6</v>
      </c>
      <c r="G317" s="617">
        <v>58.16</v>
      </c>
      <c r="H317" s="617">
        <v>1</v>
      </c>
      <c r="I317" s="617">
        <v>96.933333333333337</v>
      </c>
      <c r="J317" s="617"/>
      <c r="K317" s="617"/>
      <c r="L317" s="617"/>
      <c r="M317" s="617"/>
      <c r="N317" s="617"/>
      <c r="O317" s="617"/>
      <c r="P317" s="638"/>
      <c r="Q317" s="618"/>
    </row>
    <row r="318" spans="1:17" ht="14.4" customHeight="1" x14ac:dyDescent="0.3">
      <c r="A318" s="613" t="s">
        <v>504</v>
      </c>
      <c r="B318" s="614" t="s">
        <v>2856</v>
      </c>
      <c r="C318" s="614" t="s">
        <v>2566</v>
      </c>
      <c r="D318" s="614" t="s">
        <v>2612</v>
      </c>
      <c r="E318" s="614" t="s">
        <v>2613</v>
      </c>
      <c r="F318" s="617">
        <v>46</v>
      </c>
      <c r="G318" s="617">
        <v>61910.479999999996</v>
      </c>
      <c r="H318" s="617">
        <v>1</v>
      </c>
      <c r="I318" s="617">
        <v>1345.8799999999999</v>
      </c>
      <c r="J318" s="617"/>
      <c r="K318" s="617"/>
      <c r="L318" s="617"/>
      <c r="M318" s="617"/>
      <c r="N318" s="617"/>
      <c r="O318" s="617"/>
      <c r="P318" s="638"/>
      <c r="Q318" s="618"/>
    </row>
    <row r="319" spans="1:17" ht="14.4" customHeight="1" x14ac:dyDescent="0.3">
      <c r="A319" s="613" t="s">
        <v>504</v>
      </c>
      <c r="B319" s="614" t="s">
        <v>2856</v>
      </c>
      <c r="C319" s="614" t="s">
        <v>2566</v>
      </c>
      <c r="D319" s="614" t="s">
        <v>2614</v>
      </c>
      <c r="E319" s="614" t="s">
        <v>1839</v>
      </c>
      <c r="F319" s="617">
        <v>6.05</v>
      </c>
      <c r="G319" s="617">
        <v>4840</v>
      </c>
      <c r="H319" s="617">
        <v>1</v>
      </c>
      <c r="I319" s="617">
        <v>800</v>
      </c>
      <c r="J319" s="617"/>
      <c r="K319" s="617"/>
      <c r="L319" s="617"/>
      <c r="M319" s="617"/>
      <c r="N319" s="617"/>
      <c r="O319" s="617"/>
      <c r="P319" s="638"/>
      <c r="Q319" s="618"/>
    </row>
    <row r="320" spans="1:17" ht="14.4" customHeight="1" x14ac:dyDescent="0.3">
      <c r="A320" s="613" t="s">
        <v>504</v>
      </c>
      <c r="B320" s="614" t="s">
        <v>2856</v>
      </c>
      <c r="C320" s="614" t="s">
        <v>2566</v>
      </c>
      <c r="D320" s="614" t="s">
        <v>2615</v>
      </c>
      <c r="E320" s="614" t="s">
        <v>2616</v>
      </c>
      <c r="F320" s="617">
        <v>22.700000000000003</v>
      </c>
      <c r="G320" s="617">
        <v>49000.88</v>
      </c>
      <c r="H320" s="617">
        <v>1</v>
      </c>
      <c r="I320" s="617">
        <v>2158.6290748898673</v>
      </c>
      <c r="J320" s="617"/>
      <c r="K320" s="617"/>
      <c r="L320" s="617"/>
      <c r="M320" s="617"/>
      <c r="N320" s="617"/>
      <c r="O320" s="617"/>
      <c r="P320" s="638"/>
      <c r="Q320" s="618"/>
    </row>
    <row r="321" spans="1:17" ht="14.4" customHeight="1" x14ac:dyDescent="0.3">
      <c r="A321" s="613" t="s">
        <v>504</v>
      </c>
      <c r="B321" s="614" t="s">
        <v>2856</v>
      </c>
      <c r="C321" s="614" t="s">
        <v>2566</v>
      </c>
      <c r="D321" s="614" t="s">
        <v>2617</v>
      </c>
      <c r="E321" s="614" t="s">
        <v>2618</v>
      </c>
      <c r="F321" s="617">
        <v>0.3</v>
      </c>
      <c r="G321" s="617">
        <v>181.53</v>
      </c>
      <c r="H321" s="617">
        <v>1</v>
      </c>
      <c r="I321" s="617">
        <v>605.1</v>
      </c>
      <c r="J321" s="617"/>
      <c r="K321" s="617"/>
      <c r="L321" s="617"/>
      <c r="M321" s="617"/>
      <c r="N321" s="617"/>
      <c r="O321" s="617"/>
      <c r="P321" s="638"/>
      <c r="Q321" s="618"/>
    </row>
    <row r="322" spans="1:17" ht="14.4" customHeight="1" x14ac:dyDescent="0.3">
      <c r="A322" s="613" t="s">
        <v>504</v>
      </c>
      <c r="B322" s="614" t="s">
        <v>2856</v>
      </c>
      <c r="C322" s="614" t="s">
        <v>2566</v>
      </c>
      <c r="D322" s="614" t="s">
        <v>2619</v>
      </c>
      <c r="E322" s="614" t="s">
        <v>1826</v>
      </c>
      <c r="F322" s="617">
        <v>6.9</v>
      </c>
      <c r="G322" s="617">
        <v>5640.17</v>
      </c>
      <c r="H322" s="617">
        <v>1</v>
      </c>
      <c r="I322" s="617">
        <v>817.41594202898546</v>
      </c>
      <c r="J322" s="617"/>
      <c r="K322" s="617"/>
      <c r="L322" s="617"/>
      <c r="M322" s="617"/>
      <c r="N322" s="617"/>
      <c r="O322" s="617"/>
      <c r="P322" s="638"/>
      <c r="Q322" s="618"/>
    </row>
    <row r="323" spans="1:17" ht="14.4" customHeight="1" x14ac:dyDescent="0.3">
      <c r="A323" s="613" t="s">
        <v>504</v>
      </c>
      <c r="B323" s="614" t="s">
        <v>2856</v>
      </c>
      <c r="C323" s="614" t="s">
        <v>2566</v>
      </c>
      <c r="D323" s="614" t="s">
        <v>2625</v>
      </c>
      <c r="E323" s="614" t="s">
        <v>1587</v>
      </c>
      <c r="F323" s="617">
        <v>2.1</v>
      </c>
      <c r="G323" s="617">
        <v>2414.86</v>
      </c>
      <c r="H323" s="617">
        <v>1</v>
      </c>
      <c r="I323" s="617">
        <v>1149.9333333333334</v>
      </c>
      <c r="J323" s="617"/>
      <c r="K323" s="617"/>
      <c r="L323" s="617"/>
      <c r="M323" s="617"/>
      <c r="N323" s="617"/>
      <c r="O323" s="617"/>
      <c r="P323" s="638"/>
      <c r="Q323" s="618"/>
    </row>
    <row r="324" spans="1:17" ht="14.4" customHeight="1" x14ac:dyDescent="0.3">
      <c r="A324" s="613" t="s">
        <v>504</v>
      </c>
      <c r="B324" s="614" t="s">
        <v>2856</v>
      </c>
      <c r="C324" s="614" t="s">
        <v>2566</v>
      </c>
      <c r="D324" s="614" t="s">
        <v>2626</v>
      </c>
      <c r="E324" s="614" t="s">
        <v>2627</v>
      </c>
      <c r="F324" s="617">
        <v>44.710000000000008</v>
      </c>
      <c r="G324" s="617">
        <v>161948.04</v>
      </c>
      <c r="H324" s="617">
        <v>1</v>
      </c>
      <c r="I324" s="617">
        <v>3622.1883247595611</v>
      </c>
      <c r="J324" s="617"/>
      <c r="K324" s="617"/>
      <c r="L324" s="617"/>
      <c r="M324" s="617"/>
      <c r="N324" s="617"/>
      <c r="O324" s="617"/>
      <c r="P324" s="638"/>
      <c r="Q324" s="618"/>
    </row>
    <row r="325" spans="1:17" ht="14.4" customHeight="1" x14ac:dyDescent="0.3">
      <c r="A325" s="613" t="s">
        <v>504</v>
      </c>
      <c r="B325" s="614" t="s">
        <v>2856</v>
      </c>
      <c r="C325" s="614" t="s">
        <v>2566</v>
      </c>
      <c r="D325" s="614" t="s">
        <v>2636</v>
      </c>
      <c r="E325" s="614" t="s">
        <v>2621</v>
      </c>
      <c r="F325" s="617">
        <v>3</v>
      </c>
      <c r="G325" s="617">
        <v>21215.040000000001</v>
      </c>
      <c r="H325" s="617">
        <v>1</v>
      </c>
      <c r="I325" s="617">
        <v>7071.68</v>
      </c>
      <c r="J325" s="617"/>
      <c r="K325" s="617"/>
      <c r="L325" s="617"/>
      <c r="M325" s="617"/>
      <c r="N325" s="617"/>
      <c r="O325" s="617"/>
      <c r="P325" s="638"/>
      <c r="Q325" s="618"/>
    </row>
    <row r="326" spans="1:17" ht="14.4" customHeight="1" x14ac:dyDescent="0.3">
      <c r="A326" s="613" t="s">
        <v>504</v>
      </c>
      <c r="B326" s="614" t="s">
        <v>2856</v>
      </c>
      <c r="C326" s="614" t="s">
        <v>2651</v>
      </c>
      <c r="D326" s="614" t="s">
        <v>2652</v>
      </c>
      <c r="E326" s="614" t="s">
        <v>2653</v>
      </c>
      <c r="F326" s="617">
        <v>1</v>
      </c>
      <c r="G326" s="617">
        <v>1176.6600000000001</v>
      </c>
      <c r="H326" s="617">
        <v>1</v>
      </c>
      <c r="I326" s="617">
        <v>1176.6600000000001</v>
      </c>
      <c r="J326" s="617"/>
      <c r="K326" s="617"/>
      <c r="L326" s="617"/>
      <c r="M326" s="617"/>
      <c r="N326" s="617"/>
      <c r="O326" s="617"/>
      <c r="P326" s="638"/>
      <c r="Q326" s="618"/>
    </row>
    <row r="327" spans="1:17" ht="14.4" customHeight="1" x14ac:dyDescent="0.3">
      <c r="A327" s="613" t="s">
        <v>504</v>
      </c>
      <c r="B327" s="614" t="s">
        <v>2856</v>
      </c>
      <c r="C327" s="614" t="s">
        <v>2651</v>
      </c>
      <c r="D327" s="614" t="s">
        <v>2654</v>
      </c>
      <c r="E327" s="614" t="s">
        <v>2655</v>
      </c>
      <c r="F327" s="617">
        <v>355</v>
      </c>
      <c r="G327" s="617">
        <v>657955.14</v>
      </c>
      <c r="H327" s="617">
        <v>1</v>
      </c>
      <c r="I327" s="617">
        <v>1853.3947605633803</v>
      </c>
      <c r="J327" s="617"/>
      <c r="K327" s="617"/>
      <c r="L327" s="617"/>
      <c r="M327" s="617"/>
      <c r="N327" s="617"/>
      <c r="O327" s="617"/>
      <c r="P327" s="638"/>
      <c r="Q327" s="618"/>
    </row>
    <row r="328" spans="1:17" ht="14.4" customHeight="1" x14ac:dyDescent="0.3">
      <c r="A328" s="613" t="s">
        <v>504</v>
      </c>
      <c r="B328" s="614" t="s">
        <v>2856</v>
      </c>
      <c r="C328" s="614" t="s">
        <v>2651</v>
      </c>
      <c r="D328" s="614" t="s">
        <v>2656</v>
      </c>
      <c r="E328" s="614" t="s">
        <v>2657</v>
      </c>
      <c r="F328" s="617">
        <v>40</v>
      </c>
      <c r="G328" s="617">
        <v>108667.95</v>
      </c>
      <c r="H328" s="617">
        <v>1</v>
      </c>
      <c r="I328" s="617">
        <v>2716.69875</v>
      </c>
      <c r="J328" s="617"/>
      <c r="K328" s="617"/>
      <c r="L328" s="617"/>
      <c r="M328" s="617"/>
      <c r="N328" s="617"/>
      <c r="O328" s="617"/>
      <c r="P328" s="638"/>
      <c r="Q328" s="618"/>
    </row>
    <row r="329" spans="1:17" ht="14.4" customHeight="1" x14ac:dyDescent="0.3">
      <c r="A329" s="613" t="s">
        <v>504</v>
      </c>
      <c r="B329" s="614" t="s">
        <v>2856</v>
      </c>
      <c r="C329" s="614" t="s">
        <v>2651</v>
      </c>
      <c r="D329" s="614" t="s">
        <v>2658</v>
      </c>
      <c r="E329" s="614" t="s">
        <v>2659</v>
      </c>
      <c r="F329" s="617">
        <v>4</v>
      </c>
      <c r="G329" s="617">
        <v>7462.32</v>
      </c>
      <c r="H329" s="617">
        <v>1</v>
      </c>
      <c r="I329" s="617">
        <v>1865.58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504</v>
      </c>
      <c r="B330" s="614" t="s">
        <v>2856</v>
      </c>
      <c r="C330" s="614" t="s">
        <v>2651</v>
      </c>
      <c r="D330" s="614" t="s">
        <v>2662</v>
      </c>
      <c r="E330" s="614" t="s">
        <v>2663</v>
      </c>
      <c r="F330" s="617">
        <v>5</v>
      </c>
      <c r="G330" s="617">
        <v>40075.620000000003</v>
      </c>
      <c r="H330" s="617">
        <v>1</v>
      </c>
      <c r="I330" s="617">
        <v>8015.1240000000007</v>
      </c>
      <c r="J330" s="617"/>
      <c r="K330" s="617"/>
      <c r="L330" s="617"/>
      <c r="M330" s="617"/>
      <c r="N330" s="617"/>
      <c r="O330" s="617"/>
      <c r="P330" s="638"/>
      <c r="Q330" s="618"/>
    </row>
    <row r="331" spans="1:17" ht="14.4" customHeight="1" x14ac:dyDescent="0.3">
      <c r="A331" s="613" t="s">
        <v>504</v>
      </c>
      <c r="B331" s="614" t="s">
        <v>2856</v>
      </c>
      <c r="C331" s="614" t="s">
        <v>2651</v>
      </c>
      <c r="D331" s="614" t="s">
        <v>2664</v>
      </c>
      <c r="E331" s="614" t="s">
        <v>2665</v>
      </c>
      <c r="F331" s="617">
        <v>20</v>
      </c>
      <c r="G331" s="617">
        <v>191141.46</v>
      </c>
      <c r="H331" s="617">
        <v>1</v>
      </c>
      <c r="I331" s="617">
        <v>9557.0730000000003</v>
      </c>
      <c r="J331" s="617"/>
      <c r="K331" s="617"/>
      <c r="L331" s="617"/>
      <c r="M331" s="617"/>
      <c r="N331" s="617"/>
      <c r="O331" s="617"/>
      <c r="P331" s="638"/>
      <c r="Q331" s="618"/>
    </row>
    <row r="332" spans="1:17" ht="14.4" customHeight="1" x14ac:dyDescent="0.3">
      <c r="A332" s="613" t="s">
        <v>504</v>
      </c>
      <c r="B332" s="614" t="s">
        <v>2856</v>
      </c>
      <c r="C332" s="614" t="s">
        <v>2651</v>
      </c>
      <c r="D332" s="614" t="s">
        <v>2666</v>
      </c>
      <c r="E332" s="614" t="s">
        <v>2667</v>
      </c>
      <c r="F332" s="617">
        <v>195</v>
      </c>
      <c r="G332" s="617">
        <v>179019.75</v>
      </c>
      <c r="H332" s="617">
        <v>1</v>
      </c>
      <c r="I332" s="617">
        <v>918.05</v>
      </c>
      <c r="J332" s="617"/>
      <c r="K332" s="617"/>
      <c r="L332" s="617"/>
      <c r="M332" s="617"/>
      <c r="N332" s="617"/>
      <c r="O332" s="617"/>
      <c r="P332" s="638"/>
      <c r="Q332" s="618"/>
    </row>
    <row r="333" spans="1:17" ht="14.4" customHeight="1" x14ac:dyDescent="0.3">
      <c r="A333" s="613" t="s">
        <v>504</v>
      </c>
      <c r="B333" s="614" t="s">
        <v>2856</v>
      </c>
      <c r="C333" s="614" t="s">
        <v>2651</v>
      </c>
      <c r="D333" s="614" t="s">
        <v>2668</v>
      </c>
      <c r="E333" s="614" t="s">
        <v>2669</v>
      </c>
      <c r="F333" s="617">
        <v>25</v>
      </c>
      <c r="G333" s="617">
        <v>5939.08</v>
      </c>
      <c r="H333" s="617">
        <v>1</v>
      </c>
      <c r="I333" s="617">
        <v>237.56319999999999</v>
      </c>
      <c r="J333" s="617"/>
      <c r="K333" s="617"/>
      <c r="L333" s="617"/>
      <c r="M333" s="617"/>
      <c r="N333" s="617"/>
      <c r="O333" s="617"/>
      <c r="P333" s="638"/>
      <c r="Q333" s="618"/>
    </row>
    <row r="334" spans="1:17" ht="14.4" customHeight="1" x14ac:dyDescent="0.3">
      <c r="A334" s="613" t="s">
        <v>504</v>
      </c>
      <c r="B334" s="614" t="s">
        <v>2856</v>
      </c>
      <c r="C334" s="614" t="s">
        <v>2670</v>
      </c>
      <c r="D334" s="614" t="s">
        <v>2671</v>
      </c>
      <c r="E334" s="614" t="s">
        <v>2672</v>
      </c>
      <c r="F334" s="617">
        <v>6</v>
      </c>
      <c r="G334" s="617">
        <v>1979.88</v>
      </c>
      <c r="H334" s="617">
        <v>1</v>
      </c>
      <c r="I334" s="617">
        <v>329.98</v>
      </c>
      <c r="J334" s="617"/>
      <c r="K334" s="617"/>
      <c r="L334" s="617"/>
      <c r="M334" s="617"/>
      <c r="N334" s="617"/>
      <c r="O334" s="617"/>
      <c r="P334" s="638"/>
      <c r="Q334" s="618"/>
    </row>
    <row r="335" spans="1:17" ht="14.4" customHeight="1" x14ac:dyDescent="0.3">
      <c r="A335" s="613" t="s">
        <v>504</v>
      </c>
      <c r="B335" s="614" t="s">
        <v>2856</v>
      </c>
      <c r="C335" s="614" t="s">
        <v>2670</v>
      </c>
      <c r="D335" s="614" t="s">
        <v>2872</v>
      </c>
      <c r="E335" s="614" t="s">
        <v>2873</v>
      </c>
      <c r="F335" s="617">
        <v>1</v>
      </c>
      <c r="G335" s="617">
        <v>1435.36</v>
      </c>
      <c r="H335" s="617">
        <v>1</v>
      </c>
      <c r="I335" s="617">
        <v>1435.36</v>
      </c>
      <c r="J335" s="617"/>
      <c r="K335" s="617"/>
      <c r="L335" s="617"/>
      <c r="M335" s="617"/>
      <c r="N335" s="617"/>
      <c r="O335" s="617"/>
      <c r="P335" s="638"/>
      <c r="Q335" s="618"/>
    </row>
    <row r="336" spans="1:17" ht="14.4" customHeight="1" x14ac:dyDescent="0.3">
      <c r="A336" s="613" t="s">
        <v>504</v>
      </c>
      <c r="B336" s="614" t="s">
        <v>2856</v>
      </c>
      <c r="C336" s="614" t="s">
        <v>2670</v>
      </c>
      <c r="D336" s="614" t="s">
        <v>2686</v>
      </c>
      <c r="E336" s="614" t="s">
        <v>2687</v>
      </c>
      <c r="F336" s="617">
        <v>1</v>
      </c>
      <c r="G336" s="617">
        <v>6832.75</v>
      </c>
      <c r="H336" s="617">
        <v>1</v>
      </c>
      <c r="I336" s="617">
        <v>6832.75</v>
      </c>
      <c r="J336" s="617"/>
      <c r="K336" s="617"/>
      <c r="L336" s="617"/>
      <c r="M336" s="617"/>
      <c r="N336" s="617"/>
      <c r="O336" s="617"/>
      <c r="P336" s="638"/>
      <c r="Q336" s="618"/>
    </row>
    <row r="337" spans="1:17" ht="14.4" customHeight="1" x14ac:dyDescent="0.3">
      <c r="A337" s="613" t="s">
        <v>504</v>
      </c>
      <c r="B337" s="614" t="s">
        <v>2856</v>
      </c>
      <c r="C337" s="614" t="s">
        <v>2670</v>
      </c>
      <c r="D337" s="614" t="s">
        <v>2694</v>
      </c>
      <c r="E337" s="614" t="s">
        <v>2683</v>
      </c>
      <c r="F337" s="617">
        <v>2</v>
      </c>
      <c r="G337" s="617">
        <v>242.5</v>
      </c>
      <c r="H337" s="617">
        <v>1</v>
      </c>
      <c r="I337" s="617">
        <v>121.25</v>
      </c>
      <c r="J337" s="617"/>
      <c r="K337" s="617"/>
      <c r="L337" s="617"/>
      <c r="M337" s="617"/>
      <c r="N337" s="617"/>
      <c r="O337" s="617"/>
      <c r="P337" s="638"/>
      <c r="Q337" s="618"/>
    </row>
    <row r="338" spans="1:17" ht="14.4" customHeight="1" x14ac:dyDescent="0.3">
      <c r="A338" s="613" t="s">
        <v>504</v>
      </c>
      <c r="B338" s="614" t="s">
        <v>2856</v>
      </c>
      <c r="C338" s="614" t="s">
        <v>2670</v>
      </c>
      <c r="D338" s="614" t="s">
        <v>2874</v>
      </c>
      <c r="E338" s="614" t="s">
        <v>2875</v>
      </c>
      <c r="F338" s="617">
        <v>1</v>
      </c>
      <c r="G338" s="617">
        <v>23608.2</v>
      </c>
      <c r="H338" s="617">
        <v>1</v>
      </c>
      <c r="I338" s="617">
        <v>23608.2</v>
      </c>
      <c r="J338" s="617"/>
      <c r="K338" s="617"/>
      <c r="L338" s="617"/>
      <c r="M338" s="617"/>
      <c r="N338" s="617"/>
      <c r="O338" s="617"/>
      <c r="P338" s="638"/>
      <c r="Q338" s="618"/>
    </row>
    <row r="339" spans="1:17" ht="14.4" customHeight="1" x14ac:dyDescent="0.3">
      <c r="A339" s="613" t="s">
        <v>504</v>
      </c>
      <c r="B339" s="614" t="s">
        <v>2856</v>
      </c>
      <c r="C339" s="614" t="s">
        <v>2670</v>
      </c>
      <c r="D339" s="614" t="s">
        <v>2718</v>
      </c>
      <c r="E339" s="614" t="s">
        <v>2719</v>
      </c>
      <c r="F339" s="617">
        <v>3</v>
      </c>
      <c r="G339" s="617">
        <v>5388</v>
      </c>
      <c r="H339" s="617">
        <v>1</v>
      </c>
      <c r="I339" s="617">
        <v>1796</v>
      </c>
      <c r="J339" s="617"/>
      <c r="K339" s="617"/>
      <c r="L339" s="617"/>
      <c r="M339" s="617"/>
      <c r="N339" s="617"/>
      <c r="O339" s="617"/>
      <c r="P339" s="638"/>
      <c r="Q339" s="618"/>
    </row>
    <row r="340" spans="1:17" ht="14.4" customHeight="1" x14ac:dyDescent="0.3">
      <c r="A340" s="613" t="s">
        <v>504</v>
      </c>
      <c r="B340" s="614" t="s">
        <v>2856</v>
      </c>
      <c r="C340" s="614" t="s">
        <v>2670</v>
      </c>
      <c r="D340" s="614" t="s">
        <v>2720</v>
      </c>
      <c r="E340" s="614" t="s">
        <v>2721</v>
      </c>
      <c r="F340" s="617">
        <v>3</v>
      </c>
      <c r="G340" s="617">
        <v>5388</v>
      </c>
      <c r="H340" s="617">
        <v>1</v>
      </c>
      <c r="I340" s="617">
        <v>1796</v>
      </c>
      <c r="J340" s="617"/>
      <c r="K340" s="617"/>
      <c r="L340" s="617"/>
      <c r="M340" s="617"/>
      <c r="N340" s="617"/>
      <c r="O340" s="617"/>
      <c r="P340" s="638"/>
      <c r="Q340" s="618"/>
    </row>
    <row r="341" spans="1:17" ht="14.4" customHeight="1" x14ac:dyDescent="0.3">
      <c r="A341" s="613" t="s">
        <v>504</v>
      </c>
      <c r="B341" s="614" t="s">
        <v>2856</v>
      </c>
      <c r="C341" s="614" t="s">
        <v>2670</v>
      </c>
      <c r="D341" s="614" t="s">
        <v>2722</v>
      </c>
      <c r="E341" s="614" t="s">
        <v>2723</v>
      </c>
      <c r="F341" s="617">
        <v>2</v>
      </c>
      <c r="G341" s="617">
        <v>3592</v>
      </c>
      <c r="H341" s="617">
        <v>1</v>
      </c>
      <c r="I341" s="617">
        <v>1796</v>
      </c>
      <c r="J341" s="617"/>
      <c r="K341" s="617"/>
      <c r="L341" s="617"/>
      <c r="M341" s="617"/>
      <c r="N341" s="617"/>
      <c r="O341" s="617"/>
      <c r="P341" s="638"/>
      <c r="Q341" s="618"/>
    </row>
    <row r="342" spans="1:17" ht="14.4" customHeight="1" x14ac:dyDescent="0.3">
      <c r="A342" s="613" t="s">
        <v>504</v>
      </c>
      <c r="B342" s="614" t="s">
        <v>2856</v>
      </c>
      <c r="C342" s="614" t="s">
        <v>2670</v>
      </c>
      <c r="D342" s="614" t="s">
        <v>2876</v>
      </c>
      <c r="E342" s="614" t="s">
        <v>2877</v>
      </c>
      <c r="F342" s="617">
        <v>1</v>
      </c>
      <c r="G342" s="617">
        <v>530.62</v>
      </c>
      <c r="H342" s="617">
        <v>1</v>
      </c>
      <c r="I342" s="617">
        <v>530.62</v>
      </c>
      <c r="J342" s="617"/>
      <c r="K342" s="617"/>
      <c r="L342" s="617"/>
      <c r="M342" s="617"/>
      <c r="N342" s="617"/>
      <c r="O342" s="617"/>
      <c r="P342" s="638"/>
      <c r="Q342" s="618"/>
    </row>
    <row r="343" spans="1:17" ht="14.4" customHeight="1" x14ac:dyDescent="0.3">
      <c r="A343" s="613" t="s">
        <v>504</v>
      </c>
      <c r="B343" s="614" t="s">
        <v>2856</v>
      </c>
      <c r="C343" s="614" t="s">
        <v>2670</v>
      </c>
      <c r="D343" s="614" t="s">
        <v>2726</v>
      </c>
      <c r="E343" s="614" t="s">
        <v>2727</v>
      </c>
      <c r="F343" s="617">
        <v>15</v>
      </c>
      <c r="G343" s="617">
        <v>8347.5</v>
      </c>
      <c r="H343" s="617">
        <v>1</v>
      </c>
      <c r="I343" s="617">
        <v>556.5</v>
      </c>
      <c r="J343" s="617"/>
      <c r="K343" s="617"/>
      <c r="L343" s="617"/>
      <c r="M343" s="617"/>
      <c r="N343" s="617"/>
      <c r="O343" s="617"/>
      <c r="P343" s="638"/>
      <c r="Q343" s="618"/>
    </row>
    <row r="344" spans="1:17" ht="14.4" customHeight="1" x14ac:dyDescent="0.3">
      <c r="A344" s="613" t="s">
        <v>504</v>
      </c>
      <c r="B344" s="614" t="s">
        <v>2856</v>
      </c>
      <c r="C344" s="614" t="s">
        <v>2670</v>
      </c>
      <c r="D344" s="614" t="s">
        <v>2878</v>
      </c>
      <c r="E344" s="614" t="s">
        <v>2879</v>
      </c>
      <c r="F344" s="617">
        <v>1</v>
      </c>
      <c r="G344" s="617">
        <v>1844.73</v>
      </c>
      <c r="H344" s="617">
        <v>1</v>
      </c>
      <c r="I344" s="617">
        <v>1844.73</v>
      </c>
      <c r="J344" s="617"/>
      <c r="K344" s="617"/>
      <c r="L344" s="617"/>
      <c r="M344" s="617"/>
      <c r="N344" s="617"/>
      <c r="O344" s="617"/>
      <c r="P344" s="638"/>
      <c r="Q344" s="618"/>
    </row>
    <row r="345" spans="1:17" ht="14.4" customHeight="1" x14ac:dyDescent="0.3">
      <c r="A345" s="613" t="s">
        <v>504</v>
      </c>
      <c r="B345" s="614" t="s">
        <v>2856</v>
      </c>
      <c r="C345" s="614" t="s">
        <v>2670</v>
      </c>
      <c r="D345" s="614" t="s">
        <v>2880</v>
      </c>
      <c r="E345" s="614" t="s">
        <v>2881</v>
      </c>
      <c r="F345" s="617">
        <v>1</v>
      </c>
      <c r="G345" s="617">
        <v>9229.85</v>
      </c>
      <c r="H345" s="617">
        <v>1</v>
      </c>
      <c r="I345" s="617">
        <v>9229.85</v>
      </c>
      <c r="J345" s="617"/>
      <c r="K345" s="617"/>
      <c r="L345" s="617"/>
      <c r="M345" s="617"/>
      <c r="N345" s="617"/>
      <c r="O345" s="617"/>
      <c r="P345" s="638"/>
      <c r="Q345" s="618"/>
    </row>
    <row r="346" spans="1:17" ht="14.4" customHeight="1" x14ac:dyDescent="0.3">
      <c r="A346" s="613" t="s">
        <v>504</v>
      </c>
      <c r="B346" s="614" t="s">
        <v>2856</v>
      </c>
      <c r="C346" s="614" t="s">
        <v>2670</v>
      </c>
      <c r="D346" s="614" t="s">
        <v>2882</v>
      </c>
      <c r="E346" s="614" t="s">
        <v>2883</v>
      </c>
      <c r="F346" s="617">
        <v>3</v>
      </c>
      <c r="G346" s="617">
        <v>8997.7199999999993</v>
      </c>
      <c r="H346" s="617">
        <v>1</v>
      </c>
      <c r="I346" s="617">
        <v>2999.24</v>
      </c>
      <c r="J346" s="617"/>
      <c r="K346" s="617"/>
      <c r="L346" s="617"/>
      <c r="M346" s="617"/>
      <c r="N346" s="617"/>
      <c r="O346" s="617"/>
      <c r="P346" s="638"/>
      <c r="Q346" s="618"/>
    </row>
    <row r="347" spans="1:17" ht="14.4" customHeight="1" x14ac:dyDescent="0.3">
      <c r="A347" s="613" t="s">
        <v>504</v>
      </c>
      <c r="B347" s="614" t="s">
        <v>2856</v>
      </c>
      <c r="C347" s="614" t="s">
        <v>2670</v>
      </c>
      <c r="D347" s="614" t="s">
        <v>2884</v>
      </c>
      <c r="E347" s="614" t="s">
        <v>2885</v>
      </c>
      <c r="F347" s="617">
        <v>1</v>
      </c>
      <c r="G347" s="617">
        <v>1614</v>
      </c>
      <c r="H347" s="617">
        <v>1</v>
      </c>
      <c r="I347" s="617">
        <v>1614</v>
      </c>
      <c r="J347" s="617"/>
      <c r="K347" s="617"/>
      <c r="L347" s="617"/>
      <c r="M347" s="617"/>
      <c r="N347" s="617"/>
      <c r="O347" s="617"/>
      <c r="P347" s="638"/>
      <c r="Q347" s="618"/>
    </row>
    <row r="348" spans="1:17" ht="14.4" customHeight="1" x14ac:dyDescent="0.3">
      <c r="A348" s="613" t="s">
        <v>504</v>
      </c>
      <c r="B348" s="614" t="s">
        <v>2856</v>
      </c>
      <c r="C348" s="614" t="s">
        <v>2670</v>
      </c>
      <c r="D348" s="614" t="s">
        <v>2734</v>
      </c>
      <c r="E348" s="614" t="s">
        <v>2735</v>
      </c>
      <c r="F348" s="617">
        <v>8</v>
      </c>
      <c r="G348" s="617">
        <v>772.8</v>
      </c>
      <c r="H348" s="617">
        <v>1</v>
      </c>
      <c r="I348" s="617">
        <v>96.6</v>
      </c>
      <c r="J348" s="617"/>
      <c r="K348" s="617"/>
      <c r="L348" s="617"/>
      <c r="M348" s="617"/>
      <c r="N348" s="617"/>
      <c r="O348" s="617"/>
      <c r="P348" s="638"/>
      <c r="Q348" s="618"/>
    </row>
    <row r="349" spans="1:17" ht="14.4" customHeight="1" x14ac:dyDescent="0.3">
      <c r="A349" s="613" t="s">
        <v>504</v>
      </c>
      <c r="B349" s="614" t="s">
        <v>2856</v>
      </c>
      <c r="C349" s="614" t="s">
        <v>2670</v>
      </c>
      <c r="D349" s="614" t="s">
        <v>2886</v>
      </c>
      <c r="E349" s="614"/>
      <c r="F349" s="617">
        <v>1</v>
      </c>
      <c r="G349" s="617">
        <v>70</v>
      </c>
      <c r="H349" s="617">
        <v>1</v>
      </c>
      <c r="I349" s="617">
        <v>70</v>
      </c>
      <c r="J349" s="617"/>
      <c r="K349" s="617"/>
      <c r="L349" s="617"/>
      <c r="M349" s="617"/>
      <c r="N349" s="617"/>
      <c r="O349" s="617"/>
      <c r="P349" s="638"/>
      <c r="Q349" s="618"/>
    </row>
    <row r="350" spans="1:17" ht="14.4" customHeight="1" x14ac:dyDescent="0.3">
      <c r="A350" s="613" t="s">
        <v>504</v>
      </c>
      <c r="B350" s="614" t="s">
        <v>2856</v>
      </c>
      <c r="C350" s="614" t="s">
        <v>2670</v>
      </c>
      <c r="D350" s="614" t="s">
        <v>2887</v>
      </c>
      <c r="E350" s="614"/>
      <c r="F350" s="617">
        <v>2</v>
      </c>
      <c r="G350" s="617">
        <v>294</v>
      </c>
      <c r="H350" s="617">
        <v>1</v>
      </c>
      <c r="I350" s="617">
        <v>147</v>
      </c>
      <c r="J350" s="617"/>
      <c r="K350" s="617"/>
      <c r="L350" s="617"/>
      <c r="M350" s="617"/>
      <c r="N350" s="617"/>
      <c r="O350" s="617"/>
      <c r="P350" s="638"/>
      <c r="Q350" s="618"/>
    </row>
    <row r="351" spans="1:17" ht="14.4" customHeight="1" x14ac:dyDescent="0.3">
      <c r="A351" s="613" t="s">
        <v>504</v>
      </c>
      <c r="B351" s="614" t="s">
        <v>2856</v>
      </c>
      <c r="C351" s="614" t="s">
        <v>2670</v>
      </c>
      <c r="D351" s="614" t="s">
        <v>2742</v>
      </c>
      <c r="E351" s="614" t="s">
        <v>2743</v>
      </c>
      <c r="F351" s="617">
        <v>1</v>
      </c>
      <c r="G351" s="617">
        <v>3960</v>
      </c>
      <c r="H351" s="617">
        <v>1</v>
      </c>
      <c r="I351" s="617">
        <v>3960</v>
      </c>
      <c r="J351" s="617"/>
      <c r="K351" s="617"/>
      <c r="L351" s="617"/>
      <c r="M351" s="617"/>
      <c r="N351" s="617"/>
      <c r="O351" s="617"/>
      <c r="P351" s="638"/>
      <c r="Q351" s="618"/>
    </row>
    <row r="352" spans="1:17" ht="14.4" customHeight="1" x14ac:dyDescent="0.3">
      <c r="A352" s="613" t="s">
        <v>504</v>
      </c>
      <c r="B352" s="614" t="s">
        <v>2856</v>
      </c>
      <c r="C352" s="614" t="s">
        <v>2670</v>
      </c>
      <c r="D352" s="614" t="s">
        <v>2745</v>
      </c>
      <c r="E352" s="614" t="s">
        <v>2746</v>
      </c>
      <c r="F352" s="617">
        <v>4</v>
      </c>
      <c r="G352" s="617">
        <v>2201.1999999999998</v>
      </c>
      <c r="H352" s="617">
        <v>1</v>
      </c>
      <c r="I352" s="617">
        <v>550.29999999999995</v>
      </c>
      <c r="J352" s="617"/>
      <c r="K352" s="617"/>
      <c r="L352" s="617"/>
      <c r="M352" s="617"/>
      <c r="N352" s="617"/>
      <c r="O352" s="617"/>
      <c r="P352" s="638"/>
      <c r="Q352" s="618"/>
    </row>
    <row r="353" spans="1:17" ht="14.4" customHeight="1" x14ac:dyDescent="0.3">
      <c r="A353" s="613" t="s">
        <v>504</v>
      </c>
      <c r="B353" s="614" t="s">
        <v>2856</v>
      </c>
      <c r="C353" s="614" t="s">
        <v>2670</v>
      </c>
      <c r="D353" s="614" t="s">
        <v>2747</v>
      </c>
      <c r="E353" s="614" t="s">
        <v>2748</v>
      </c>
      <c r="F353" s="617">
        <v>6</v>
      </c>
      <c r="G353" s="617">
        <v>3624</v>
      </c>
      <c r="H353" s="617">
        <v>1</v>
      </c>
      <c r="I353" s="617">
        <v>604</v>
      </c>
      <c r="J353" s="617"/>
      <c r="K353" s="617"/>
      <c r="L353" s="617"/>
      <c r="M353" s="617"/>
      <c r="N353" s="617"/>
      <c r="O353" s="617"/>
      <c r="P353" s="638"/>
      <c r="Q353" s="618"/>
    </row>
    <row r="354" spans="1:17" ht="14.4" customHeight="1" x14ac:dyDescent="0.3">
      <c r="A354" s="613" t="s">
        <v>504</v>
      </c>
      <c r="B354" s="614" t="s">
        <v>2856</v>
      </c>
      <c r="C354" s="614" t="s">
        <v>2670</v>
      </c>
      <c r="D354" s="614" t="s">
        <v>2888</v>
      </c>
      <c r="E354" s="614" t="s">
        <v>2889</v>
      </c>
      <c r="F354" s="617">
        <v>1</v>
      </c>
      <c r="G354" s="617">
        <v>76433</v>
      </c>
      <c r="H354" s="617">
        <v>1</v>
      </c>
      <c r="I354" s="617">
        <v>76433</v>
      </c>
      <c r="J354" s="617"/>
      <c r="K354" s="617"/>
      <c r="L354" s="617"/>
      <c r="M354" s="617"/>
      <c r="N354" s="617"/>
      <c r="O354" s="617"/>
      <c r="P354" s="638"/>
      <c r="Q354" s="618"/>
    </row>
    <row r="355" spans="1:17" ht="14.4" customHeight="1" x14ac:dyDescent="0.3">
      <c r="A355" s="613" t="s">
        <v>504</v>
      </c>
      <c r="B355" s="614" t="s">
        <v>2856</v>
      </c>
      <c r="C355" s="614" t="s">
        <v>2358</v>
      </c>
      <c r="D355" s="614" t="s">
        <v>2773</v>
      </c>
      <c r="E355" s="614" t="s">
        <v>2774</v>
      </c>
      <c r="F355" s="617">
        <v>7</v>
      </c>
      <c r="G355" s="617">
        <v>223762</v>
      </c>
      <c r="H355" s="617">
        <v>1</v>
      </c>
      <c r="I355" s="617">
        <v>31966</v>
      </c>
      <c r="J355" s="617"/>
      <c r="K355" s="617"/>
      <c r="L355" s="617"/>
      <c r="M355" s="617"/>
      <c r="N355" s="617"/>
      <c r="O355" s="617"/>
      <c r="P355" s="638"/>
      <c r="Q355" s="618"/>
    </row>
    <row r="356" spans="1:17" ht="14.4" customHeight="1" x14ac:dyDescent="0.3">
      <c r="A356" s="613" t="s">
        <v>504</v>
      </c>
      <c r="B356" s="614" t="s">
        <v>2856</v>
      </c>
      <c r="C356" s="614" t="s">
        <v>2358</v>
      </c>
      <c r="D356" s="614" t="s">
        <v>2775</v>
      </c>
      <c r="E356" s="614" t="s">
        <v>2776</v>
      </c>
      <c r="F356" s="617">
        <v>888</v>
      </c>
      <c r="G356" s="617">
        <v>10564132</v>
      </c>
      <c r="H356" s="617">
        <v>1</v>
      </c>
      <c r="I356" s="617">
        <v>11896.545045045044</v>
      </c>
      <c r="J356" s="617"/>
      <c r="K356" s="617"/>
      <c r="L356" s="617"/>
      <c r="M356" s="617"/>
      <c r="N356" s="617"/>
      <c r="O356" s="617"/>
      <c r="P356" s="638"/>
      <c r="Q356" s="618"/>
    </row>
    <row r="357" spans="1:17" ht="14.4" customHeight="1" x14ac:dyDescent="0.3">
      <c r="A357" s="613" t="s">
        <v>504</v>
      </c>
      <c r="B357" s="614" t="s">
        <v>2856</v>
      </c>
      <c r="C357" s="614" t="s">
        <v>2358</v>
      </c>
      <c r="D357" s="614" t="s">
        <v>2779</v>
      </c>
      <c r="E357" s="614" t="s">
        <v>2780</v>
      </c>
      <c r="F357" s="617">
        <v>4</v>
      </c>
      <c r="G357" s="617">
        <v>1708</v>
      </c>
      <c r="H357" s="617">
        <v>1</v>
      </c>
      <c r="I357" s="617">
        <v>427</v>
      </c>
      <c r="J357" s="617"/>
      <c r="K357" s="617"/>
      <c r="L357" s="617"/>
      <c r="M357" s="617"/>
      <c r="N357" s="617"/>
      <c r="O357" s="617"/>
      <c r="P357" s="638"/>
      <c r="Q357" s="618"/>
    </row>
    <row r="358" spans="1:17" ht="14.4" customHeight="1" x14ac:dyDescent="0.3">
      <c r="A358" s="613" t="s">
        <v>504</v>
      </c>
      <c r="B358" s="614" t="s">
        <v>2856</v>
      </c>
      <c r="C358" s="614" t="s">
        <v>2358</v>
      </c>
      <c r="D358" s="614" t="s">
        <v>2781</v>
      </c>
      <c r="E358" s="614" t="s">
        <v>2782</v>
      </c>
      <c r="F358" s="617">
        <v>343</v>
      </c>
      <c r="G358" s="617">
        <v>131026</v>
      </c>
      <c r="H358" s="617">
        <v>1</v>
      </c>
      <c r="I358" s="617">
        <v>382</v>
      </c>
      <c r="J358" s="617"/>
      <c r="K358" s="617"/>
      <c r="L358" s="617"/>
      <c r="M358" s="617"/>
      <c r="N358" s="617"/>
      <c r="O358" s="617"/>
      <c r="P358" s="638"/>
      <c r="Q358" s="618"/>
    </row>
    <row r="359" spans="1:17" ht="14.4" customHeight="1" x14ac:dyDescent="0.3">
      <c r="A359" s="613" t="s">
        <v>504</v>
      </c>
      <c r="B359" s="614" t="s">
        <v>2856</v>
      </c>
      <c r="C359" s="614" t="s">
        <v>2358</v>
      </c>
      <c r="D359" s="614" t="s">
        <v>2890</v>
      </c>
      <c r="E359" s="614" t="s">
        <v>2891</v>
      </c>
      <c r="F359" s="617">
        <v>388</v>
      </c>
      <c r="G359" s="617">
        <v>90016</v>
      </c>
      <c r="H359" s="617">
        <v>1</v>
      </c>
      <c r="I359" s="617">
        <v>232</v>
      </c>
      <c r="J359" s="617"/>
      <c r="K359" s="617"/>
      <c r="L359" s="617"/>
      <c r="M359" s="617"/>
      <c r="N359" s="617"/>
      <c r="O359" s="617"/>
      <c r="P359" s="638"/>
      <c r="Q359" s="618"/>
    </row>
    <row r="360" spans="1:17" ht="14.4" customHeight="1" x14ac:dyDescent="0.3">
      <c r="A360" s="613" t="s">
        <v>504</v>
      </c>
      <c r="B360" s="614" t="s">
        <v>2856</v>
      </c>
      <c r="C360" s="614" t="s">
        <v>2358</v>
      </c>
      <c r="D360" s="614" t="s">
        <v>2785</v>
      </c>
      <c r="E360" s="614" t="s">
        <v>2786</v>
      </c>
      <c r="F360" s="617">
        <v>0</v>
      </c>
      <c r="G360" s="617">
        <v>0</v>
      </c>
      <c r="H360" s="617"/>
      <c r="I360" s="617"/>
      <c r="J360" s="617"/>
      <c r="K360" s="617"/>
      <c r="L360" s="617"/>
      <c r="M360" s="617"/>
      <c r="N360" s="617"/>
      <c r="O360" s="617"/>
      <c r="P360" s="638"/>
      <c r="Q360" s="618"/>
    </row>
    <row r="361" spans="1:17" ht="14.4" customHeight="1" x14ac:dyDescent="0.3">
      <c r="A361" s="613" t="s">
        <v>504</v>
      </c>
      <c r="B361" s="614" t="s">
        <v>2856</v>
      </c>
      <c r="C361" s="614" t="s">
        <v>2358</v>
      </c>
      <c r="D361" s="614" t="s">
        <v>2787</v>
      </c>
      <c r="E361" s="614" t="s">
        <v>2788</v>
      </c>
      <c r="F361" s="617">
        <v>223</v>
      </c>
      <c r="G361" s="617">
        <v>0</v>
      </c>
      <c r="H361" s="617"/>
      <c r="I361" s="617">
        <v>0</v>
      </c>
      <c r="J361" s="617"/>
      <c r="K361" s="617"/>
      <c r="L361" s="617"/>
      <c r="M361" s="617"/>
      <c r="N361" s="617"/>
      <c r="O361" s="617"/>
      <c r="P361" s="638"/>
      <c r="Q361" s="618"/>
    </row>
    <row r="362" spans="1:17" ht="14.4" customHeight="1" x14ac:dyDescent="0.3">
      <c r="A362" s="613" t="s">
        <v>504</v>
      </c>
      <c r="B362" s="614" t="s">
        <v>2856</v>
      </c>
      <c r="C362" s="614" t="s">
        <v>2358</v>
      </c>
      <c r="D362" s="614" t="s">
        <v>2892</v>
      </c>
      <c r="E362" s="614" t="s">
        <v>2893</v>
      </c>
      <c r="F362" s="617">
        <v>11</v>
      </c>
      <c r="G362" s="617">
        <v>0</v>
      </c>
      <c r="H362" s="617"/>
      <c r="I362" s="617">
        <v>0</v>
      </c>
      <c r="J362" s="617"/>
      <c r="K362" s="617"/>
      <c r="L362" s="617"/>
      <c r="M362" s="617"/>
      <c r="N362" s="617"/>
      <c r="O362" s="617"/>
      <c r="P362" s="638"/>
      <c r="Q362" s="618"/>
    </row>
    <row r="363" spans="1:17" ht="14.4" customHeight="1" x14ac:dyDescent="0.3">
      <c r="A363" s="613" t="s">
        <v>504</v>
      </c>
      <c r="B363" s="614" t="s">
        <v>2856</v>
      </c>
      <c r="C363" s="614" t="s">
        <v>2358</v>
      </c>
      <c r="D363" s="614" t="s">
        <v>2789</v>
      </c>
      <c r="E363" s="614" t="s">
        <v>2790</v>
      </c>
      <c r="F363" s="617">
        <v>40</v>
      </c>
      <c r="G363" s="617">
        <v>0</v>
      </c>
      <c r="H363" s="617"/>
      <c r="I363" s="617">
        <v>0</v>
      </c>
      <c r="J363" s="617"/>
      <c r="K363" s="617"/>
      <c r="L363" s="617"/>
      <c r="M363" s="617"/>
      <c r="N363" s="617"/>
      <c r="O363" s="617"/>
      <c r="P363" s="638"/>
      <c r="Q363" s="618"/>
    </row>
    <row r="364" spans="1:17" ht="14.4" customHeight="1" x14ac:dyDescent="0.3">
      <c r="A364" s="613" t="s">
        <v>504</v>
      </c>
      <c r="B364" s="614" t="s">
        <v>2856</v>
      </c>
      <c r="C364" s="614" t="s">
        <v>2358</v>
      </c>
      <c r="D364" s="614" t="s">
        <v>2791</v>
      </c>
      <c r="E364" s="614" t="s">
        <v>2792</v>
      </c>
      <c r="F364" s="617">
        <v>28</v>
      </c>
      <c r="G364" s="617">
        <v>0</v>
      </c>
      <c r="H364" s="617"/>
      <c r="I364" s="617">
        <v>0</v>
      </c>
      <c r="J364" s="617"/>
      <c r="K364" s="617"/>
      <c r="L364" s="617"/>
      <c r="M364" s="617"/>
      <c r="N364" s="617"/>
      <c r="O364" s="617"/>
      <c r="P364" s="638"/>
      <c r="Q364" s="618"/>
    </row>
    <row r="365" spans="1:17" ht="14.4" customHeight="1" x14ac:dyDescent="0.3">
      <c r="A365" s="613" t="s">
        <v>504</v>
      </c>
      <c r="B365" s="614" t="s">
        <v>2856</v>
      </c>
      <c r="C365" s="614" t="s">
        <v>2358</v>
      </c>
      <c r="D365" s="614" t="s">
        <v>2793</v>
      </c>
      <c r="E365" s="614" t="s">
        <v>2794</v>
      </c>
      <c r="F365" s="617">
        <v>2</v>
      </c>
      <c r="G365" s="617">
        <v>0</v>
      </c>
      <c r="H365" s="617"/>
      <c r="I365" s="617">
        <v>0</v>
      </c>
      <c r="J365" s="617"/>
      <c r="K365" s="617"/>
      <c r="L365" s="617"/>
      <c r="M365" s="617"/>
      <c r="N365" s="617"/>
      <c r="O365" s="617"/>
      <c r="P365" s="638"/>
      <c r="Q365" s="618"/>
    </row>
    <row r="366" spans="1:17" ht="14.4" customHeight="1" x14ac:dyDescent="0.3">
      <c r="A366" s="613" t="s">
        <v>504</v>
      </c>
      <c r="B366" s="614" t="s">
        <v>2856</v>
      </c>
      <c r="C366" s="614" t="s">
        <v>2358</v>
      </c>
      <c r="D366" s="614" t="s">
        <v>2894</v>
      </c>
      <c r="E366" s="614" t="s">
        <v>2895</v>
      </c>
      <c r="F366" s="617">
        <v>1040</v>
      </c>
      <c r="G366" s="617">
        <v>0</v>
      </c>
      <c r="H366" s="617"/>
      <c r="I366" s="617">
        <v>0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504</v>
      </c>
      <c r="B367" s="614" t="s">
        <v>2856</v>
      </c>
      <c r="C367" s="614" t="s">
        <v>2358</v>
      </c>
      <c r="D367" s="614" t="s">
        <v>2797</v>
      </c>
      <c r="E367" s="614" t="s">
        <v>2792</v>
      </c>
      <c r="F367" s="617">
        <v>13</v>
      </c>
      <c r="G367" s="617">
        <v>0</v>
      </c>
      <c r="H367" s="617"/>
      <c r="I367" s="617">
        <v>0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504</v>
      </c>
      <c r="B368" s="614" t="s">
        <v>2856</v>
      </c>
      <c r="C368" s="614" t="s">
        <v>2358</v>
      </c>
      <c r="D368" s="614" t="s">
        <v>2798</v>
      </c>
      <c r="E368" s="614" t="s">
        <v>2799</v>
      </c>
      <c r="F368" s="617">
        <v>13</v>
      </c>
      <c r="G368" s="617">
        <v>71186</v>
      </c>
      <c r="H368" s="617">
        <v>1</v>
      </c>
      <c r="I368" s="617">
        <v>5475.8461538461543</v>
      </c>
      <c r="J368" s="617"/>
      <c r="K368" s="617"/>
      <c r="L368" s="617"/>
      <c r="M368" s="617"/>
      <c r="N368" s="617"/>
      <c r="O368" s="617"/>
      <c r="P368" s="638"/>
      <c r="Q368" s="618"/>
    </row>
    <row r="369" spans="1:17" ht="14.4" customHeight="1" x14ac:dyDescent="0.3">
      <c r="A369" s="613" t="s">
        <v>504</v>
      </c>
      <c r="B369" s="614" t="s">
        <v>2856</v>
      </c>
      <c r="C369" s="614" t="s">
        <v>2358</v>
      </c>
      <c r="D369" s="614" t="s">
        <v>2802</v>
      </c>
      <c r="E369" s="614" t="s">
        <v>2803</v>
      </c>
      <c r="F369" s="617">
        <v>63</v>
      </c>
      <c r="G369" s="617">
        <v>1509852</v>
      </c>
      <c r="H369" s="617">
        <v>1</v>
      </c>
      <c r="I369" s="617">
        <v>23965.904761904763</v>
      </c>
      <c r="J369" s="617"/>
      <c r="K369" s="617"/>
      <c r="L369" s="617"/>
      <c r="M369" s="617"/>
      <c r="N369" s="617"/>
      <c r="O369" s="617"/>
      <c r="P369" s="638"/>
      <c r="Q369" s="618"/>
    </row>
    <row r="370" spans="1:17" ht="14.4" customHeight="1" x14ac:dyDescent="0.3">
      <c r="A370" s="613" t="s">
        <v>504</v>
      </c>
      <c r="B370" s="614" t="s">
        <v>2856</v>
      </c>
      <c r="C370" s="614" t="s">
        <v>2358</v>
      </c>
      <c r="D370" s="614" t="s">
        <v>2804</v>
      </c>
      <c r="E370" s="614" t="s">
        <v>2805</v>
      </c>
      <c r="F370" s="617">
        <v>134</v>
      </c>
      <c r="G370" s="617">
        <v>894512</v>
      </c>
      <c r="H370" s="617">
        <v>1</v>
      </c>
      <c r="I370" s="617">
        <v>6675.4626865671644</v>
      </c>
      <c r="J370" s="617"/>
      <c r="K370" s="617"/>
      <c r="L370" s="617"/>
      <c r="M370" s="617"/>
      <c r="N370" s="617"/>
      <c r="O370" s="617"/>
      <c r="P370" s="638"/>
      <c r="Q370" s="618"/>
    </row>
    <row r="371" spans="1:17" ht="14.4" customHeight="1" x14ac:dyDescent="0.3">
      <c r="A371" s="613" t="s">
        <v>504</v>
      </c>
      <c r="B371" s="614" t="s">
        <v>2856</v>
      </c>
      <c r="C371" s="614" t="s">
        <v>2358</v>
      </c>
      <c r="D371" s="614" t="s">
        <v>2806</v>
      </c>
      <c r="E371" s="614" t="s">
        <v>2792</v>
      </c>
      <c r="F371" s="617">
        <v>5</v>
      </c>
      <c r="G371" s="617">
        <v>0</v>
      </c>
      <c r="H371" s="617"/>
      <c r="I371" s="617">
        <v>0</v>
      </c>
      <c r="J371" s="617"/>
      <c r="K371" s="617"/>
      <c r="L371" s="617"/>
      <c r="M371" s="617"/>
      <c r="N371" s="617"/>
      <c r="O371" s="617"/>
      <c r="P371" s="638"/>
      <c r="Q371" s="618"/>
    </row>
    <row r="372" spans="1:17" ht="14.4" customHeight="1" x14ac:dyDescent="0.3">
      <c r="A372" s="613" t="s">
        <v>504</v>
      </c>
      <c r="B372" s="614" t="s">
        <v>2856</v>
      </c>
      <c r="C372" s="614" t="s">
        <v>2358</v>
      </c>
      <c r="D372" s="614" t="s">
        <v>2807</v>
      </c>
      <c r="E372" s="614" t="s">
        <v>2808</v>
      </c>
      <c r="F372" s="617">
        <v>25</v>
      </c>
      <c r="G372" s="617">
        <v>699150</v>
      </c>
      <c r="H372" s="617">
        <v>1</v>
      </c>
      <c r="I372" s="617">
        <v>27966</v>
      </c>
      <c r="J372" s="617"/>
      <c r="K372" s="617"/>
      <c r="L372" s="617"/>
      <c r="M372" s="617"/>
      <c r="N372" s="617"/>
      <c r="O372" s="617"/>
      <c r="P372" s="638"/>
      <c r="Q372" s="618"/>
    </row>
    <row r="373" spans="1:17" ht="14.4" customHeight="1" x14ac:dyDescent="0.3">
      <c r="A373" s="613" t="s">
        <v>504</v>
      </c>
      <c r="B373" s="614" t="s">
        <v>2856</v>
      </c>
      <c r="C373" s="614" t="s">
        <v>2358</v>
      </c>
      <c r="D373" s="614" t="s">
        <v>2813</v>
      </c>
      <c r="E373" s="614" t="s">
        <v>2814</v>
      </c>
      <c r="F373" s="617">
        <v>5</v>
      </c>
      <c r="G373" s="617">
        <v>0</v>
      </c>
      <c r="H373" s="617"/>
      <c r="I373" s="617">
        <v>0</v>
      </c>
      <c r="J373" s="617"/>
      <c r="K373" s="617"/>
      <c r="L373" s="617"/>
      <c r="M373" s="617"/>
      <c r="N373" s="617"/>
      <c r="O373" s="617"/>
      <c r="P373" s="638"/>
      <c r="Q373" s="618"/>
    </row>
    <row r="374" spans="1:17" ht="14.4" customHeight="1" x14ac:dyDescent="0.3">
      <c r="A374" s="613" t="s">
        <v>504</v>
      </c>
      <c r="B374" s="614" t="s">
        <v>2856</v>
      </c>
      <c r="C374" s="614" t="s">
        <v>2358</v>
      </c>
      <c r="D374" s="614" t="s">
        <v>2896</v>
      </c>
      <c r="E374" s="614" t="s">
        <v>2897</v>
      </c>
      <c r="F374" s="617">
        <v>352</v>
      </c>
      <c r="G374" s="617">
        <v>121088</v>
      </c>
      <c r="H374" s="617">
        <v>1</v>
      </c>
      <c r="I374" s="617">
        <v>344</v>
      </c>
      <c r="J374" s="617"/>
      <c r="K374" s="617"/>
      <c r="L374" s="617"/>
      <c r="M374" s="617"/>
      <c r="N374" s="617"/>
      <c r="O374" s="617"/>
      <c r="P374" s="638"/>
      <c r="Q374" s="618"/>
    </row>
    <row r="375" spans="1:17" ht="14.4" customHeight="1" x14ac:dyDescent="0.3">
      <c r="A375" s="613" t="s">
        <v>504</v>
      </c>
      <c r="B375" s="614" t="s">
        <v>2856</v>
      </c>
      <c r="C375" s="614" t="s">
        <v>2358</v>
      </c>
      <c r="D375" s="614" t="s">
        <v>2817</v>
      </c>
      <c r="E375" s="614" t="s">
        <v>2792</v>
      </c>
      <c r="F375" s="617">
        <v>1</v>
      </c>
      <c r="G375" s="617">
        <v>0</v>
      </c>
      <c r="H375" s="617"/>
      <c r="I375" s="617">
        <v>0</v>
      </c>
      <c r="J375" s="617"/>
      <c r="K375" s="617"/>
      <c r="L375" s="617"/>
      <c r="M375" s="617"/>
      <c r="N375" s="617"/>
      <c r="O375" s="617"/>
      <c r="P375" s="638"/>
      <c r="Q375" s="618"/>
    </row>
    <row r="376" spans="1:17" ht="14.4" customHeight="1" thickBot="1" x14ac:dyDescent="0.35">
      <c r="A376" s="619" t="s">
        <v>504</v>
      </c>
      <c r="B376" s="620" t="s">
        <v>2898</v>
      </c>
      <c r="C376" s="620" t="s">
        <v>2358</v>
      </c>
      <c r="D376" s="620" t="s">
        <v>2899</v>
      </c>
      <c r="E376" s="620" t="s">
        <v>2900</v>
      </c>
      <c r="F376" s="623"/>
      <c r="G376" s="623"/>
      <c r="H376" s="623"/>
      <c r="I376" s="623"/>
      <c r="J376" s="623"/>
      <c r="K376" s="623"/>
      <c r="L376" s="623"/>
      <c r="M376" s="623"/>
      <c r="N376" s="623">
        <v>1</v>
      </c>
      <c r="O376" s="623">
        <v>259</v>
      </c>
      <c r="P376" s="631"/>
      <c r="Q376" s="624">
        <v>259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266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130.934</v>
      </c>
      <c r="C5" s="99">
        <v>111.14</v>
      </c>
      <c r="D5" s="99">
        <v>34.344999999999999</v>
      </c>
      <c r="E5" s="116">
        <v>0.26230772755739534</v>
      </c>
      <c r="F5" s="117">
        <v>9</v>
      </c>
      <c r="G5" s="99">
        <v>18</v>
      </c>
      <c r="H5" s="99">
        <v>9</v>
      </c>
      <c r="I5" s="118">
        <v>1</v>
      </c>
      <c r="J5" s="108"/>
      <c r="K5" s="108"/>
      <c r="L5" s="7">
        <f>D5-B5</f>
        <v>-96.588999999999999</v>
      </c>
      <c r="M5" s="8">
        <f>H5-F5</f>
        <v>0</v>
      </c>
    </row>
    <row r="6" spans="1:13" ht="14.4" hidden="1" customHeight="1" outlineLevel="1" x14ac:dyDescent="0.3">
      <c r="A6" s="104" t="s">
        <v>151</v>
      </c>
      <c r="B6" s="107">
        <v>15.523</v>
      </c>
      <c r="C6" s="98">
        <v>8.1059999999999999</v>
      </c>
      <c r="D6" s="98">
        <v>16.545999999999999</v>
      </c>
      <c r="E6" s="119">
        <v>1.0659022096244282</v>
      </c>
      <c r="F6" s="120">
        <v>3</v>
      </c>
      <c r="G6" s="98">
        <v>3</v>
      </c>
      <c r="H6" s="98">
        <v>4</v>
      </c>
      <c r="I6" s="121">
        <v>1.3333333333333333</v>
      </c>
      <c r="J6" s="108"/>
      <c r="K6" s="108"/>
      <c r="L6" s="5">
        <f t="shared" ref="L6:L11" si="0">D6-B6</f>
        <v>1.0229999999999997</v>
      </c>
      <c r="M6" s="6">
        <f t="shared" ref="M6:M13" si="1">H6-F6</f>
        <v>1</v>
      </c>
    </row>
    <row r="7" spans="1:13" ht="14.4" hidden="1" customHeight="1" outlineLevel="1" x14ac:dyDescent="0.3">
      <c r="A7" s="104" t="s">
        <v>152</v>
      </c>
      <c r="B7" s="107">
        <v>7.9409999999999998</v>
      </c>
      <c r="C7" s="98">
        <v>14.173</v>
      </c>
      <c r="D7" s="98">
        <v>63.968000000000004</v>
      </c>
      <c r="E7" s="119">
        <v>8.0554086387104906</v>
      </c>
      <c r="F7" s="120">
        <v>1</v>
      </c>
      <c r="G7" s="98">
        <v>3</v>
      </c>
      <c r="H7" s="98">
        <v>5</v>
      </c>
      <c r="I7" s="121">
        <v>5</v>
      </c>
      <c r="J7" s="108"/>
      <c r="K7" s="108"/>
      <c r="L7" s="5">
        <f t="shared" si="0"/>
        <v>56.027000000000001</v>
      </c>
      <c r="M7" s="6">
        <f t="shared" si="1"/>
        <v>4</v>
      </c>
    </row>
    <row r="8" spans="1:13" ht="14.4" hidden="1" customHeight="1" outlineLevel="1" x14ac:dyDescent="0.3">
      <c r="A8" s="104" t="s">
        <v>153</v>
      </c>
      <c r="B8" s="107">
        <v>0.96599999999999997</v>
      </c>
      <c r="C8" s="98">
        <v>0</v>
      </c>
      <c r="D8" s="98">
        <v>0</v>
      </c>
      <c r="E8" s="119" t="s">
        <v>506</v>
      </c>
      <c r="F8" s="120">
        <v>1</v>
      </c>
      <c r="G8" s="98">
        <v>0</v>
      </c>
      <c r="H8" s="98">
        <v>0</v>
      </c>
      <c r="I8" s="121" t="s">
        <v>506</v>
      </c>
      <c r="J8" s="108"/>
      <c r="K8" s="108"/>
      <c r="L8" s="5">
        <f t="shared" si="0"/>
        <v>-0.96599999999999997</v>
      </c>
      <c r="M8" s="6">
        <f t="shared" si="1"/>
        <v>-1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506</v>
      </c>
      <c r="F9" s="120">
        <v>0</v>
      </c>
      <c r="G9" s="98">
        <v>0</v>
      </c>
      <c r="H9" s="98">
        <v>0</v>
      </c>
      <c r="I9" s="121" t="s">
        <v>506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14.137</v>
      </c>
      <c r="C10" s="98">
        <v>27.023</v>
      </c>
      <c r="D10" s="98">
        <v>2.4780000000000002</v>
      </c>
      <c r="E10" s="119">
        <v>0.17528471387140129</v>
      </c>
      <c r="F10" s="120">
        <v>2</v>
      </c>
      <c r="G10" s="98">
        <v>5</v>
      </c>
      <c r="H10" s="98">
        <v>2</v>
      </c>
      <c r="I10" s="121">
        <v>1</v>
      </c>
      <c r="J10" s="108"/>
      <c r="K10" s="108"/>
      <c r="L10" s="5">
        <f t="shared" si="0"/>
        <v>-11.659000000000001</v>
      </c>
      <c r="M10" s="6">
        <f t="shared" si="1"/>
        <v>0</v>
      </c>
    </row>
    <row r="11" spans="1:13" ht="14.4" hidden="1" customHeight="1" outlineLevel="1" x14ac:dyDescent="0.3">
      <c r="A11" s="104" t="s">
        <v>156</v>
      </c>
      <c r="B11" s="107">
        <v>1.881</v>
      </c>
      <c r="C11" s="98">
        <v>35.570999999999998</v>
      </c>
      <c r="D11" s="98">
        <v>0</v>
      </c>
      <c r="E11" s="119" t="s">
        <v>506</v>
      </c>
      <c r="F11" s="120">
        <v>1</v>
      </c>
      <c r="G11" s="98">
        <v>3</v>
      </c>
      <c r="H11" s="98">
        <v>0</v>
      </c>
      <c r="I11" s="121" t="s">
        <v>506</v>
      </c>
      <c r="J11" s="108"/>
      <c r="K11" s="108"/>
      <c r="L11" s="5">
        <f t="shared" si="0"/>
        <v>-1.881</v>
      </c>
      <c r="M11" s="6">
        <f t="shared" si="1"/>
        <v>-1</v>
      </c>
    </row>
    <row r="12" spans="1:13" ht="14.4" hidden="1" customHeight="1" outlineLevel="1" thickBot="1" x14ac:dyDescent="0.35">
      <c r="A12" s="228" t="s">
        <v>187</v>
      </c>
      <c r="B12" s="229">
        <v>0</v>
      </c>
      <c r="C12" s="230">
        <v>0</v>
      </c>
      <c r="D12" s="230">
        <v>0</v>
      </c>
      <c r="E12" s="231"/>
      <c r="F12" s="232">
        <v>0</v>
      </c>
      <c r="G12" s="230">
        <v>0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171.38200000000001</v>
      </c>
      <c r="C13" s="101">
        <f>SUM(C5:C12)</f>
        <v>196.01299999999998</v>
      </c>
      <c r="D13" s="101">
        <f>SUM(D5:D12)</f>
        <v>117.337</v>
      </c>
      <c r="E13" s="122">
        <f>IF(OR(D13=0,B13=0),0,D13/B13)</f>
        <v>0.68465183041392907</v>
      </c>
      <c r="F13" s="123">
        <f>SUM(F5:F12)</f>
        <v>17</v>
      </c>
      <c r="G13" s="101">
        <f>SUM(G5:G12)</f>
        <v>32</v>
      </c>
      <c r="H13" s="101">
        <f>SUM(H5:H12)</f>
        <v>20</v>
      </c>
      <c r="I13" s="124">
        <f>IF(OR(H13=0,F13=0),0,H13/F13)</f>
        <v>1.1764705882352942</v>
      </c>
      <c r="J13" s="108"/>
      <c r="K13" s="108"/>
      <c r="L13" s="114">
        <f>D13-B13</f>
        <v>-54.045000000000002</v>
      </c>
      <c r="M13" s="125">
        <f t="shared" si="1"/>
        <v>3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183</v>
      </c>
      <c r="B16" s="531" t="s">
        <v>58</v>
      </c>
      <c r="C16" s="532"/>
      <c r="D16" s="532"/>
      <c r="E16" s="533"/>
      <c r="F16" s="531" t="s">
        <v>266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130.934</v>
      </c>
      <c r="C18" s="99">
        <v>111.14</v>
      </c>
      <c r="D18" s="99">
        <v>34.344999999999999</v>
      </c>
      <c r="E18" s="116">
        <v>0.26230772755739534</v>
      </c>
      <c r="F18" s="106">
        <v>9</v>
      </c>
      <c r="G18" s="99">
        <v>18</v>
      </c>
      <c r="H18" s="99">
        <v>9</v>
      </c>
      <c r="I18" s="118">
        <v>1</v>
      </c>
      <c r="J18" s="522">
        <f>0.97*0.976</f>
        <v>0.94672000000000001</v>
      </c>
      <c r="K18" s="523"/>
      <c r="L18" s="132">
        <f>D18-B18</f>
        <v>-96.588999999999999</v>
      </c>
      <c r="M18" s="133">
        <f>H18-F18</f>
        <v>0</v>
      </c>
    </row>
    <row r="19" spans="1:13" ht="14.4" hidden="1" customHeight="1" outlineLevel="1" x14ac:dyDescent="0.3">
      <c r="A19" s="104" t="s">
        <v>151</v>
      </c>
      <c r="B19" s="107">
        <v>15.523</v>
      </c>
      <c r="C19" s="98">
        <v>8.1059999999999999</v>
      </c>
      <c r="D19" s="98">
        <v>16.545999999999999</v>
      </c>
      <c r="E19" s="119">
        <v>1.0659022096244282</v>
      </c>
      <c r="F19" s="107">
        <v>3</v>
      </c>
      <c r="G19" s="98">
        <v>3</v>
      </c>
      <c r="H19" s="98">
        <v>4</v>
      </c>
      <c r="I19" s="121">
        <v>1.3333333333333333</v>
      </c>
      <c r="J19" s="522">
        <f>0.97*1.096</f>
        <v>1.0631200000000001</v>
      </c>
      <c r="K19" s="523"/>
      <c r="L19" s="134">
        <f t="shared" ref="L19:L26" si="2">D19-B19</f>
        <v>1.0229999999999997</v>
      </c>
      <c r="M19" s="135">
        <f t="shared" ref="M19:M26" si="3">H19-F19</f>
        <v>1</v>
      </c>
    </row>
    <row r="20" spans="1:13" ht="14.4" hidden="1" customHeight="1" outlineLevel="1" x14ac:dyDescent="0.3">
      <c r="A20" s="104" t="s">
        <v>152</v>
      </c>
      <c r="B20" s="107">
        <v>7.9409999999999998</v>
      </c>
      <c r="C20" s="98">
        <v>14.173</v>
      </c>
      <c r="D20" s="98">
        <v>63.968000000000004</v>
      </c>
      <c r="E20" s="119">
        <v>8.0554086387104906</v>
      </c>
      <c r="F20" s="107">
        <v>1</v>
      </c>
      <c r="G20" s="98">
        <v>3</v>
      </c>
      <c r="H20" s="98">
        <v>5</v>
      </c>
      <c r="I20" s="121">
        <v>5</v>
      </c>
      <c r="J20" s="522">
        <f>0.97*1.047</f>
        <v>1.01559</v>
      </c>
      <c r="K20" s="523"/>
      <c r="L20" s="134">
        <f t="shared" si="2"/>
        <v>56.027000000000001</v>
      </c>
      <c r="M20" s="135">
        <f t="shared" si="3"/>
        <v>4</v>
      </c>
    </row>
    <row r="21" spans="1:13" ht="14.4" hidden="1" customHeight="1" outlineLevel="1" x14ac:dyDescent="0.3">
      <c r="A21" s="104" t="s">
        <v>153</v>
      </c>
      <c r="B21" s="107">
        <v>0.96599999999999997</v>
      </c>
      <c r="C21" s="98">
        <v>0</v>
      </c>
      <c r="D21" s="98">
        <v>0</v>
      </c>
      <c r="E21" s="119" t="s">
        <v>506</v>
      </c>
      <c r="F21" s="107">
        <v>1</v>
      </c>
      <c r="G21" s="98">
        <v>0</v>
      </c>
      <c r="H21" s="98">
        <v>0</v>
      </c>
      <c r="I21" s="121" t="s">
        <v>506</v>
      </c>
      <c r="J21" s="522">
        <f>0.97*1.091</f>
        <v>1.05827</v>
      </c>
      <c r="K21" s="523"/>
      <c r="L21" s="134">
        <f t="shared" si="2"/>
        <v>-0.96599999999999997</v>
      </c>
      <c r="M21" s="135">
        <f t="shared" si="3"/>
        <v>-1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506</v>
      </c>
      <c r="F22" s="107">
        <v>0</v>
      </c>
      <c r="G22" s="98">
        <v>0</v>
      </c>
      <c r="H22" s="98">
        <v>0</v>
      </c>
      <c r="I22" s="121" t="s">
        <v>506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14.137</v>
      </c>
      <c r="C23" s="98">
        <v>27.023</v>
      </c>
      <c r="D23" s="98">
        <v>2.4780000000000002</v>
      </c>
      <c r="E23" s="119">
        <v>0.17528471387140129</v>
      </c>
      <c r="F23" s="107">
        <v>2</v>
      </c>
      <c r="G23" s="98">
        <v>5</v>
      </c>
      <c r="H23" s="98">
        <v>2</v>
      </c>
      <c r="I23" s="121">
        <v>1</v>
      </c>
      <c r="J23" s="522">
        <f>0.97*1.096</f>
        <v>1.0631200000000001</v>
      </c>
      <c r="K23" s="523"/>
      <c r="L23" s="134">
        <f t="shared" si="2"/>
        <v>-11.659000000000001</v>
      </c>
      <c r="M23" s="135">
        <f t="shared" si="3"/>
        <v>0</v>
      </c>
    </row>
    <row r="24" spans="1:13" ht="14.4" hidden="1" customHeight="1" outlineLevel="1" x14ac:dyDescent="0.3">
      <c r="A24" s="104" t="s">
        <v>156</v>
      </c>
      <c r="B24" s="107">
        <v>1.881</v>
      </c>
      <c r="C24" s="98">
        <v>35.570999999999998</v>
      </c>
      <c r="D24" s="98">
        <v>0</v>
      </c>
      <c r="E24" s="119" t="s">
        <v>506</v>
      </c>
      <c r="F24" s="107">
        <v>1</v>
      </c>
      <c r="G24" s="98">
        <v>3</v>
      </c>
      <c r="H24" s="98">
        <v>0</v>
      </c>
      <c r="I24" s="121" t="s">
        <v>506</v>
      </c>
      <c r="J24" s="522">
        <f>0.97*0.989</f>
        <v>0.95933000000000002</v>
      </c>
      <c r="K24" s="523"/>
      <c r="L24" s="134">
        <f t="shared" si="2"/>
        <v>-1.881</v>
      </c>
      <c r="M24" s="135">
        <f t="shared" si="3"/>
        <v>-1</v>
      </c>
    </row>
    <row r="25" spans="1:13" ht="14.4" hidden="1" customHeight="1" outlineLevel="1" thickBot="1" x14ac:dyDescent="0.35">
      <c r="A25" s="228" t="s">
        <v>187</v>
      </c>
      <c r="B25" s="229">
        <v>0</v>
      </c>
      <c r="C25" s="230">
        <v>0</v>
      </c>
      <c r="D25" s="230">
        <v>0</v>
      </c>
      <c r="E25" s="231"/>
      <c r="F25" s="229">
        <v>0</v>
      </c>
      <c r="G25" s="230">
        <v>0</v>
      </c>
      <c r="H25" s="230">
        <v>0</v>
      </c>
      <c r="I25" s="233"/>
      <c r="J25" s="343"/>
      <c r="K25" s="344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171.38200000000001</v>
      </c>
      <c r="C26" s="138">
        <f>SUM(C18:C25)</f>
        <v>196.01299999999998</v>
      </c>
      <c r="D26" s="138">
        <f>SUM(D18:D25)</f>
        <v>117.337</v>
      </c>
      <c r="E26" s="139">
        <f>IF(OR(D26=0,B26=0),0,D26/B26)</f>
        <v>0.68465183041392907</v>
      </c>
      <c r="F26" s="137">
        <f>SUM(F18:F25)</f>
        <v>17</v>
      </c>
      <c r="G26" s="138">
        <f>SUM(G18:G25)</f>
        <v>32</v>
      </c>
      <c r="H26" s="138">
        <f>SUM(H18:H25)</f>
        <v>20</v>
      </c>
      <c r="I26" s="140">
        <f>IF(OR(H26=0,F26=0),0,H26/F26)</f>
        <v>1.1764705882352942</v>
      </c>
      <c r="J26" s="108"/>
      <c r="K26" s="108"/>
      <c r="L26" s="130">
        <f t="shared" si="2"/>
        <v>-54.045000000000002</v>
      </c>
      <c r="M26" s="141">
        <f t="shared" si="3"/>
        <v>3</v>
      </c>
    </row>
    <row r="27" spans="1:13" ht="14.4" customHeight="1" x14ac:dyDescent="0.3">
      <c r="A27" s="142"/>
      <c r="B27" s="534" t="s">
        <v>185</v>
      </c>
      <c r="C27" s="535"/>
      <c r="D27" s="535"/>
      <c r="E27" s="535"/>
      <c r="F27" s="534" t="s">
        <v>186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184</v>
      </c>
      <c r="B29" s="526" t="s">
        <v>58</v>
      </c>
      <c r="C29" s="527"/>
      <c r="D29" s="527"/>
      <c r="E29" s="528"/>
      <c r="F29" s="527" t="s">
        <v>266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506</v>
      </c>
      <c r="F31" s="117">
        <v>0</v>
      </c>
      <c r="G31" s="99">
        <v>0</v>
      </c>
      <c r="H31" s="99">
        <v>0</v>
      </c>
      <c r="I31" s="118" t="s">
        <v>506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506</v>
      </c>
      <c r="F32" s="120">
        <v>0</v>
      </c>
      <c r="G32" s="98">
        <v>0</v>
      </c>
      <c r="H32" s="98">
        <v>0</v>
      </c>
      <c r="I32" s="121" t="s">
        <v>506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506</v>
      </c>
      <c r="F33" s="120">
        <v>0</v>
      </c>
      <c r="G33" s="98">
        <v>0</v>
      </c>
      <c r="H33" s="98">
        <v>0</v>
      </c>
      <c r="I33" s="121" t="s">
        <v>506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506</v>
      </c>
      <c r="F34" s="120">
        <v>0</v>
      </c>
      <c r="G34" s="98">
        <v>0</v>
      </c>
      <c r="H34" s="98">
        <v>0</v>
      </c>
      <c r="I34" s="121" t="s">
        <v>506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506</v>
      </c>
      <c r="F35" s="120">
        <v>0</v>
      </c>
      <c r="G35" s="98">
        <v>0</v>
      </c>
      <c r="H35" s="98">
        <v>0</v>
      </c>
      <c r="I35" s="121" t="s">
        <v>506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506</v>
      </c>
      <c r="F36" s="120">
        <v>0</v>
      </c>
      <c r="G36" s="98">
        <v>0</v>
      </c>
      <c r="H36" s="98">
        <v>0</v>
      </c>
      <c r="I36" s="121" t="s">
        <v>506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506</v>
      </c>
      <c r="F37" s="120">
        <v>0</v>
      </c>
      <c r="G37" s="98">
        <v>0</v>
      </c>
      <c r="H37" s="98">
        <v>0</v>
      </c>
      <c r="I37" s="121" t="s">
        <v>506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506</v>
      </c>
      <c r="F38" s="232">
        <v>0</v>
      </c>
      <c r="G38" s="230">
        <v>0</v>
      </c>
      <c r="H38" s="230">
        <v>0</v>
      </c>
      <c r="I38" s="233" t="s">
        <v>506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269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265</v>
      </c>
    </row>
    <row r="43" spans="1:13" ht="14.4" customHeight="1" x14ac:dyDescent="0.25">
      <c r="A43" s="428" t="s">
        <v>271</v>
      </c>
    </row>
    <row r="44" spans="1:13" ht="14.4" customHeight="1" x14ac:dyDescent="0.25">
      <c r="A44" s="427" t="s">
        <v>267</v>
      </c>
    </row>
    <row r="45" spans="1:13" ht="14.4" customHeight="1" x14ac:dyDescent="0.25">
      <c r="A45" s="428" t="s">
        <v>268</v>
      </c>
    </row>
    <row r="46" spans="1:13" ht="14.4" customHeight="1" x14ac:dyDescent="0.3">
      <c r="A46" s="227" t="s">
        <v>270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35.46</v>
      </c>
      <c r="C33" s="188">
        <v>22</v>
      </c>
      <c r="D33" s="75">
        <f>IF(C33="","",C33-B33)</f>
        <v>-13.46</v>
      </c>
      <c r="E33" s="76">
        <f>IF(C33="","",C33/B33)</f>
        <v>0.6204173716864072</v>
      </c>
      <c r="F33" s="77">
        <v>3.4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85.73</v>
      </c>
      <c r="C34" s="189">
        <v>34</v>
      </c>
      <c r="D34" s="78">
        <f t="shared" ref="D34:D45" si="0">IF(C34="","",C34-B34)</f>
        <v>-51.730000000000004</v>
      </c>
      <c r="E34" s="79">
        <f t="shared" ref="E34:E45" si="1">IF(C34="","",C34/B34)</f>
        <v>0.39659395777440798</v>
      </c>
      <c r="F34" s="80">
        <v>2.85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152.77000000000001</v>
      </c>
      <c r="C35" s="189">
        <v>68</v>
      </c>
      <c r="D35" s="78">
        <f t="shared" si="0"/>
        <v>-84.77000000000001</v>
      </c>
      <c r="E35" s="79">
        <f t="shared" si="1"/>
        <v>0.44511356941807945</v>
      </c>
      <c r="F35" s="80">
        <v>2.85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293.39</v>
      </c>
      <c r="C36" s="189">
        <v>211</v>
      </c>
      <c r="D36" s="78">
        <f t="shared" si="0"/>
        <v>-82.389999999999986</v>
      </c>
      <c r="E36" s="79">
        <f t="shared" si="1"/>
        <v>0.71917924946317191</v>
      </c>
      <c r="F36" s="80">
        <v>27.73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/>
      <c r="C37" s="189"/>
      <c r="D37" s="78" t="str">
        <f t="shared" si="0"/>
        <v/>
      </c>
      <c r="E37" s="79" t="str">
        <f t="shared" si="1"/>
        <v/>
      </c>
      <c r="F37" s="80"/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/>
      <c r="C38" s="189"/>
      <c r="D38" s="78" t="str">
        <f t="shared" si="0"/>
        <v/>
      </c>
      <c r="E38" s="79" t="str">
        <f t="shared" si="1"/>
        <v/>
      </c>
      <c r="F38" s="80"/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17299.861517047368</v>
      </c>
      <c r="D4" s="269">
        <f ca="1">IF(ISERROR(VLOOKUP("Náklady celkem",INDIRECT("HI!$A:$G"),5,0)),0,VLOOKUP("Náklady celkem",INDIRECT("HI!$A:$G"),5,0))</f>
        <v>17090.554110000012</v>
      </c>
      <c r="E4" s="270">
        <f ca="1">IF(C4=0,0,D4/C4)</f>
        <v>0.98790120910267964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2456.1193390672734</v>
      </c>
      <c r="D7" s="277">
        <f>IF(ISERROR(HI!E5),"",HI!E5)</f>
        <v>2669.598800000002</v>
      </c>
      <c r="E7" s="274">
        <f t="shared" ref="E7:E13" si="0">IF(C7=0,0,D7/C7)</f>
        <v>1.0869173812270045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0.91038906998012903</v>
      </c>
      <c r="E8" s="274">
        <f t="shared" si="0"/>
        <v>1.0115434110890322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282</v>
      </c>
      <c r="C9" s="442">
        <v>0.3</v>
      </c>
      <c r="D9" s="442">
        <f>IF('LŽ Statim'!G3="",0,'LŽ Statim'!G3)</f>
        <v>0.22592213114754098</v>
      </c>
      <c r="E9" s="274">
        <f>IF(C9=0,0,D9/C9)</f>
        <v>0.75307377049180324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1181.45646945365</v>
      </c>
      <c r="D13" s="277">
        <f>IF(ISERROR(HI!E6),"",HI!E6)</f>
        <v>1176.113800000001</v>
      </c>
      <c r="E13" s="274">
        <f t="shared" si="0"/>
        <v>0.99547789563832201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11088.666317400532</v>
      </c>
      <c r="D14" s="273">
        <f ca="1">IF(ISERROR(VLOOKUP("Osobní náklady (Kč) *",INDIRECT("HI!$A:$G"),5,0)),0,VLOOKUP("Osobní náklady (Kč) *",INDIRECT("HI!$A:$G"),5,0))</f>
        <v>10606.482220000009</v>
      </c>
      <c r="E14" s="274">
        <f ca="1">IF(C14=0,0,D14/C14)</f>
        <v>0.95651559136161657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5141.46</v>
      </c>
      <c r="D16" s="293">
        <f ca="1">IF(ISERROR(VLOOKUP("Výnosy celkem",INDIRECT("HI!$A:$G"),5,0)),0,VLOOKUP("Výnosy celkem",INDIRECT("HI!$A:$G"),5,0))</f>
        <v>3520.11</v>
      </c>
      <c r="E16" s="294">
        <f t="shared" ref="E16:E25" ca="1" si="1">IF(C16=0,0,D16/C16)</f>
        <v>0.68465183041392919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0.96771554962137718</v>
      </c>
      <c r="E18" s="274">
        <f t="shared" si="1"/>
        <v>1.1384888819075025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5141.46</v>
      </c>
      <c r="D19" s="273">
        <f ca="1">IF(ISERROR(VLOOKUP("Hospitalizace *",INDIRECT("HI!$A:$G"),5,0)),0,VLOOKUP("Hospitalizace *",INDIRECT("HI!$A:$G"),5,0))</f>
        <v>3520.11</v>
      </c>
      <c r="E19" s="274">
        <f ca="1">IF(C19=0,0,D19/C19)</f>
        <v>0.68465183041392919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0.68465183041392907</v>
      </c>
      <c r="E20" s="274">
        <f t="shared" si="1"/>
        <v>0.68465183041392907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0.68465183041392907</v>
      </c>
      <c r="E21" s="274">
        <f t="shared" si="1"/>
        <v>0.68465183041392907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1.1764705882352942</v>
      </c>
      <c r="E23" s="274">
        <f t="shared" si="1"/>
        <v>1.2383900928792571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0.71917924946317191</v>
      </c>
      <c r="E24" s="274">
        <f t="shared" si="1"/>
        <v>0.71917924946317191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0.3193036608278581</v>
      </c>
      <c r="D25" s="279">
        <f>IF(ISERROR(VLOOKUP("Celkem:",'ZV Vyžád.'!$A:$M,7,0)),"",VLOOKUP("Celkem:",'ZV Vyžád.'!$A:$M,7,0))</f>
        <v>0.90669531809793347</v>
      </c>
      <c r="E25" s="274">
        <f t="shared" si="1"/>
        <v>2.8396020131656052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2998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2013</v>
      </c>
      <c r="C3" s="554"/>
      <c r="D3" s="555"/>
      <c r="E3" s="553">
        <v>2014</v>
      </c>
      <c r="F3" s="554"/>
      <c r="G3" s="555"/>
      <c r="H3" s="553">
        <v>2015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5"/>
      <c r="B4" s="736" t="s">
        <v>71</v>
      </c>
      <c r="C4" s="737" t="s">
        <v>59</v>
      </c>
      <c r="D4" s="738" t="s">
        <v>72</v>
      </c>
      <c r="E4" s="736" t="s">
        <v>71</v>
      </c>
      <c r="F4" s="737" t="s">
        <v>59</v>
      </c>
      <c r="G4" s="738" t="s">
        <v>72</v>
      </c>
      <c r="H4" s="736" t="s">
        <v>71</v>
      </c>
      <c r="I4" s="737" t="s">
        <v>59</v>
      </c>
      <c r="J4" s="738" t="s">
        <v>72</v>
      </c>
      <c r="K4" s="739"/>
      <c r="L4" s="740"/>
      <c r="M4" s="740"/>
      <c r="N4" s="740"/>
      <c r="O4" s="741"/>
      <c r="P4" s="742"/>
      <c r="Q4" s="743" t="s">
        <v>60</v>
      </c>
      <c r="R4" s="744" t="s">
        <v>59</v>
      </c>
      <c r="S4" s="745" t="s">
        <v>73</v>
      </c>
      <c r="T4" s="746" t="s">
        <v>74</v>
      </c>
      <c r="U4" s="746" t="s">
        <v>75</v>
      </c>
      <c r="V4" s="747" t="s">
        <v>2</v>
      </c>
      <c r="W4" s="748" t="s">
        <v>76</v>
      </c>
    </row>
    <row r="5" spans="1:23" ht="14.4" customHeight="1" x14ac:dyDescent="0.3">
      <c r="A5" s="776" t="s">
        <v>2902</v>
      </c>
      <c r="B5" s="379"/>
      <c r="C5" s="749"/>
      <c r="D5" s="750"/>
      <c r="E5" s="751"/>
      <c r="F5" s="752"/>
      <c r="G5" s="753"/>
      <c r="H5" s="754">
        <v>1</v>
      </c>
      <c r="I5" s="755">
        <v>7.77</v>
      </c>
      <c r="J5" s="756">
        <v>21</v>
      </c>
      <c r="K5" s="757">
        <v>7.77</v>
      </c>
      <c r="L5" s="758">
        <v>5</v>
      </c>
      <c r="M5" s="758">
        <v>45</v>
      </c>
      <c r="N5" s="759">
        <v>15.05</v>
      </c>
      <c r="O5" s="758" t="s">
        <v>2903</v>
      </c>
      <c r="P5" s="760" t="s">
        <v>2904</v>
      </c>
      <c r="Q5" s="761">
        <f>H5-B5</f>
        <v>1</v>
      </c>
      <c r="R5" s="761">
        <f>I5-C5</f>
        <v>7.77</v>
      </c>
      <c r="S5" s="379">
        <f>IF(H5=0,"",H5*N5)</f>
        <v>15.05</v>
      </c>
      <c r="T5" s="379">
        <f>IF(H5=0,"",H5*J5)</f>
        <v>21</v>
      </c>
      <c r="U5" s="379">
        <f>IF(H5=0,"",T5-S5)</f>
        <v>5.9499999999999993</v>
      </c>
      <c r="V5" s="762">
        <f>IF(H5=0,"",T5/S5)</f>
        <v>1.3953488372093024</v>
      </c>
      <c r="W5" s="763">
        <v>5.95</v>
      </c>
    </row>
    <row r="6" spans="1:23" ht="14.4" customHeight="1" x14ac:dyDescent="0.3">
      <c r="A6" s="777" t="s">
        <v>2905</v>
      </c>
      <c r="B6" s="728">
        <v>1</v>
      </c>
      <c r="C6" s="729">
        <v>33.15</v>
      </c>
      <c r="D6" s="730">
        <v>71</v>
      </c>
      <c r="E6" s="731"/>
      <c r="F6" s="710"/>
      <c r="G6" s="711"/>
      <c r="H6" s="712">
        <v>1</v>
      </c>
      <c r="I6" s="713">
        <v>37.18</v>
      </c>
      <c r="J6" s="714">
        <v>64</v>
      </c>
      <c r="K6" s="715">
        <v>33.15</v>
      </c>
      <c r="L6" s="716">
        <v>15</v>
      </c>
      <c r="M6" s="716">
        <v>135</v>
      </c>
      <c r="N6" s="717">
        <v>45.08</v>
      </c>
      <c r="O6" s="716" t="s">
        <v>2903</v>
      </c>
      <c r="P6" s="732" t="s">
        <v>2906</v>
      </c>
      <c r="Q6" s="718">
        <f t="shared" ref="Q6:R52" si="0">H6-B6</f>
        <v>0</v>
      </c>
      <c r="R6" s="718">
        <f t="shared" si="0"/>
        <v>4.0300000000000011</v>
      </c>
      <c r="S6" s="728">
        <f t="shared" ref="S6:S52" si="1">IF(H6=0,"",H6*N6)</f>
        <v>45.08</v>
      </c>
      <c r="T6" s="728">
        <f t="shared" ref="T6:T52" si="2">IF(H6=0,"",H6*J6)</f>
        <v>64</v>
      </c>
      <c r="U6" s="728">
        <f t="shared" ref="U6:U52" si="3">IF(H6=0,"",T6-S6)</f>
        <v>18.920000000000002</v>
      </c>
      <c r="V6" s="733">
        <f t="shared" ref="V6:V52" si="4">IF(H6=0,"",T6/S6)</f>
        <v>1.419698314108252</v>
      </c>
      <c r="W6" s="719">
        <v>18.920000000000002</v>
      </c>
    </row>
    <row r="7" spans="1:23" ht="14.4" customHeight="1" x14ac:dyDescent="0.3">
      <c r="A7" s="777" t="s">
        <v>2907</v>
      </c>
      <c r="B7" s="728">
        <v>2</v>
      </c>
      <c r="C7" s="729">
        <v>40.68</v>
      </c>
      <c r="D7" s="730">
        <v>35</v>
      </c>
      <c r="E7" s="731">
        <v>2</v>
      </c>
      <c r="F7" s="710">
        <v>40.950000000000003</v>
      </c>
      <c r="G7" s="711">
        <v>27</v>
      </c>
      <c r="H7" s="712">
        <v>2</v>
      </c>
      <c r="I7" s="713">
        <v>40.68</v>
      </c>
      <c r="J7" s="720">
        <v>25.5</v>
      </c>
      <c r="K7" s="715">
        <v>20.34</v>
      </c>
      <c r="L7" s="716">
        <v>10</v>
      </c>
      <c r="M7" s="716">
        <v>87</v>
      </c>
      <c r="N7" s="717">
        <v>28.99</v>
      </c>
      <c r="O7" s="716" t="s">
        <v>2903</v>
      </c>
      <c r="P7" s="732" t="s">
        <v>2908</v>
      </c>
      <c r="Q7" s="718">
        <f t="shared" si="0"/>
        <v>0</v>
      </c>
      <c r="R7" s="718">
        <f t="shared" si="0"/>
        <v>0</v>
      </c>
      <c r="S7" s="728">
        <f t="shared" si="1"/>
        <v>57.98</v>
      </c>
      <c r="T7" s="728">
        <f t="shared" si="2"/>
        <v>51</v>
      </c>
      <c r="U7" s="728">
        <f t="shared" si="3"/>
        <v>-6.9799999999999969</v>
      </c>
      <c r="V7" s="733">
        <f t="shared" si="4"/>
        <v>0.87961365988271822</v>
      </c>
      <c r="W7" s="719">
        <v>0.01</v>
      </c>
    </row>
    <row r="8" spans="1:23" ht="14.4" customHeight="1" x14ac:dyDescent="0.3">
      <c r="A8" s="777" t="s">
        <v>2909</v>
      </c>
      <c r="B8" s="728">
        <v>2</v>
      </c>
      <c r="C8" s="729">
        <v>25.3</v>
      </c>
      <c r="D8" s="730">
        <v>26.5</v>
      </c>
      <c r="E8" s="712">
        <v>4</v>
      </c>
      <c r="F8" s="713">
        <v>47.29</v>
      </c>
      <c r="G8" s="720">
        <v>15.8</v>
      </c>
      <c r="H8" s="716"/>
      <c r="I8" s="710"/>
      <c r="J8" s="711"/>
      <c r="K8" s="715">
        <v>12.65</v>
      </c>
      <c r="L8" s="716">
        <v>7</v>
      </c>
      <c r="M8" s="716">
        <v>61</v>
      </c>
      <c r="N8" s="717">
        <v>20.38</v>
      </c>
      <c r="O8" s="716" t="s">
        <v>2903</v>
      </c>
      <c r="P8" s="732" t="s">
        <v>2910</v>
      </c>
      <c r="Q8" s="718">
        <f t="shared" si="0"/>
        <v>-2</v>
      </c>
      <c r="R8" s="718">
        <f t="shared" si="0"/>
        <v>-25.3</v>
      </c>
      <c r="S8" s="728" t="str">
        <f t="shared" si="1"/>
        <v/>
      </c>
      <c r="T8" s="728" t="str">
        <f t="shared" si="2"/>
        <v/>
      </c>
      <c r="U8" s="728" t="str">
        <f t="shared" si="3"/>
        <v/>
      </c>
      <c r="V8" s="733" t="str">
        <f t="shared" si="4"/>
        <v/>
      </c>
      <c r="W8" s="719"/>
    </row>
    <row r="9" spans="1:23" ht="14.4" customHeight="1" x14ac:dyDescent="0.3">
      <c r="A9" s="777" t="s">
        <v>2911</v>
      </c>
      <c r="B9" s="728"/>
      <c r="C9" s="729"/>
      <c r="D9" s="730"/>
      <c r="E9" s="731"/>
      <c r="F9" s="710"/>
      <c r="G9" s="711"/>
      <c r="H9" s="712">
        <v>1</v>
      </c>
      <c r="I9" s="713">
        <v>2.0099999999999998</v>
      </c>
      <c r="J9" s="720">
        <v>2</v>
      </c>
      <c r="K9" s="715">
        <v>2.2200000000000002</v>
      </c>
      <c r="L9" s="716">
        <v>3</v>
      </c>
      <c r="M9" s="716">
        <v>30</v>
      </c>
      <c r="N9" s="717">
        <v>10.06</v>
      </c>
      <c r="O9" s="716" t="s">
        <v>2903</v>
      </c>
      <c r="P9" s="732" t="s">
        <v>2912</v>
      </c>
      <c r="Q9" s="718">
        <f t="shared" si="0"/>
        <v>1</v>
      </c>
      <c r="R9" s="718">
        <f t="shared" si="0"/>
        <v>2.0099999999999998</v>
      </c>
      <c r="S9" s="728">
        <f t="shared" si="1"/>
        <v>10.06</v>
      </c>
      <c r="T9" s="728">
        <f t="shared" si="2"/>
        <v>2</v>
      </c>
      <c r="U9" s="728">
        <f t="shared" si="3"/>
        <v>-8.06</v>
      </c>
      <c r="V9" s="733">
        <f t="shared" si="4"/>
        <v>0.19880715705765406</v>
      </c>
      <c r="W9" s="719"/>
    </row>
    <row r="10" spans="1:23" ht="14.4" customHeight="1" x14ac:dyDescent="0.3">
      <c r="A10" s="777" t="s">
        <v>2913</v>
      </c>
      <c r="B10" s="728"/>
      <c r="C10" s="729"/>
      <c r="D10" s="730"/>
      <c r="E10" s="712">
        <v>1</v>
      </c>
      <c r="F10" s="713">
        <v>2.41</v>
      </c>
      <c r="G10" s="720">
        <v>3</v>
      </c>
      <c r="H10" s="716"/>
      <c r="I10" s="710"/>
      <c r="J10" s="711"/>
      <c r="K10" s="715">
        <v>2.38</v>
      </c>
      <c r="L10" s="716">
        <v>3</v>
      </c>
      <c r="M10" s="716">
        <v>31</v>
      </c>
      <c r="N10" s="717">
        <v>10.33</v>
      </c>
      <c r="O10" s="716" t="s">
        <v>2903</v>
      </c>
      <c r="P10" s="732" t="s">
        <v>2914</v>
      </c>
      <c r="Q10" s="718">
        <f t="shared" si="0"/>
        <v>0</v>
      </c>
      <c r="R10" s="718">
        <f t="shared" si="0"/>
        <v>0</v>
      </c>
      <c r="S10" s="728" t="str">
        <f t="shared" si="1"/>
        <v/>
      </c>
      <c r="T10" s="728" t="str">
        <f t="shared" si="2"/>
        <v/>
      </c>
      <c r="U10" s="728" t="str">
        <f t="shared" si="3"/>
        <v/>
      </c>
      <c r="V10" s="733" t="str">
        <f t="shared" si="4"/>
        <v/>
      </c>
      <c r="W10" s="719"/>
    </row>
    <row r="11" spans="1:23" ht="14.4" customHeight="1" x14ac:dyDescent="0.3">
      <c r="A11" s="777" t="s">
        <v>2915</v>
      </c>
      <c r="B11" s="728"/>
      <c r="C11" s="729"/>
      <c r="D11" s="730"/>
      <c r="E11" s="712">
        <v>1</v>
      </c>
      <c r="F11" s="713">
        <v>0.53</v>
      </c>
      <c r="G11" s="720">
        <v>3</v>
      </c>
      <c r="H11" s="716"/>
      <c r="I11" s="710"/>
      <c r="J11" s="711"/>
      <c r="K11" s="715">
        <v>0.42</v>
      </c>
      <c r="L11" s="716">
        <v>1</v>
      </c>
      <c r="M11" s="716">
        <v>7</v>
      </c>
      <c r="N11" s="717">
        <v>2.46</v>
      </c>
      <c r="O11" s="716" t="s">
        <v>2903</v>
      </c>
      <c r="P11" s="732" t="s">
        <v>2916</v>
      </c>
      <c r="Q11" s="718">
        <f t="shared" si="0"/>
        <v>0</v>
      </c>
      <c r="R11" s="718">
        <f t="shared" si="0"/>
        <v>0</v>
      </c>
      <c r="S11" s="728" t="str">
        <f t="shared" si="1"/>
        <v/>
      </c>
      <c r="T11" s="728" t="str">
        <f t="shared" si="2"/>
        <v/>
      </c>
      <c r="U11" s="728" t="str">
        <f t="shared" si="3"/>
        <v/>
      </c>
      <c r="V11" s="733" t="str">
        <f t="shared" si="4"/>
        <v/>
      </c>
      <c r="W11" s="719"/>
    </row>
    <row r="12" spans="1:23" ht="14.4" customHeight="1" x14ac:dyDescent="0.3">
      <c r="A12" s="777" t="s">
        <v>2917</v>
      </c>
      <c r="B12" s="728"/>
      <c r="C12" s="729"/>
      <c r="D12" s="730"/>
      <c r="E12" s="712">
        <v>3</v>
      </c>
      <c r="F12" s="713">
        <v>12.18</v>
      </c>
      <c r="G12" s="720">
        <v>2.2999999999999998</v>
      </c>
      <c r="H12" s="716"/>
      <c r="I12" s="710"/>
      <c r="J12" s="711"/>
      <c r="K12" s="715">
        <v>5.41</v>
      </c>
      <c r="L12" s="716">
        <v>4</v>
      </c>
      <c r="M12" s="716">
        <v>32</v>
      </c>
      <c r="N12" s="717">
        <v>10.73</v>
      </c>
      <c r="O12" s="716" t="s">
        <v>2903</v>
      </c>
      <c r="P12" s="732" t="s">
        <v>2918</v>
      </c>
      <c r="Q12" s="718">
        <f t="shared" si="0"/>
        <v>0</v>
      </c>
      <c r="R12" s="718">
        <f t="shared" si="0"/>
        <v>0</v>
      </c>
      <c r="S12" s="728" t="str">
        <f t="shared" si="1"/>
        <v/>
      </c>
      <c r="T12" s="728" t="str">
        <f t="shared" si="2"/>
        <v/>
      </c>
      <c r="U12" s="728" t="str">
        <f t="shared" si="3"/>
        <v/>
      </c>
      <c r="V12" s="733" t="str">
        <f t="shared" si="4"/>
        <v/>
      </c>
      <c r="W12" s="719"/>
    </row>
    <row r="13" spans="1:23" ht="14.4" customHeight="1" x14ac:dyDescent="0.3">
      <c r="A13" s="778" t="s">
        <v>2919</v>
      </c>
      <c r="B13" s="764">
        <v>1</v>
      </c>
      <c r="C13" s="765">
        <v>4.38</v>
      </c>
      <c r="D13" s="734">
        <v>3</v>
      </c>
      <c r="E13" s="766"/>
      <c r="F13" s="767"/>
      <c r="G13" s="721"/>
      <c r="H13" s="768"/>
      <c r="I13" s="769"/>
      <c r="J13" s="722"/>
      <c r="K13" s="770">
        <v>7.26</v>
      </c>
      <c r="L13" s="768">
        <v>4</v>
      </c>
      <c r="M13" s="768">
        <v>39</v>
      </c>
      <c r="N13" s="771">
        <v>13.04</v>
      </c>
      <c r="O13" s="768" t="s">
        <v>2903</v>
      </c>
      <c r="P13" s="772" t="s">
        <v>2920</v>
      </c>
      <c r="Q13" s="773">
        <f t="shared" si="0"/>
        <v>-1</v>
      </c>
      <c r="R13" s="773">
        <f t="shared" si="0"/>
        <v>-4.38</v>
      </c>
      <c r="S13" s="764" t="str">
        <f t="shared" si="1"/>
        <v/>
      </c>
      <c r="T13" s="764" t="str">
        <f t="shared" si="2"/>
        <v/>
      </c>
      <c r="U13" s="764" t="str">
        <f t="shared" si="3"/>
        <v/>
      </c>
      <c r="V13" s="774" t="str">
        <f t="shared" si="4"/>
        <v/>
      </c>
      <c r="W13" s="723"/>
    </row>
    <row r="14" spans="1:23" ht="14.4" customHeight="1" x14ac:dyDescent="0.3">
      <c r="A14" s="778" t="s">
        <v>2921</v>
      </c>
      <c r="B14" s="764">
        <v>1</v>
      </c>
      <c r="C14" s="765">
        <v>9.31</v>
      </c>
      <c r="D14" s="734">
        <v>6</v>
      </c>
      <c r="E14" s="766">
        <v>1</v>
      </c>
      <c r="F14" s="767">
        <v>9.31</v>
      </c>
      <c r="G14" s="721">
        <v>8</v>
      </c>
      <c r="H14" s="768"/>
      <c r="I14" s="769"/>
      <c r="J14" s="722"/>
      <c r="K14" s="770">
        <v>9.31</v>
      </c>
      <c r="L14" s="768">
        <v>5</v>
      </c>
      <c r="M14" s="768">
        <v>47</v>
      </c>
      <c r="N14" s="771">
        <v>15.68</v>
      </c>
      <c r="O14" s="768" t="s">
        <v>2903</v>
      </c>
      <c r="P14" s="772" t="s">
        <v>2922</v>
      </c>
      <c r="Q14" s="773">
        <f t="shared" si="0"/>
        <v>-1</v>
      </c>
      <c r="R14" s="773">
        <f t="shared" si="0"/>
        <v>-9.31</v>
      </c>
      <c r="S14" s="764" t="str">
        <f t="shared" si="1"/>
        <v/>
      </c>
      <c r="T14" s="764" t="str">
        <f t="shared" si="2"/>
        <v/>
      </c>
      <c r="U14" s="764" t="str">
        <f t="shared" si="3"/>
        <v/>
      </c>
      <c r="V14" s="774" t="str">
        <f t="shared" si="4"/>
        <v/>
      </c>
      <c r="W14" s="723"/>
    </row>
    <row r="15" spans="1:23" ht="14.4" customHeight="1" x14ac:dyDescent="0.3">
      <c r="A15" s="777" t="s">
        <v>2923</v>
      </c>
      <c r="B15" s="728"/>
      <c r="C15" s="729"/>
      <c r="D15" s="730"/>
      <c r="E15" s="712">
        <v>1</v>
      </c>
      <c r="F15" s="713">
        <v>4.2300000000000004</v>
      </c>
      <c r="G15" s="720">
        <v>3</v>
      </c>
      <c r="H15" s="716"/>
      <c r="I15" s="710"/>
      <c r="J15" s="711"/>
      <c r="K15" s="715">
        <v>4.2300000000000004</v>
      </c>
      <c r="L15" s="716">
        <v>2</v>
      </c>
      <c r="M15" s="716">
        <v>20</v>
      </c>
      <c r="N15" s="717">
        <v>6.76</v>
      </c>
      <c r="O15" s="716" t="s">
        <v>2903</v>
      </c>
      <c r="P15" s="732" t="s">
        <v>2924</v>
      </c>
      <c r="Q15" s="718">
        <f t="shared" si="0"/>
        <v>0</v>
      </c>
      <c r="R15" s="718">
        <f t="shared" si="0"/>
        <v>0</v>
      </c>
      <c r="S15" s="728" t="str">
        <f t="shared" si="1"/>
        <v/>
      </c>
      <c r="T15" s="728" t="str">
        <f t="shared" si="2"/>
        <v/>
      </c>
      <c r="U15" s="728" t="str">
        <f t="shared" si="3"/>
        <v/>
      </c>
      <c r="V15" s="733" t="str">
        <f t="shared" si="4"/>
        <v/>
      </c>
      <c r="W15" s="719"/>
    </row>
    <row r="16" spans="1:23" ht="14.4" customHeight="1" x14ac:dyDescent="0.3">
      <c r="A16" s="777" t="s">
        <v>2925</v>
      </c>
      <c r="B16" s="728">
        <v>1</v>
      </c>
      <c r="C16" s="729">
        <v>1.49</v>
      </c>
      <c r="D16" s="730">
        <v>2</v>
      </c>
      <c r="E16" s="731"/>
      <c r="F16" s="710"/>
      <c r="G16" s="711"/>
      <c r="H16" s="712"/>
      <c r="I16" s="713"/>
      <c r="J16" s="720"/>
      <c r="K16" s="715">
        <v>2.12</v>
      </c>
      <c r="L16" s="716">
        <v>3</v>
      </c>
      <c r="M16" s="716">
        <v>25</v>
      </c>
      <c r="N16" s="717">
        <v>8.48</v>
      </c>
      <c r="O16" s="716" t="s">
        <v>2903</v>
      </c>
      <c r="P16" s="732" t="s">
        <v>2926</v>
      </c>
      <c r="Q16" s="718">
        <f t="shared" si="0"/>
        <v>-1</v>
      </c>
      <c r="R16" s="718">
        <f t="shared" si="0"/>
        <v>-1.49</v>
      </c>
      <c r="S16" s="728" t="str">
        <f t="shared" si="1"/>
        <v/>
      </c>
      <c r="T16" s="728" t="str">
        <f t="shared" si="2"/>
        <v/>
      </c>
      <c r="U16" s="728" t="str">
        <f t="shared" si="3"/>
        <v/>
      </c>
      <c r="V16" s="733" t="str">
        <f t="shared" si="4"/>
        <v/>
      </c>
      <c r="W16" s="719"/>
    </row>
    <row r="17" spans="1:23" ht="14.4" customHeight="1" x14ac:dyDescent="0.3">
      <c r="A17" s="778" t="s">
        <v>2927</v>
      </c>
      <c r="B17" s="764"/>
      <c r="C17" s="765"/>
      <c r="D17" s="734"/>
      <c r="E17" s="775"/>
      <c r="F17" s="769"/>
      <c r="G17" s="722"/>
      <c r="H17" s="766">
        <v>1</v>
      </c>
      <c r="I17" s="767">
        <v>1.58</v>
      </c>
      <c r="J17" s="721">
        <v>2</v>
      </c>
      <c r="K17" s="770">
        <v>2.86</v>
      </c>
      <c r="L17" s="768">
        <v>4</v>
      </c>
      <c r="M17" s="768">
        <v>36</v>
      </c>
      <c r="N17" s="771">
        <v>12.12</v>
      </c>
      <c r="O17" s="768" t="s">
        <v>2903</v>
      </c>
      <c r="P17" s="772" t="s">
        <v>2928</v>
      </c>
      <c r="Q17" s="773">
        <f t="shared" si="0"/>
        <v>1</v>
      </c>
      <c r="R17" s="773">
        <f t="shared" si="0"/>
        <v>1.58</v>
      </c>
      <c r="S17" s="764">
        <f t="shared" si="1"/>
        <v>12.12</v>
      </c>
      <c r="T17" s="764">
        <f t="shared" si="2"/>
        <v>2</v>
      </c>
      <c r="U17" s="764">
        <f t="shared" si="3"/>
        <v>-10.119999999999999</v>
      </c>
      <c r="V17" s="774">
        <f t="shared" si="4"/>
        <v>0.16501650165016502</v>
      </c>
      <c r="W17" s="723"/>
    </row>
    <row r="18" spans="1:23" ht="14.4" customHeight="1" x14ac:dyDescent="0.3">
      <c r="A18" s="778" t="s">
        <v>2929</v>
      </c>
      <c r="B18" s="764">
        <v>1</v>
      </c>
      <c r="C18" s="765">
        <v>3.81</v>
      </c>
      <c r="D18" s="734">
        <v>8</v>
      </c>
      <c r="E18" s="775">
        <v>1</v>
      </c>
      <c r="F18" s="769">
        <v>3.81</v>
      </c>
      <c r="G18" s="722">
        <v>4</v>
      </c>
      <c r="H18" s="766">
        <v>1</v>
      </c>
      <c r="I18" s="767">
        <v>3.81</v>
      </c>
      <c r="J18" s="721">
        <v>6</v>
      </c>
      <c r="K18" s="770">
        <v>3.81</v>
      </c>
      <c r="L18" s="768">
        <v>4</v>
      </c>
      <c r="M18" s="768">
        <v>39</v>
      </c>
      <c r="N18" s="771">
        <v>12.99</v>
      </c>
      <c r="O18" s="768" t="s">
        <v>2903</v>
      </c>
      <c r="P18" s="772" t="s">
        <v>2930</v>
      </c>
      <c r="Q18" s="773">
        <f t="shared" si="0"/>
        <v>0</v>
      </c>
      <c r="R18" s="773">
        <f t="shared" si="0"/>
        <v>0</v>
      </c>
      <c r="S18" s="764">
        <f t="shared" si="1"/>
        <v>12.99</v>
      </c>
      <c r="T18" s="764">
        <f t="shared" si="2"/>
        <v>6</v>
      </c>
      <c r="U18" s="764">
        <f t="shared" si="3"/>
        <v>-6.99</v>
      </c>
      <c r="V18" s="774">
        <f t="shared" si="4"/>
        <v>0.46189376443418012</v>
      </c>
      <c r="W18" s="723"/>
    </row>
    <row r="19" spans="1:23" ht="14.4" customHeight="1" x14ac:dyDescent="0.3">
      <c r="A19" s="777" t="s">
        <v>2931</v>
      </c>
      <c r="B19" s="728"/>
      <c r="C19" s="729"/>
      <c r="D19" s="730"/>
      <c r="E19" s="731"/>
      <c r="F19" s="710"/>
      <c r="G19" s="711"/>
      <c r="H19" s="712">
        <v>1</v>
      </c>
      <c r="I19" s="713">
        <v>2.66</v>
      </c>
      <c r="J19" s="720">
        <v>13</v>
      </c>
      <c r="K19" s="715">
        <v>2.5299999999999998</v>
      </c>
      <c r="L19" s="716">
        <v>6</v>
      </c>
      <c r="M19" s="716">
        <v>55</v>
      </c>
      <c r="N19" s="717">
        <v>18.37</v>
      </c>
      <c r="O19" s="716" t="s">
        <v>2903</v>
      </c>
      <c r="P19" s="732" t="s">
        <v>2932</v>
      </c>
      <c r="Q19" s="718">
        <f t="shared" si="0"/>
        <v>1</v>
      </c>
      <c r="R19" s="718">
        <f t="shared" si="0"/>
        <v>2.66</v>
      </c>
      <c r="S19" s="728">
        <f t="shared" si="1"/>
        <v>18.37</v>
      </c>
      <c r="T19" s="728">
        <f t="shared" si="2"/>
        <v>13</v>
      </c>
      <c r="U19" s="728">
        <f t="shared" si="3"/>
        <v>-5.370000000000001</v>
      </c>
      <c r="V19" s="733">
        <f t="shared" si="4"/>
        <v>0.70767555797495918</v>
      </c>
      <c r="W19" s="719"/>
    </row>
    <row r="20" spans="1:23" ht="14.4" customHeight="1" x14ac:dyDescent="0.3">
      <c r="A20" s="777" t="s">
        <v>2933</v>
      </c>
      <c r="B20" s="728"/>
      <c r="C20" s="729"/>
      <c r="D20" s="730"/>
      <c r="E20" s="712">
        <v>1</v>
      </c>
      <c r="F20" s="713">
        <v>2.0499999999999998</v>
      </c>
      <c r="G20" s="720">
        <v>2</v>
      </c>
      <c r="H20" s="716"/>
      <c r="I20" s="710"/>
      <c r="J20" s="711"/>
      <c r="K20" s="715">
        <v>2.0499999999999998</v>
      </c>
      <c r="L20" s="716">
        <v>2</v>
      </c>
      <c r="M20" s="716">
        <v>14</v>
      </c>
      <c r="N20" s="717">
        <v>4.51</v>
      </c>
      <c r="O20" s="716" t="s">
        <v>2903</v>
      </c>
      <c r="P20" s="732" t="s">
        <v>2934</v>
      </c>
      <c r="Q20" s="718">
        <f t="shared" si="0"/>
        <v>0</v>
      </c>
      <c r="R20" s="718">
        <f t="shared" si="0"/>
        <v>0</v>
      </c>
      <c r="S20" s="728" t="str">
        <f t="shared" si="1"/>
        <v/>
      </c>
      <c r="T20" s="728" t="str">
        <f t="shared" si="2"/>
        <v/>
      </c>
      <c r="U20" s="728" t="str">
        <f t="shared" si="3"/>
        <v/>
      </c>
      <c r="V20" s="733" t="str">
        <f t="shared" si="4"/>
        <v/>
      </c>
      <c r="W20" s="719"/>
    </row>
    <row r="21" spans="1:23" ht="14.4" customHeight="1" x14ac:dyDescent="0.3">
      <c r="A21" s="778" t="s">
        <v>2935</v>
      </c>
      <c r="B21" s="764"/>
      <c r="C21" s="765"/>
      <c r="D21" s="734"/>
      <c r="E21" s="766">
        <v>1</v>
      </c>
      <c r="F21" s="767">
        <v>2.65</v>
      </c>
      <c r="G21" s="721">
        <v>15</v>
      </c>
      <c r="H21" s="768"/>
      <c r="I21" s="769"/>
      <c r="J21" s="722"/>
      <c r="K21" s="770">
        <v>2.65</v>
      </c>
      <c r="L21" s="768">
        <v>3</v>
      </c>
      <c r="M21" s="768">
        <v>27</v>
      </c>
      <c r="N21" s="771">
        <v>9.01</v>
      </c>
      <c r="O21" s="768" t="s">
        <v>2903</v>
      </c>
      <c r="P21" s="772" t="s">
        <v>2936</v>
      </c>
      <c r="Q21" s="773">
        <f t="shared" si="0"/>
        <v>0</v>
      </c>
      <c r="R21" s="773">
        <f t="shared" si="0"/>
        <v>0</v>
      </c>
      <c r="S21" s="764" t="str">
        <f t="shared" si="1"/>
        <v/>
      </c>
      <c r="T21" s="764" t="str">
        <f t="shared" si="2"/>
        <v/>
      </c>
      <c r="U21" s="764" t="str">
        <f t="shared" si="3"/>
        <v/>
      </c>
      <c r="V21" s="774" t="str">
        <f t="shared" si="4"/>
        <v/>
      </c>
      <c r="W21" s="723"/>
    </row>
    <row r="22" spans="1:23" ht="14.4" customHeight="1" x14ac:dyDescent="0.3">
      <c r="A22" s="777" t="s">
        <v>2937</v>
      </c>
      <c r="B22" s="724">
        <v>3</v>
      </c>
      <c r="C22" s="725">
        <v>20.67</v>
      </c>
      <c r="D22" s="726">
        <v>17</v>
      </c>
      <c r="E22" s="731">
        <v>2</v>
      </c>
      <c r="F22" s="710">
        <v>13.51</v>
      </c>
      <c r="G22" s="711">
        <v>21</v>
      </c>
      <c r="H22" s="716">
        <v>1</v>
      </c>
      <c r="I22" s="710">
        <v>3.02</v>
      </c>
      <c r="J22" s="711">
        <v>3</v>
      </c>
      <c r="K22" s="715">
        <v>6.37</v>
      </c>
      <c r="L22" s="716">
        <v>7</v>
      </c>
      <c r="M22" s="716">
        <v>61</v>
      </c>
      <c r="N22" s="717">
        <v>20.329999999999998</v>
      </c>
      <c r="O22" s="716" t="s">
        <v>2903</v>
      </c>
      <c r="P22" s="732" t="s">
        <v>2938</v>
      </c>
      <c r="Q22" s="718">
        <f t="shared" si="0"/>
        <v>-2</v>
      </c>
      <c r="R22" s="718">
        <f t="shared" si="0"/>
        <v>-17.650000000000002</v>
      </c>
      <c r="S22" s="728">
        <f t="shared" si="1"/>
        <v>20.329999999999998</v>
      </c>
      <c r="T22" s="728">
        <f t="shared" si="2"/>
        <v>3</v>
      </c>
      <c r="U22" s="728">
        <f t="shared" si="3"/>
        <v>-17.329999999999998</v>
      </c>
      <c r="V22" s="733">
        <f t="shared" si="4"/>
        <v>0.14756517461878998</v>
      </c>
      <c r="W22" s="719"/>
    </row>
    <row r="23" spans="1:23" ht="14.4" customHeight="1" x14ac:dyDescent="0.3">
      <c r="A23" s="777" t="s">
        <v>2939</v>
      </c>
      <c r="B23" s="728"/>
      <c r="C23" s="729"/>
      <c r="D23" s="730"/>
      <c r="E23" s="712">
        <v>1</v>
      </c>
      <c r="F23" s="713">
        <v>7.36</v>
      </c>
      <c r="G23" s="720">
        <v>5</v>
      </c>
      <c r="H23" s="716"/>
      <c r="I23" s="710"/>
      <c r="J23" s="711"/>
      <c r="K23" s="715">
        <v>5.3</v>
      </c>
      <c r="L23" s="716">
        <v>5</v>
      </c>
      <c r="M23" s="716">
        <v>46</v>
      </c>
      <c r="N23" s="717">
        <v>15.17</v>
      </c>
      <c r="O23" s="716" t="s">
        <v>2903</v>
      </c>
      <c r="P23" s="732" t="s">
        <v>2940</v>
      </c>
      <c r="Q23" s="718">
        <f t="shared" si="0"/>
        <v>0</v>
      </c>
      <c r="R23" s="718">
        <f t="shared" si="0"/>
        <v>0</v>
      </c>
      <c r="S23" s="728" t="str">
        <f t="shared" si="1"/>
        <v/>
      </c>
      <c r="T23" s="728" t="str">
        <f t="shared" si="2"/>
        <v/>
      </c>
      <c r="U23" s="728" t="str">
        <f t="shared" si="3"/>
        <v/>
      </c>
      <c r="V23" s="733" t="str">
        <f t="shared" si="4"/>
        <v/>
      </c>
      <c r="W23" s="719"/>
    </row>
    <row r="24" spans="1:23" ht="14.4" customHeight="1" x14ac:dyDescent="0.3">
      <c r="A24" s="777" t="s">
        <v>2941</v>
      </c>
      <c r="B24" s="724">
        <v>1</v>
      </c>
      <c r="C24" s="725">
        <v>5.35</v>
      </c>
      <c r="D24" s="726">
        <v>2</v>
      </c>
      <c r="E24" s="731"/>
      <c r="F24" s="710"/>
      <c r="G24" s="711"/>
      <c r="H24" s="716"/>
      <c r="I24" s="710"/>
      <c r="J24" s="711"/>
      <c r="K24" s="715">
        <v>2.5499999999999998</v>
      </c>
      <c r="L24" s="716">
        <v>4</v>
      </c>
      <c r="M24" s="716">
        <v>35</v>
      </c>
      <c r="N24" s="717">
        <v>11.81</v>
      </c>
      <c r="O24" s="716" t="s">
        <v>2903</v>
      </c>
      <c r="P24" s="732" t="s">
        <v>2942</v>
      </c>
      <c r="Q24" s="718">
        <f t="shared" si="0"/>
        <v>-1</v>
      </c>
      <c r="R24" s="718">
        <f t="shared" si="0"/>
        <v>-5.35</v>
      </c>
      <c r="S24" s="728" t="str">
        <f t="shared" si="1"/>
        <v/>
      </c>
      <c r="T24" s="728" t="str">
        <f t="shared" si="2"/>
        <v/>
      </c>
      <c r="U24" s="728" t="str">
        <f t="shared" si="3"/>
        <v/>
      </c>
      <c r="V24" s="733" t="str">
        <f t="shared" si="4"/>
        <v/>
      </c>
      <c r="W24" s="719"/>
    </row>
    <row r="25" spans="1:23" ht="14.4" customHeight="1" x14ac:dyDescent="0.3">
      <c r="A25" s="777" t="s">
        <v>2943</v>
      </c>
      <c r="B25" s="728"/>
      <c r="C25" s="729"/>
      <c r="D25" s="730"/>
      <c r="E25" s="731"/>
      <c r="F25" s="710"/>
      <c r="G25" s="711"/>
      <c r="H25" s="712">
        <v>1</v>
      </c>
      <c r="I25" s="713">
        <v>1.5</v>
      </c>
      <c r="J25" s="720">
        <v>5</v>
      </c>
      <c r="K25" s="715">
        <v>1.5</v>
      </c>
      <c r="L25" s="716">
        <v>3</v>
      </c>
      <c r="M25" s="716">
        <v>26</v>
      </c>
      <c r="N25" s="717">
        <v>8.6</v>
      </c>
      <c r="O25" s="716" t="s">
        <v>2903</v>
      </c>
      <c r="P25" s="732" t="s">
        <v>2944</v>
      </c>
      <c r="Q25" s="718">
        <f t="shared" si="0"/>
        <v>1</v>
      </c>
      <c r="R25" s="718">
        <f t="shared" si="0"/>
        <v>1.5</v>
      </c>
      <c r="S25" s="728">
        <f t="shared" si="1"/>
        <v>8.6</v>
      </c>
      <c r="T25" s="728">
        <f t="shared" si="2"/>
        <v>5</v>
      </c>
      <c r="U25" s="728">
        <f t="shared" si="3"/>
        <v>-3.5999999999999996</v>
      </c>
      <c r="V25" s="733">
        <f t="shared" si="4"/>
        <v>0.58139534883720934</v>
      </c>
      <c r="W25" s="719"/>
    </row>
    <row r="26" spans="1:23" ht="14.4" customHeight="1" x14ac:dyDescent="0.3">
      <c r="A26" s="777" t="s">
        <v>2945</v>
      </c>
      <c r="B26" s="728"/>
      <c r="C26" s="729"/>
      <c r="D26" s="730"/>
      <c r="E26" s="712">
        <v>1</v>
      </c>
      <c r="F26" s="713">
        <v>6.22</v>
      </c>
      <c r="G26" s="720">
        <v>4</v>
      </c>
      <c r="H26" s="716"/>
      <c r="I26" s="710"/>
      <c r="J26" s="711"/>
      <c r="K26" s="715">
        <v>3.18</v>
      </c>
      <c r="L26" s="716">
        <v>4</v>
      </c>
      <c r="M26" s="716">
        <v>38</v>
      </c>
      <c r="N26" s="717">
        <v>12.65</v>
      </c>
      <c r="O26" s="716" t="s">
        <v>2903</v>
      </c>
      <c r="P26" s="732" t="s">
        <v>2946</v>
      </c>
      <c r="Q26" s="718">
        <f t="shared" si="0"/>
        <v>0</v>
      </c>
      <c r="R26" s="718">
        <f t="shared" si="0"/>
        <v>0</v>
      </c>
      <c r="S26" s="728" t="str">
        <f t="shared" si="1"/>
        <v/>
      </c>
      <c r="T26" s="728" t="str">
        <f t="shared" si="2"/>
        <v/>
      </c>
      <c r="U26" s="728" t="str">
        <f t="shared" si="3"/>
        <v/>
      </c>
      <c r="V26" s="733" t="str">
        <f t="shared" si="4"/>
        <v/>
      </c>
      <c r="W26" s="719"/>
    </row>
    <row r="27" spans="1:23" ht="14.4" customHeight="1" x14ac:dyDescent="0.3">
      <c r="A27" s="777" t="s">
        <v>2947</v>
      </c>
      <c r="B27" s="728"/>
      <c r="C27" s="729"/>
      <c r="D27" s="730"/>
      <c r="E27" s="712">
        <v>1</v>
      </c>
      <c r="F27" s="713">
        <v>0.57999999999999996</v>
      </c>
      <c r="G27" s="720">
        <v>4</v>
      </c>
      <c r="H27" s="716"/>
      <c r="I27" s="710"/>
      <c r="J27" s="711"/>
      <c r="K27" s="715">
        <v>0.57999999999999996</v>
      </c>
      <c r="L27" s="716">
        <v>2</v>
      </c>
      <c r="M27" s="716">
        <v>21</v>
      </c>
      <c r="N27" s="717">
        <v>6.97</v>
      </c>
      <c r="O27" s="716" t="s">
        <v>2903</v>
      </c>
      <c r="P27" s="732" t="s">
        <v>2948</v>
      </c>
      <c r="Q27" s="718">
        <f t="shared" si="0"/>
        <v>0</v>
      </c>
      <c r="R27" s="718">
        <f t="shared" si="0"/>
        <v>0</v>
      </c>
      <c r="S27" s="728" t="str">
        <f t="shared" si="1"/>
        <v/>
      </c>
      <c r="T27" s="728" t="str">
        <f t="shared" si="2"/>
        <v/>
      </c>
      <c r="U27" s="728" t="str">
        <f t="shared" si="3"/>
        <v/>
      </c>
      <c r="V27" s="733" t="str">
        <f t="shared" si="4"/>
        <v/>
      </c>
      <c r="W27" s="719"/>
    </row>
    <row r="28" spans="1:23" ht="14.4" customHeight="1" x14ac:dyDescent="0.3">
      <c r="A28" s="777" t="s">
        <v>2949</v>
      </c>
      <c r="B28" s="728"/>
      <c r="C28" s="729"/>
      <c r="D28" s="730"/>
      <c r="E28" s="712">
        <v>1</v>
      </c>
      <c r="F28" s="713">
        <v>0.86</v>
      </c>
      <c r="G28" s="720">
        <v>2</v>
      </c>
      <c r="H28" s="716"/>
      <c r="I28" s="710"/>
      <c r="J28" s="711"/>
      <c r="K28" s="715">
        <v>0.46</v>
      </c>
      <c r="L28" s="716">
        <v>2</v>
      </c>
      <c r="M28" s="716">
        <v>16</v>
      </c>
      <c r="N28" s="717">
        <v>5.47</v>
      </c>
      <c r="O28" s="716" t="s">
        <v>2903</v>
      </c>
      <c r="P28" s="732" t="s">
        <v>2950</v>
      </c>
      <c r="Q28" s="718">
        <f t="shared" si="0"/>
        <v>0</v>
      </c>
      <c r="R28" s="718">
        <f t="shared" si="0"/>
        <v>0</v>
      </c>
      <c r="S28" s="728" t="str">
        <f t="shared" si="1"/>
        <v/>
      </c>
      <c r="T28" s="728" t="str">
        <f t="shared" si="2"/>
        <v/>
      </c>
      <c r="U28" s="728" t="str">
        <f t="shared" si="3"/>
        <v/>
      </c>
      <c r="V28" s="733" t="str">
        <f t="shared" si="4"/>
        <v/>
      </c>
      <c r="W28" s="719"/>
    </row>
    <row r="29" spans="1:23" ht="14.4" customHeight="1" x14ac:dyDescent="0.3">
      <c r="A29" s="777" t="s">
        <v>2951</v>
      </c>
      <c r="B29" s="728"/>
      <c r="C29" s="729"/>
      <c r="D29" s="730"/>
      <c r="E29" s="712">
        <v>1</v>
      </c>
      <c r="F29" s="713">
        <v>2.08</v>
      </c>
      <c r="G29" s="720">
        <v>5</v>
      </c>
      <c r="H29" s="716"/>
      <c r="I29" s="710"/>
      <c r="J29" s="711"/>
      <c r="K29" s="715">
        <v>2.08</v>
      </c>
      <c r="L29" s="716">
        <v>4</v>
      </c>
      <c r="M29" s="716">
        <v>39</v>
      </c>
      <c r="N29" s="717">
        <v>13</v>
      </c>
      <c r="O29" s="716" t="s">
        <v>2903</v>
      </c>
      <c r="P29" s="732" t="s">
        <v>2952</v>
      </c>
      <c r="Q29" s="718">
        <f t="shared" si="0"/>
        <v>0</v>
      </c>
      <c r="R29" s="718">
        <f t="shared" si="0"/>
        <v>0</v>
      </c>
      <c r="S29" s="728" t="str">
        <f t="shared" si="1"/>
        <v/>
      </c>
      <c r="T29" s="728" t="str">
        <f t="shared" si="2"/>
        <v/>
      </c>
      <c r="U29" s="728" t="str">
        <f t="shared" si="3"/>
        <v/>
      </c>
      <c r="V29" s="733" t="str">
        <f t="shared" si="4"/>
        <v/>
      </c>
      <c r="W29" s="719"/>
    </row>
    <row r="30" spans="1:23" ht="14.4" customHeight="1" x14ac:dyDescent="0.3">
      <c r="A30" s="777" t="s">
        <v>2953</v>
      </c>
      <c r="B30" s="724">
        <v>1</v>
      </c>
      <c r="C30" s="725">
        <v>1.88</v>
      </c>
      <c r="D30" s="726">
        <v>3</v>
      </c>
      <c r="E30" s="731"/>
      <c r="F30" s="710"/>
      <c r="G30" s="711"/>
      <c r="H30" s="716"/>
      <c r="I30" s="710"/>
      <c r="J30" s="711"/>
      <c r="K30" s="715">
        <v>1.06</v>
      </c>
      <c r="L30" s="716">
        <v>4</v>
      </c>
      <c r="M30" s="716">
        <v>32</v>
      </c>
      <c r="N30" s="717">
        <v>10.78</v>
      </c>
      <c r="O30" s="716" t="s">
        <v>2903</v>
      </c>
      <c r="P30" s="732" t="s">
        <v>2954</v>
      </c>
      <c r="Q30" s="718">
        <f t="shared" si="0"/>
        <v>-1</v>
      </c>
      <c r="R30" s="718">
        <f t="shared" si="0"/>
        <v>-1.88</v>
      </c>
      <c r="S30" s="728" t="str">
        <f t="shared" si="1"/>
        <v/>
      </c>
      <c r="T30" s="728" t="str">
        <f t="shared" si="2"/>
        <v/>
      </c>
      <c r="U30" s="728" t="str">
        <f t="shared" si="3"/>
        <v/>
      </c>
      <c r="V30" s="733" t="str">
        <f t="shared" si="4"/>
        <v/>
      </c>
      <c r="W30" s="719"/>
    </row>
    <row r="31" spans="1:23" ht="14.4" customHeight="1" x14ac:dyDescent="0.3">
      <c r="A31" s="777" t="s">
        <v>2955</v>
      </c>
      <c r="B31" s="728"/>
      <c r="C31" s="729"/>
      <c r="D31" s="730"/>
      <c r="E31" s="712">
        <v>1</v>
      </c>
      <c r="F31" s="713">
        <v>2.54</v>
      </c>
      <c r="G31" s="720">
        <v>4</v>
      </c>
      <c r="H31" s="716"/>
      <c r="I31" s="710"/>
      <c r="J31" s="711"/>
      <c r="K31" s="715">
        <v>2.38</v>
      </c>
      <c r="L31" s="716">
        <v>4</v>
      </c>
      <c r="M31" s="716">
        <v>32</v>
      </c>
      <c r="N31" s="717">
        <v>10.82</v>
      </c>
      <c r="O31" s="716" t="s">
        <v>2903</v>
      </c>
      <c r="P31" s="732" t="s">
        <v>2956</v>
      </c>
      <c r="Q31" s="718">
        <f t="shared" si="0"/>
        <v>0</v>
      </c>
      <c r="R31" s="718">
        <f t="shared" si="0"/>
        <v>0</v>
      </c>
      <c r="S31" s="728" t="str">
        <f t="shared" si="1"/>
        <v/>
      </c>
      <c r="T31" s="728" t="str">
        <f t="shared" si="2"/>
        <v/>
      </c>
      <c r="U31" s="728" t="str">
        <f t="shared" si="3"/>
        <v/>
      </c>
      <c r="V31" s="733" t="str">
        <f t="shared" si="4"/>
        <v/>
      </c>
      <c r="W31" s="719"/>
    </row>
    <row r="32" spans="1:23" ht="14.4" customHeight="1" x14ac:dyDescent="0.3">
      <c r="A32" s="777" t="s">
        <v>2957</v>
      </c>
      <c r="B32" s="728"/>
      <c r="C32" s="729"/>
      <c r="D32" s="730"/>
      <c r="E32" s="712">
        <v>1</v>
      </c>
      <c r="F32" s="713">
        <v>1.01</v>
      </c>
      <c r="G32" s="720">
        <v>3</v>
      </c>
      <c r="H32" s="716"/>
      <c r="I32" s="710"/>
      <c r="J32" s="711"/>
      <c r="K32" s="715">
        <v>0.61</v>
      </c>
      <c r="L32" s="716">
        <v>3</v>
      </c>
      <c r="M32" s="716">
        <v>24</v>
      </c>
      <c r="N32" s="717">
        <v>8.0399999999999991</v>
      </c>
      <c r="O32" s="716" t="s">
        <v>2903</v>
      </c>
      <c r="P32" s="732" t="s">
        <v>2958</v>
      </c>
      <c r="Q32" s="718">
        <f t="shared" si="0"/>
        <v>0</v>
      </c>
      <c r="R32" s="718">
        <f t="shared" si="0"/>
        <v>0</v>
      </c>
      <c r="S32" s="728" t="str">
        <f t="shared" si="1"/>
        <v/>
      </c>
      <c r="T32" s="728" t="str">
        <f t="shared" si="2"/>
        <v/>
      </c>
      <c r="U32" s="728" t="str">
        <f t="shared" si="3"/>
        <v/>
      </c>
      <c r="V32" s="733" t="str">
        <f t="shared" si="4"/>
        <v/>
      </c>
      <c r="W32" s="719"/>
    </row>
    <row r="33" spans="1:23" ht="14.4" customHeight="1" x14ac:dyDescent="0.3">
      <c r="A33" s="777" t="s">
        <v>2959</v>
      </c>
      <c r="B33" s="724">
        <v>1</v>
      </c>
      <c r="C33" s="725">
        <v>0.72</v>
      </c>
      <c r="D33" s="726">
        <v>4</v>
      </c>
      <c r="E33" s="731"/>
      <c r="F33" s="710"/>
      <c r="G33" s="711"/>
      <c r="H33" s="716"/>
      <c r="I33" s="710"/>
      <c r="J33" s="711"/>
      <c r="K33" s="715">
        <v>0.72</v>
      </c>
      <c r="L33" s="716">
        <v>3</v>
      </c>
      <c r="M33" s="716">
        <v>23</v>
      </c>
      <c r="N33" s="717">
        <v>7.7</v>
      </c>
      <c r="O33" s="716" t="s">
        <v>2903</v>
      </c>
      <c r="P33" s="732" t="s">
        <v>2960</v>
      </c>
      <c r="Q33" s="718">
        <f t="shared" si="0"/>
        <v>-1</v>
      </c>
      <c r="R33" s="718">
        <f t="shared" si="0"/>
        <v>-0.72</v>
      </c>
      <c r="S33" s="728" t="str">
        <f t="shared" si="1"/>
        <v/>
      </c>
      <c r="T33" s="728" t="str">
        <f t="shared" si="2"/>
        <v/>
      </c>
      <c r="U33" s="728" t="str">
        <f t="shared" si="3"/>
        <v/>
      </c>
      <c r="V33" s="733" t="str">
        <f t="shared" si="4"/>
        <v/>
      </c>
      <c r="W33" s="719"/>
    </row>
    <row r="34" spans="1:23" ht="14.4" customHeight="1" x14ac:dyDescent="0.3">
      <c r="A34" s="777" t="s">
        <v>2961</v>
      </c>
      <c r="B34" s="728"/>
      <c r="C34" s="729"/>
      <c r="D34" s="730"/>
      <c r="E34" s="731"/>
      <c r="F34" s="710"/>
      <c r="G34" s="711"/>
      <c r="H34" s="712">
        <v>1</v>
      </c>
      <c r="I34" s="713">
        <v>0.46</v>
      </c>
      <c r="J34" s="720">
        <v>2</v>
      </c>
      <c r="K34" s="715">
        <v>0.67</v>
      </c>
      <c r="L34" s="716">
        <v>3</v>
      </c>
      <c r="M34" s="716">
        <v>28</v>
      </c>
      <c r="N34" s="717">
        <v>9.34</v>
      </c>
      <c r="O34" s="716" t="s">
        <v>2903</v>
      </c>
      <c r="P34" s="732" t="s">
        <v>2962</v>
      </c>
      <c r="Q34" s="718">
        <f t="shared" si="0"/>
        <v>1</v>
      </c>
      <c r="R34" s="718">
        <f t="shared" si="0"/>
        <v>0.46</v>
      </c>
      <c r="S34" s="728">
        <f t="shared" si="1"/>
        <v>9.34</v>
      </c>
      <c r="T34" s="728">
        <f t="shared" si="2"/>
        <v>2</v>
      </c>
      <c r="U34" s="728">
        <f t="shared" si="3"/>
        <v>-7.34</v>
      </c>
      <c r="V34" s="733">
        <f t="shared" si="4"/>
        <v>0.21413276231263384</v>
      </c>
      <c r="W34" s="719"/>
    </row>
    <row r="35" spans="1:23" ht="14.4" customHeight="1" x14ac:dyDescent="0.3">
      <c r="A35" s="777" t="s">
        <v>2963</v>
      </c>
      <c r="B35" s="728"/>
      <c r="C35" s="729"/>
      <c r="D35" s="730"/>
      <c r="E35" s="731"/>
      <c r="F35" s="710"/>
      <c r="G35" s="711"/>
      <c r="H35" s="712">
        <v>1</v>
      </c>
      <c r="I35" s="713">
        <v>1.63</v>
      </c>
      <c r="J35" s="720">
        <v>4</v>
      </c>
      <c r="K35" s="715">
        <v>1.52</v>
      </c>
      <c r="L35" s="716">
        <v>2</v>
      </c>
      <c r="M35" s="716">
        <v>20</v>
      </c>
      <c r="N35" s="717">
        <v>6.61</v>
      </c>
      <c r="O35" s="716" t="s">
        <v>2903</v>
      </c>
      <c r="P35" s="732" t="s">
        <v>2964</v>
      </c>
      <c r="Q35" s="718">
        <f t="shared" si="0"/>
        <v>1</v>
      </c>
      <c r="R35" s="718">
        <f t="shared" si="0"/>
        <v>1.63</v>
      </c>
      <c r="S35" s="728">
        <f t="shared" si="1"/>
        <v>6.61</v>
      </c>
      <c r="T35" s="728">
        <f t="shared" si="2"/>
        <v>4</v>
      </c>
      <c r="U35" s="728">
        <f t="shared" si="3"/>
        <v>-2.6100000000000003</v>
      </c>
      <c r="V35" s="733">
        <f t="shared" si="4"/>
        <v>0.60514372163388797</v>
      </c>
      <c r="W35" s="719"/>
    </row>
    <row r="36" spans="1:23" ht="14.4" customHeight="1" x14ac:dyDescent="0.3">
      <c r="A36" s="778" t="s">
        <v>2965</v>
      </c>
      <c r="B36" s="764"/>
      <c r="C36" s="765"/>
      <c r="D36" s="734"/>
      <c r="E36" s="775"/>
      <c r="F36" s="769"/>
      <c r="G36" s="722"/>
      <c r="H36" s="766">
        <v>1</v>
      </c>
      <c r="I36" s="767">
        <v>2.12</v>
      </c>
      <c r="J36" s="727">
        <v>9</v>
      </c>
      <c r="K36" s="770">
        <v>2.12</v>
      </c>
      <c r="L36" s="768">
        <v>2</v>
      </c>
      <c r="M36" s="768">
        <v>18</v>
      </c>
      <c r="N36" s="771">
        <v>6.15</v>
      </c>
      <c r="O36" s="768" t="s">
        <v>2903</v>
      </c>
      <c r="P36" s="772" t="s">
        <v>2966</v>
      </c>
      <c r="Q36" s="773">
        <f t="shared" si="0"/>
        <v>1</v>
      </c>
      <c r="R36" s="773">
        <f t="shared" si="0"/>
        <v>2.12</v>
      </c>
      <c r="S36" s="764">
        <f t="shared" si="1"/>
        <v>6.15</v>
      </c>
      <c r="T36" s="764">
        <f t="shared" si="2"/>
        <v>9</v>
      </c>
      <c r="U36" s="764">
        <f t="shared" si="3"/>
        <v>2.8499999999999996</v>
      </c>
      <c r="V36" s="774">
        <f t="shared" si="4"/>
        <v>1.4634146341463414</v>
      </c>
      <c r="W36" s="723">
        <v>2.85</v>
      </c>
    </row>
    <row r="37" spans="1:23" ht="14.4" customHeight="1" x14ac:dyDescent="0.3">
      <c r="A37" s="777" t="s">
        <v>2967</v>
      </c>
      <c r="B37" s="728"/>
      <c r="C37" s="729"/>
      <c r="D37" s="730"/>
      <c r="E37" s="712">
        <v>1</v>
      </c>
      <c r="F37" s="713">
        <v>0.6</v>
      </c>
      <c r="G37" s="720">
        <v>2</v>
      </c>
      <c r="H37" s="716"/>
      <c r="I37" s="710"/>
      <c r="J37" s="711"/>
      <c r="K37" s="715">
        <v>0.87</v>
      </c>
      <c r="L37" s="716">
        <v>3</v>
      </c>
      <c r="M37" s="716">
        <v>29</v>
      </c>
      <c r="N37" s="717">
        <v>9.5500000000000007</v>
      </c>
      <c r="O37" s="716" t="s">
        <v>2903</v>
      </c>
      <c r="P37" s="732" t="s">
        <v>2968</v>
      </c>
      <c r="Q37" s="718">
        <f t="shared" si="0"/>
        <v>0</v>
      </c>
      <c r="R37" s="718">
        <f t="shared" si="0"/>
        <v>0</v>
      </c>
      <c r="S37" s="728" t="str">
        <f t="shared" si="1"/>
        <v/>
      </c>
      <c r="T37" s="728" t="str">
        <f t="shared" si="2"/>
        <v/>
      </c>
      <c r="U37" s="728" t="str">
        <f t="shared" si="3"/>
        <v/>
      </c>
      <c r="V37" s="733" t="str">
        <f t="shared" si="4"/>
        <v/>
      </c>
      <c r="W37" s="719"/>
    </row>
    <row r="38" spans="1:23" ht="14.4" customHeight="1" x14ac:dyDescent="0.3">
      <c r="A38" s="777" t="s">
        <v>2969</v>
      </c>
      <c r="B38" s="728"/>
      <c r="C38" s="729"/>
      <c r="D38" s="730"/>
      <c r="E38" s="712">
        <v>1</v>
      </c>
      <c r="F38" s="713">
        <v>0.79</v>
      </c>
      <c r="G38" s="720">
        <v>2</v>
      </c>
      <c r="H38" s="716"/>
      <c r="I38" s="710"/>
      <c r="J38" s="711"/>
      <c r="K38" s="715">
        <v>0.79</v>
      </c>
      <c r="L38" s="716">
        <v>2</v>
      </c>
      <c r="M38" s="716">
        <v>16</v>
      </c>
      <c r="N38" s="717">
        <v>5.17</v>
      </c>
      <c r="O38" s="716" t="s">
        <v>2903</v>
      </c>
      <c r="P38" s="732" t="s">
        <v>2970</v>
      </c>
      <c r="Q38" s="718">
        <f t="shared" si="0"/>
        <v>0</v>
      </c>
      <c r="R38" s="718">
        <f t="shared" si="0"/>
        <v>0</v>
      </c>
      <c r="S38" s="728" t="str">
        <f t="shared" si="1"/>
        <v/>
      </c>
      <c r="T38" s="728" t="str">
        <f t="shared" si="2"/>
        <v/>
      </c>
      <c r="U38" s="728" t="str">
        <f t="shared" si="3"/>
        <v/>
      </c>
      <c r="V38" s="733" t="str">
        <f t="shared" si="4"/>
        <v/>
      </c>
      <c r="W38" s="719"/>
    </row>
    <row r="39" spans="1:23" ht="14.4" customHeight="1" x14ac:dyDescent="0.3">
      <c r="A39" s="777" t="s">
        <v>2971</v>
      </c>
      <c r="B39" s="728"/>
      <c r="C39" s="729"/>
      <c r="D39" s="730"/>
      <c r="E39" s="731"/>
      <c r="F39" s="710"/>
      <c r="G39" s="711"/>
      <c r="H39" s="712">
        <v>1</v>
      </c>
      <c r="I39" s="713">
        <v>0.59</v>
      </c>
      <c r="J39" s="720">
        <v>2</v>
      </c>
      <c r="K39" s="715">
        <v>0.59</v>
      </c>
      <c r="L39" s="716">
        <v>2</v>
      </c>
      <c r="M39" s="716">
        <v>19</v>
      </c>
      <c r="N39" s="717">
        <v>6.45</v>
      </c>
      <c r="O39" s="716" t="s">
        <v>2903</v>
      </c>
      <c r="P39" s="732" t="s">
        <v>2972</v>
      </c>
      <c r="Q39" s="718">
        <f t="shared" si="0"/>
        <v>1</v>
      </c>
      <c r="R39" s="718">
        <f t="shared" si="0"/>
        <v>0.59</v>
      </c>
      <c r="S39" s="728">
        <f t="shared" si="1"/>
        <v>6.45</v>
      </c>
      <c r="T39" s="728">
        <f t="shared" si="2"/>
        <v>2</v>
      </c>
      <c r="U39" s="728">
        <f t="shared" si="3"/>
        <v>-4.45</v>
      </c>
      <c r="V39" s="733">
        <f t="shared" si="4"/>
        <v>0.31007751937984496</v>
      </c>
      <c r="W39" s="719"/>
    </row>
    <row r="40" spans="1:23" ht="14.4" customHeight="1" x14ac:dyDescent="0.3">
      <c r="A40" s="777" t="s">
        <v>2973</v>
      </c>
      <c r="B40" s="728"/>
      <c r="C40" s="729"/>
      <c r="D40" s="730"/>
      <c r="E40" s="731"/>
      <c r="F40" s="710"/>
      <c r="G40" s="711"/>
      <c r="H40" s="712">
        <v>1</v>
      </c>
      <c r="I40" s="713">
        <v>7.55</v>
      </c>
      <c r="J40" s="720">
        <v>10</v>
      </c>
      <c r="K40" s="715">
        <v>5.89</v>
      </c>
      <c r="L40" s="716">
        <v>7</v>
      </c>
      <c r="M40" s="716">
        <v>66</v>
      </c>
      <c r="N40" s="717">
        <v>21.95</v>
      </c>
      <c r="O40" s="716" t="s">
        <v>2903</v>
      </c>
      <c r="P40" s="732" t="s">
        <v>2974</v>
      </c>
      <c r="Q40" s="718">
        <f t="shared" si="0"/>
        <v>1</v>
      </c>
      <c r="R40" s="718">
        <f t="shared" si="0"/>
        <v>7.55</v>
      </c>
      <c r="S40" s="728">
        <f t="shared" si="1"/>
        <v>21.95</v>
      </c>
      <c r="T40" s="728">
        <f t="shared" si="2"/>
        <v>10</v>
      </c>
      <c r="U40" s="728">
        <f t="shared" si="3"/>
        <v>-11.95</v>
      </c>
      <c r="V40" s="733">
        <f t="shared" si="4"/>
        <v>0.45558086560364464</v>
      </c>
      <c r="W40" s="719"/>
    </row>
    <row r="41" spans="1:23" ht="14.4" customHeight="1" x14ac:dyDescent="0.3">
      <c r="A41" s="777" t="s">
        <v>2975</v>
      </c>
      <c r="B41" s="728"/>
      <c r="C41" s="729"/>
      <c r="D41" s="730"/>
      <c r="E41" s="731"/>
      <c r="F41" s="710"/>
      <c r="G41" s="711"/>
      <c r="H41" s="712">
        <v>1</v>
      </c>
      <c r="I41" s="713">
        <v>0.93</v>
      </c>
      <c r="J41" s="720">
        <v>4</v>
      </c>
      <c r="K41" s="715">
        <v>0.93</v>
      </c>
      <c r="L41" s="716">
        <v>3</v>
      </c>
      <c r="M41" s="716">
        <v>28</v>
      </c>
      <c r="N41" s="717">
        <v>9.36</v>
      </c>
      <c r="O41" s="716" t="s">
        <v>2903</v>
      </c>
      <c r="P41" s="732" t="s">
        <v>2976</v>
      </c>
      <c r="Q41" s="718">
        <f t="shared" si="0"/>
        <v>1</v>
      </c>
      <c r="R41" s="718">
        <f t="shared" si="0"/>
        <v>0.93</v>
      </c>
      <c r="S41" s="728">
        <f t="shared" si="1"/>
        <v>9.36</v>
      </c>
      <c r="T41" s="728">
        <f t="shared" si="2"/>
        <v>4</v>
      </c>
      <c r="U41" s="728">
        <f t="shared" si="3"/>
        <v>-5.3599999999999994</v>
      </c>
      <c r="V41" s="733">
        <f t="shared" si="4"/>
        <v>0.42735042735042739</v>
      </c>
      <c r="W41" s="719"/>
    </row>
    <row r="42" spans="1:23" ht="14.4" customHeight="1" x14ac:dyDescent="0.3">
      <c r="A42" s="778" t="s">
        <v>2977</v>
      </c>
      <c r="B42" s="764"/>
      <c r="C42" s="765"/>
      <c r="D42" s="734"/>
      <c r="E42" s="775"/>
      <c r="F42" s="769"/>
      <c r="G42" s="722"/>
      <c r="H42" s="766">
        <v>1</v>
      </c>
      <c r="I42" s="767">
        <v>0.85</v>
      </c>
      <c r="J42" s="721">
        <v>3</v>
      </c>
      <c r="K42" s="770">
        <v>1.1100000000000001</v>
      </c>
      <c r="L42" s="768">
        <v>4</v>
      </c>
      <c r="M42" s="768">
        <v>33</v>
      </c>
      <c r="N42" s="771">
        <v>10.86</v>
      </c>
      <c r="O42" s="768" t="s">
        <v>2903</v>
      </c>
      <c r="P42" s="772" t="s">
        <v>2978</v>
      </c>
      <c r="Q42" s="773">
        <f t="shared" si="0"/>
        <v>1</v>
      </c>
      <c r="R42" s="773">
        <f t="shared" si="0"/>
        <v>0.85</v>
      </c>
      <c r="S42" s="764">
        <f t="shared" si="1"/>
        <v>10.86</v>
      </c>
      <c r="T42" s="764">
        <f t="shared" si="2"/>
        <v>3</v>
      </c>
      <c r="U42" s="764">
        <f t="shared" si="3"/>
        <v>-7.8599999999999994</v>
      </c>
      <c r="V42" s="774">
        <f t="shared" si="4"/>
        <v>0.27624309392265195</v>
      </c>
      <c r="W42" s="723"/>
    </row>
    <row r="43" spans="1:23" ht="14.4" customHeight="1" x14ac:dyDescent="0.3">
      <c r="A43" s="777" t="s">
        <v>2979</v>
      </c>
      <c r="B43" s="728"/>
      <c r="C43" s="729"/>
      <c r="D43" s="730"/>
      <c r="E43" s="712">
        <v>1</v>
      </c>
      <c r="F43" s="713">
        <v>0.39</v>
      </c>
      <c r="G43" s="720">
        <v>1</v>
      </c>
      <c r="H43" s="716"/>
      <c r="I43" s="710"/>
      <c r="J43" s="711"/>
      <c r="K43" s="715">
        <v>0.59</v>
      </c>
      <c r="L43" s="716">
        <v>2</v>
      </c>
      <c r="M43" s="716">
        <v>22</v>
      </c>
      <c r="N43" s="717">
        <v>7.38</v>
      </c>
      <c r="O43" s="716" t="s">
        <v>2903</v>
      </c>
      <c r="P43" s="732" t="s">
        <v>2980</v>
      </c>
      <c r="Q43" s="718">
        <f t="shared" si="0"/>
        <v>0</v>
      </c>
      <c r="R43" s="718">
        <f t="shared" si="0"/>
        <v>0</v>
      </c>
      <c r="S43" s="728" t="str">
        <f t="shared" si="1"/>
        <v/>
      </c>
      <c r="T43" s="728" t="str">
        <f t="shared" si="2"/>
        <v/>
      </c>
      <c r="U43" s="728" t="str">
        <f t="shared" si="3"/>
        <v/>
      </c>
      <c r="V43" s="733" t="str">
        <f t="shared" si="4"/>
        <v/>
      </c>
      <c r="W43" s="719"/>
    </row>
    <row r="44" spans="1:23" ht="14.4" customHeight="1" x14ac:dyDescent="0.3">
      <c r="A44" s="778" t="s">
        <v>2981</v>
      </c>
      <c r="B44" s="764">
        <v>1</v>
      </c>
      <c r="C44" s="765">
        <v>0.97</v>
      </c>
      <c r="D44" s="734">
        <v>3</v>
      </c>
      <c r="E44" s="766"/>
      <c r="F44" s="767"/>
      <c r="G44" s="721"/>
      <c r="H44" s="768"/>
      <c r="I44" s="769"/>
      <c r="J44" s="722"/>
      <c r="K44" s="770">
        <v>0.82</v>
      </c>
      <c r="L44" s="768">
        <v>3</v>
      </c>
      <c r="M44" s="768">
        <v>29</v>
      </c>
      <c r="N44" s="771">
        <v>9.51</v>
      </c>
      <c r="O44" s="768" t="s">
        <v>2903</v>
      </c>
      <c r="P44" s="772" t="s">
        <v>2982</v>
      </c>
      <c r="Q44" s="773">
        <f t="shared" si="0"/>
        <v>-1</v>
      </c>
      <c r="R44" s="773">
        <f t="shared" si="0"/>
        <v>-0.97</v>
      </c>
      <c r="S44" s="764" t="str">
        <f t="shared" si="1"/>
        <v/>
      </c>
      <c r="T44" s="764" t="str">
        <f t="shared" si="2"/>
        <v/>
      </c>
      <c r="U44" s="764" t="str">
        <f t="shared" si="3"/>
        <v/>
      </c>
      <c r="V44" s="774" t="str">
        <f t="shared" si="4"/>
        <v/>
      </c>
      <c r="W44" s="723"/>
    </row>
    <row r="45" spans="1:23" ht="14.4" customHeight="1" x14ac:dyDescent="0.3">
      <c r="A45" s="777" t="s">
        <v>2983</v>
      </c>
      <c r="B45" s="728"/>
      <c r="C45" s="729"/>
      <c r="D45" s="730"/>
      <c r="E45" s="731"/>
      <c r="F45" s="710"/>
      <c r="G45" s="711"/>
      <c r="H45" s="712">
        <v>1</v>
      </c>
      <c r="I45" s="713">
        <v>0.64</v>
      </c>
      <c r="J45" s="720">
        <v>3</v>
      </c>
      <c r="K45" s="715">
        <v>0.64</v>
      </c>
      <c r="L45" s="716">
        <v>1</v>
      </c>
      <c r="M45" s="716">
        <v>12</v>
      </c>
      <c r="N45" s="717">
        <v>3.97</v>
      </c>
      <c r="O45" s="716" t="s">
        <v>2903</v>
      </c>
      <c r="P45" s="732" t="s">
        <v>2984</v>
      </c>
      <c r="Q45" s="718">
        <f t="shared" si="0"/>
        <v>1</v>
      </c>
      <c r="R45" s="718">
        <f t="shared" si="0"/>
        <v>0.64</v>
      </c>
      <c r="S45" s="728">
        <f t="shared" si="1"/>
        <v>3.97</v>
      </c>
      <c r="T45" s="728">
        <f t="shared" si="2"/>
        <v>3</v>
      </c>
      <c r="U45" s="728">
        <f t="shared" si="3"/>
        <v>-0.9700000000000002</v>
      </c>
      <c r="V45" s="733">
        <f t="shared" si="4"/>
        <v>0.75566750629722923</v>
      </c>
      <c r="W45" s="719"/>
    </row>
    <row r="46" spans="1:23" ht="14.4" customHeight="1" x14ac:dyDescent="0.3">
      <c r="A46" s="777" t="s">
        <v>2985</v>
      </c>
      <c r="B46" s="728"/>
      <c r="C46" s="729"/>
      <c r="D46" s="730"/>
      <c r="E46" s="731"/>
      <c r="F46" s="710"/>
      <c r="G46" s="711"/>
      <c r="H46" s="712">
        <v>1</v>
      </c>
      <c r="I46" s="713">
        <v>0.7</v>
      </c>
      <c r="J46" s="720">
        <v>4</v>
      </c>
      <c r="K46" s="715">
        <v>0.7</v>
      </c>
      <c r="L46" s="716">
        <v>2</v>
      </c>
      <c r="M46" s="716">
        <v>16</v>
      </c>
      <c r="N46" s="717">
        <v>5.38</v>
      </c>
      <c r="O46" s="716" t="s">
        <v>2903</v>
      </c>
      <c r="P46" s="732" t="s">
        <v>2986</v>
      </c>
      <c r="Q46" s="718">
        <f t="shared" si="0"/>
        <v>1</v>
      </c>
      <c r="R46" s="718">
        <f t="shared" si="0"/>
        <v>0.7</v>
      </c>
      <c r="S46" s="728">
        <f t="shared" si="1"/>
        <v>5.38</v>
      </c>
      <c r="T46" s="728">
        <f t="shared" si="2"/>
        <v>4</v>
      </c>
      <c r="U46" s="728">
        <f t="shared" si="3"/>
        <v>-1.38</v>
      </c>
      <c r="V46" s="733">
        <f t="shared" si="4"/>
        <v>0.74349442379182162</v>
      </c>
      <c r="W46" s="719"/>
    </row>
    <row r="47" spans="1:23" ht="14.4" customHeight="1" x14ac:dyDescent="0.3">
      <c r="A47" s="777" t="s">
        <v>2987</v>
      </c>
      <c r="B47" s="728"/>
      <c r="C47" s="729"/>
      <c r="D47" s="730"/>
      <c r="E47" s="731"/>
      <c r="F47" s="710"/>
      <c r="G47" s="711"/>
      <c r="H47" s="712">
        <v>1</v>
      </c>
      <c r="I47" s="713">
        <v>1.67</v>
      </c>
      <c r="J47" s="720">
        <v>3</v>
      </c>
      <c r="K47" s="715">
        <v>2.17</v>
      </c>
      <c r="L47" s="716">
        <v>4</v>
      </c>
      <c r="M47" s="716">
        <v>38</v>
      </c>
      <c r="N47" s="717">
        <v>12.74</v>
      </c>
      <c r="O47" s="716" t="s">
        <v>2903</v>
      </c>
      <c r="P47" s="732" t="s">
        <v>2988</v>
      </c>
      <c r="Q47" s="718">
        <f t="shared" si="0"/>
        <v>1</v>
      </c>
      <c r="R47" s="718">
        <f t="shared" si="0"/>
        <v>1.67</v>
      </c>
      <c r="S47" s="728">
        <f t="shared" si="1"/>
        <v>12.74</v>
      </c>
      <c r="T47" s="728">
        <f t="shared" si="2"/>
        <v>3</v>
      </c>
      <c r="U47" s="728">
        <f t="shared" si="3"/>
        <v>-9.74</v>
      </c>
      <c r="V47" s="733">
        <f t="shared" si="4"/>
        <v>0.23547880690737832</v>
      </c>
      <c r="W47" s="719"/>
    </row>
    <row r="48" spans="1:23" ht="14.4" customHeight="1" x14ac:dyDescent="0.3">
      <c r="A48" s="777" t="s">
        <v>2989</v>
      </c>
      <c r="B48" s="728"/>
      <c r="C48" s="729"/>
      <c r="D48" s="730"/>
      <c r="E48" s="712">
        <v>1</v>
      </c>
      <c r="F48" s="713">
        <v>23.61</v>
      </c>
      <c r="G48" s="720">
        <v>18</v>
      </c>
      <c r="H48" s="716"/>
      <c r="I48" s="710"/>
      <c r="J48" s="711"/>
      <c r="K48" s="715">
        <v>23.68</v>
      </c>
      <c r="L48" s="716">
        <v>10</v>
      </c>
      <c r="M48" s="716">
        <v>87</v>
      </c>
      <c r="N48" s="717">
        <v>28.98</v>
      </c>
      <c r="O48" s="716" t="s">
        <v>2903</v>
      </c>
      <c r="P48" s="732" t="s">
        <v>2990</v>
      </c>
      <c r="Q48" s="718">
        <f t="shared" si="0"/>
        <v>0</v>
      </c>
      <c r="R48" s="718">
        <f t="shared" si="0"/>
        <v>0</v>
      </c>
      <c r="S48" s="728" t="str">
        <f t="shared" si="1"/>
        <v/>
      </c>
      <c r="T48" s="728" t="str">
        <f t="shared" si="2"/>
        <v/>
      </c>
      <c r="U48" s="728" t="str">
        <f t="shared" si="3"/>
        <v/>
      </c>
      <c r="V48" s="733" t="str">
        <f t="shared" si="4"/>
        <v/>
      </c>
      <c r="W48" s="719"/>
    </row>
    <row r="49" spans="1:23" ht="14.4" customHeight="1" x14ac:dyDescent="0.3">
      <c r="A49" s="778" t="s">
        <v>2991</v>
      </c>
      <c r="B49" s="764">
        <v>1</v>
      </c>
      <c r="C49" s="765">
        <v>23.68</v>
      </c>
      <c r="D49" s="734">
        <v>34</v>
      </c>
      <c r="E49" s="766"/>
      <c r="F49" s="767"/>
      <c r="G49" s="721"/>
      <c r="H49" s="768"/>
      <c r="I49" s="769"/>
      <c r="J49" s="722"/>
      <c r="K49" s="770">
        <v>23.68</v>
      </c>
      <c r="L49" s="768">
        <v>10</v>
      </c>
      <c r="M49" s="768">
        <v>87</v>
      </c>
      <c r="N49" s="771">
        <v>28.98</v>
      </c>
      <c r="O49" s="768" t="s">
        <v>2903</v>
      </c>
      <c r="P49" s="772" t="s">
        <v>2990</v>
      </c>
      <c r="Q49" s="773">
        <f t="shared" si="0"/>
        <v>-1</v>
      </c>
      <c r="R49" s="773">
        <f t="shared" si="0"/>
        <v>-23.68</v>
      </c>
      <c r="S49" s="764" t="str">
        <f t="shared" si="1"/>
        <v/>
      </c>
      <c r="T49" s="764" t="str">
        <f t="shared" si="2"/>
        <v/>
      </c>
      <c r="U49" s="764" t="str">
        <f t="shared" si="3"/>
        <v/>
      </c>
      <c r="V49" s="774" t="str">
        <f t="shared" si="4"/>
        <v/>
      </c>
      <c r="W49" s="723"/>
    </row>
    <row r="50" spans="1:23" ht="14.4" customHeight="1" x14ac:dyDescent="0.3">
      <c r="A50" s="777" t="s">
        <v>2992</v>
      </c>
      <c r="B50" s="728"/>
      <c r="C50" s="729"/>
      <c r="D50" s="730"/>
      <c r="E50" s="712">
        <v>1</v>
      </c>
      <c r="F50" s="713">
        <v>2.58</v>
      </c>
      <c r="G50" s="720">
        <v>6</v>
      </c>
      <c r="H50" s="716"/>
      <c r="I50" s="710"/>
      <c r="J50" s="711"/>
      <c r="K50" s="715">
        <v>1.62</v>
      </c>
      <c r="L50" s="716">
        <v>4</v>
      </c>
      <c r="M50" s="716">
        <v>36</v>
      </c>
      <c r="N50" s="717">
        <v>11.84</v>
      </c>
      <c r="O50" s="716" t="s">
        <v>2903</v>
      </c>
      <c r="P50" s="732" t="s">
        <v>2993</v>
      </c>
      <c r="Q50" s="718">
        <f t="shared" si="0"/>
        <v>0</v>
      </c>
      <c r="R50" s="718">
        <f t="shared" si="0"/>
        <v>0</v>
      </c>
      <c r="S50" s="728" t="str">
        <f t="shared" si="1"/>
        <v/>
      </c>
      <c r="T50" s="728" t="str">
        <f t="shared" si="2"/>
        <v/>
      </c>
      <c r="U50" s="728" t="str">
        <f t="shared" si="3"/>
        <v/>
      </c>
      <c r="V50" s="733" t="str">
        <f t="shared" si="4"/>
        <v/>
      </c>
      <c r="W50" s="719"/>
    </row>
    <row r="51" spans="1:23" ht="14.4" customHeight="1" x14ac:dyDescent="0.3">
      <c r="A51" s="777" t="s">
        <v>2994</v>
      </c>
      <c r="B51" s="728"/>
      <c r="C51" s="729"/>
      <c r="D51" s="730"/>
      <c r="E51" s="712">
        <v>1</v>
      </c>
      <c r="F51" s="713">
        <v>4.07</v>
      </c>
      <c r="G51" s="720">
        <v>4</v>
      </c>
      <c r="H51" s="716"/>
      <c r="I51" s="710"/>
      <c r="J51" s="711"/>
      <c r="K51" s="715">
        <v>3.18</v>
      </c>
      <c r="L51" s="716">
        <v>1</v>
      </c>
      <c r="M51" s="716">
        <v>6</v>
      </c>
      <c r="N51" s="717">
        <v>2.06</v>
      </c>
      <c r="O51" s="716" t="s">
        <v>2903</v>
      </c>
      <c r="P51" s="732" t="s">
        <v>2995</v>
      </c>
      <c r="Q51" s="718">
        <f t="shared" si="0"/>
        <v>0</v>
      </c>
      <c r="R51" s="718">
        <f t="shared" si="0"/>
        <v>0</v>
      </c>
      <c r="S51" s="728" t="str">
        <f t="shared" si="1"/>
        <v/>
      </c>
      <c r="T51" s="728" t="str">
        <f t="shared" si="2"/>
        <v/>
      </c>
      <c r="U51" s="728" t="str">
        <f t="shared" si="3"/>
        <v/>
      </c>
      <c r="V51" s="733" t="str">
        <f t="shared" si="4"/>
        <v/>
      </c>
      <c r="W51" s="719"/>
    </row>
    <row r="52" spans="1:23" ht="14.4" customHeight="1" thickBot="1" x14ac:dyDescent="0.35">
      <c r="A52" s="779" t="s">
        <v>2996</v>
      </c>
      <c r="B52" s="780"/>
      <c r="C52" s="781"/>
      <c r="D52" s="782"/>
      <c r="E52" s="783">
        <v>1</v>
      </c>
      <c r="F52" s="784">
        <v>4.42</v>
      </c>
      <c r="G52" s="785">
        <v>24</v>
      </c>
      <c r="H52" s="786"/>
      <c r="I52" s="787"/>
      <c r="J52" s="788"/>
      <c r="K52" s="789">
        <v>4.42</v>
      </c>
      <c r="L52" s="786">
        <v>6</v>
      </c>
      <c r="M52" s="786">
        <v>56</v>
      </c>
      <c r="N52" s="790">
        <v>18.690000000000001</v>
      </c>
      <c r="O52" s="786" t="s">
        <v>2903</v>
      </c>
      <c r="P52" s="791" t="s">
        <v>2997</v>
      </c>
      <c r="Q52" s="792">
        <f t="shared" si="0"/>
        <v>0</v>
      </c>
      <c r="R52" s="792">
        <f t="shared" si="0"/>
        <v>0</v>
      </c>
      <c r="S52" s="780" t="str">
        <f t="shared" si="1"/>
        <v/>
      </c>
      <c r="T52" s="780" t="str">
        <f t="shared" si="2"/>
        <v/>
      </c>
      <c r="U52" s="780" t="str">
        <f t="shared" si="3"/>
        <v/>
      </c>
      <c r="V52" s="793" t="str">
        <f t="shared" si="4"/>
        <v/>
      </c>
      <c r="W52" s="794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3:Q1048576">
    <cfRule type="cellIs" dxfId="12" priority="9" stopIfTrue="1" operator="lessThan">
      <formula>0</formula>
    </cfRule>
  </conditionalFormatting>
  <conditionalFormatting sqref="U53:U1048576">
    <cfRule type="cellIs" dxfId="11" priority="8" stopIfTrue="1" operator="greaterThan">
      <formula>0</formula>
    </cfRule>
  </conditionalFormatting>
  <conditionalFormatting sqref="V53:V1048576">
    <cfRule type="cellIs" dxfId="10" priority="7" stopIfTrue="1" operator="greaterThan">
      <formula>1</formula>
    </cfRule>
  </conditionalFormatting>
  <conditionalFormatting sqref="V53:V1048576">
    <cfRule type="cellIs" dxfId="9" priority="4" stopIfTrue="1" operator="greaterThan">
      <formula>1</formula>
    </cfRule>
  </conditionalFormatting>
  <conditionalFormatting sqref="U53:U1048576">
    <cfRule type="cellIs" dxfId="8" priority="5" stopIfTrue="1" operator="greaterThan">
      <formula>0</formula>
    </cfRule>
  </conditionalFormatting>
  <conditionalFormatting sqref="Q53:Q1048576">
    <cfRule type="cellIs" dxfId="7" priority="6" stopIfTrue="1" operator="lessThan">
      <formula>0</formula>
    </cfRule>
  </conditionalFormatting>
  <conditionalFormatting sqref="V5:V52">
    <cfRule type="cellIs" dxfId="6" priority="1" stopIfTrue="1" operator="greaterThan">
      <formula>1</formula>
    </cfRule>
  </conditionalFormatting>
  <conditionalFormatting sqref="U5:U52">
    <cfRule type="cellIs" dxfId="5" priority="2" stopIfTrue="1" operator="greaterThan">
      <formula>0</formula>
    </cfRule>
  </conditionalFormatting>
  <conditionalFormatting sqref="Q5:Q5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2669791</v>
      </c>
      <c r="C3" s="330">
        <f t="shared" ref="C3:L3" si="0">SUBTOTAL(9,C6:C1048576)</f>
        <v>10</v>
      </c>
      <c r="D3" s="330">
        <f t="shared" si="0"/>
        <v>3106743</v>
      </c>
      <c r="E3" s="330">
        <f t="shared" si="0"/>
        <v>39.905367103731173</v>
      </c>
      <c r="F3" s="330">
        <f t="shared" si="0"/>
        <v>2420687</v>
      </c>
      <c r="G3" s="333">
        <f>IF(B3&lt;&gt;0,F3/B3,"")</f>
        <v>0.90669531809793347</v>
      </c>
      <c r="H3" s="329">
        <f t="shared" si="0"/>
        <v>340380.86999999994</v>
      </c>
      <c r="I3" s="330">
        <f t="shared" si="0"/>
        <v>2</v>
      </c>
      <c r="J3" s="330">
        <f t="shared" si="0"/>
        <v>958155.4</v>
      </c>
      <c r="K3" s="330">
        <f t="shared" si="0"/>
        <v>3.0811344439257531</v>
      </c>
      <c r="L3" s="330">
        <f t="shared" si="0"/>
        <v>361236.80000000005</v>
      </c>
      <c r="M3" s="331">
        <f>IF(H3&lt;&gt;0,L3/H3,"")</f>
        <v>1.0612723329604279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5"/>
      <c r="B5" s="796">
        <v>2013</v>
      </c>
      <c r="C5" s="797"/>
      <c r="D5" s="797">
        <v>2014</v>
      </c>
      <c r="E5" s="797"/>
      <c r="F5" s="797">
        <v>2015</v>
      </c>
      <c r="G5" s="697" t="s">
        <v>2</v>
      </c>
      <c r="H5" s="796">
        <v>2013</v>
      </c>
      <c r="I5" s="797"/>
      <c r="J5" s="797">
        <v>2014</v>
      </c>
      <c r="K5" s="797"/>
      <c r="L5" s="797">
        <v>2015</v>
      </c>
      <c r="M5" s="697" t="s">
        <v>2</v>
      </c>
    </row>
    <row r="6" spans="1:13" ht="14.4" customHeight="1" x14ac:dyDescent="0.3">
      <c r="A6" s="642" t="s">
        <v>2999</v>
      </c>
      <c r="B6" s="798">
        <v>219</v>
      </c>
      <c r="C6" s="608">
        <v>1</v>
      </c>
      <c r="D6" s="798">
        <v>5572</v>
      </c>
      <c r="E6" s="608">
        <v>25.442922374429223</v>
      </c>
      <c r="F6" s="798">
        <v>1434</v>
      </c>
      <c r="G6" s="630">
        <v>6.5479452054794525</v>
      </c>
      <c r="H6" s="798"/>
      <c r="I6" s="608"/>
      <c r="J6" s="798"/>
      <c r="K6" s="608"/>
      <c r="L6" s="798">
        <v>885.4</v>
      </c>
      <c r="M6" s="654"/>
    </row>
    <row r="7" spans="1:13" ht="14.4" customHeight="1" x14ac:dyDescent="0.3">
      <c r="A7" s="643" t="s">
        <v>3000</v>
      </c>
      <c r="B7" s="799">
        <v>14328</v>
      </c>
      <c r="C7" s="614">
        <v>1</v>
      </c>
      <c r="D7" s="799">
        <v>6900</v>
      </c>
      <c r="E7" s="614">
        <v>0.4815745393634841</v>
      </c>
      <c r="F7" s="799"/>
      <c r="G7" s="638"/>
      <c r="H7" s="799">
        <v>14000.92</v>
      </c>
      <c r="I7" s="614">
        <v>1</v>
      </c>
      <c r="J7" s="799">
        <v>2127.4</v>
      </c>
      <c r="K7" s="614">
        <v>0.15194715775820447</v>
      </c>
      <c r="L7" s="799"/>
      <c r="M7" s="800"/>
    </row>
    <row r="8" spans="1:13" ht="14.4" customHeight="1" x14ac:dyDescent="0.3">
      <c r="A8" s="643" t="s">
        <v>3001</v>
      </c>
      <c r="B8" s="799">
        <v>99393</v>
      </c>
      <c r="C8" s="614">
        <v>1</v>
      </c>
      <c r="D8" s="799">
        <v>129963</v>
      </c>
      <c r="E8" s="614">
        <v>1.307566931272826</v>
      </c>
      <c r="F8" s="799">
        <v>141481</v>
      </c>
      <c r="G8" s="638">
        <v>1.4234503435855643</v>
      </c>
      <c r="H8" s="799"/>
      <c r="I8" s="614"/>
      <c r="J8" s="799"/>
      <c r="K8" s="614"/>
      <c r="L8" s="799"/>
      <c r="M8" s="800"/>
    </row>
    <row r="9" spans="1:13" ht="14.4" customHeight="1" x14ac:dyDescent="0.3">
      <c r="A9" s="643" t="s">
        <v>3002</v>
      </c>
      <c r="B9" s="799">
        <v>598566</v>
      </c>
      <c r="C9" s="614">
        <v>1</v>
      </c>
      <c r="D9" s="799">
        <v>638674</v>
      </c>
      <c r="E9" s="614">
        <v>1.0670068129496162</v>
      </c>
      <c r="F9" s="799">
        <v>583182</v>
      </c>
      <c r="G9" s="638">
        <v>0.97429857359088223</v>
      </c>
      <c r="H9" s="799"/>
      <c r="I9" s="614"/>
      <c r="J9" s="799"/>
      <c r="K9" s="614"/>
      <c r="L9" s="799"/>
      <c r="M9" s="800"/>
    </row>
    <row r="10" spans="1:13" ht="14.4" customHeight="1" x14ac:dyDescent="0.3">
      <c r="A10" s="643" t="s">
        <v>3003</v>
      </c>
      <c r="B10" s="799">
        <v>649742</v>
      </c>
      <c r="C10" s="614">
        <v>1</v>
      </c>
      <c r="D10" s="799">
        <v>946093</v>
      </c>
      <c r="E10" s="614">
        <v>1.4561056542443001</v>
      </c>
      <c r="F10" s="799">
        <v>498018</v>
      </c>
      <c r="G10" s="638">
        <v>0.76648577435351262</v>
      </c>
      <c r="H10" s="799">
        <v>326379.94999999995</v>
      </c>
      <c r="I10" s="614">
        <v>1</v>
      </c>
      <c r="J10" s="799">
        <v>956028</v>
      </c>
      <c r="K10" s="614">
        <v>2.9291872861675485</v>
      </c>
      <c r="L10" s="799">
        <v>360351.4</v>
      </c>
      <c r="M10" s="800">
        <v>1.1040855910419745</v>
      </c>
    </row>
    <row r="11" spans="1:13" ht="14.4" customHeight="1" x14ac:dyDescent="0.3">
      <c r="A11" s="643" t="s">
        <v>3004</v>
      </c>
      <c r="B11" s="799">
        <v>190839</v>
      </c>
      <c r="C11" s="614">
        <v>1</v>
      </c>
      <c r="D11" s="799">
        <v>228500</v>
      </c>
      <c r="E11" s="614">
        <v>1.1973443583334644</v>
      </c>
      <c r="F11" s="799">
        <v>213995</v>
      </c>
      <c r="G11" s="638">
        <v>1.1213378816698893</v>
      </c>
      <c r="H11" s="799"/>
      <c r="I11" s="614"/>
      <c r="J11" s="799"/>
      <c r="K11" s="614"/>
      <c r="L11" s="799"/>
      <c r="M11" s="800"/>
    </row>
    <row r="12" spans="1:13" ht="14.4" customHeight="1" x14ac:dyDescent="0.3">
      <c r="A12" s="643" t="s">
        <v>3005</v>
      </c>
      <c r="B12" s="799">
        <v>791785</v>
      </c>
      <c r="C12" s="614">
        <v>1</v>
      </c>
      <c r="D12" s="799">
        <v>849285</v>
      </c>
      <c r="E12" s="614">
        <v>1.072620724060193</v>
      </c>
      <c r="F12" s="799">
        <v>671175</v>
      </c>
      <c r="G12" s="638">
        <v>0.84767329514956713</v>
      </c>
      <c r="H12" s="799"/>
      <c r="I12" s="614"/>
      <c r="J12" s="799"/>
      <c r="K12" s="614"/>
      <c r="L12" s="799"/>
      <c r="M12" s="800"/>
    </row>
    <row r="13" spans="1:13" ht="14.4" customHeight="1" x14ac:dyDescent="0.3">
      <c r="A13" s="643" t="s">
        <v>3006</v>
      </c>
      <c r="B13" s="799">
        <v>263265</v>
      </c>
      <c r="C13" s="614">
        <v>1</v>
      </c>
      <c r="D13" s="799">
        <v>215008</v>
      </c>
      <c r="E13" s="614">
        <v>0.81669800391240766</v>
      </c>
      <c r="F13" s="799">
        <v>253004</v>
      </c>
      <c r="G13" s="638">
        <v>0.96102406320627509</v>
      </c>
      <c r="H13" s="799"/>
      <c r="I13" s="614"/>
      <c r="J13" s="799"/>
      <c r="K13" s="614"/>
      <c r="L13" s="799"/>
      <c r="M13" s="800"/>
    </row>
    <row r="14" spans="1:13" ht="14.4" customHeight="1" x14ac:dyDescent="0.3">
      <c r="A14" s="643" t="s">
        <v>3007</v>
      </c>
      <c r="B14" s="799">
        <v>51585</v>
      </c>
      <c r="C14" s="614">
        <v>1</v>
      </c>
      <c r="D14" s="799">
        <v>19415</v>
      </c>
      <c r="E14" s="614">
        <v>0.3763690995444412</v>
      </c>
      <c r="F14" s="799">
        <v>3120</v>
      </c>
      <c r="G14" s="638">
        <v>6.0482698458854317E-2</v>
      </c>
      <c r="H14" s="799"/>
      <c r="I14" s="614"/>
      <c r="J14" s="799"/>
      <c r="K14" s="614"/>
      <c r="L14" s="799"/>
      <c r="M14" s="800"/>
    </row>
    <row r="15" spans="1:13" ht="14.4" customHeight="1" x14ac:dyDescent="0.3">
      <c r="A15" s="643" t="s">
        <v>3008</v>
      </c>
      <c r="B15" s="799">
        <v>10069</v>
      </c>
      <c r="C15" s="614">
        <v>1</v>
      </c>
      <c r="D15" s="799">
        <v>67333</v>
      </c>
      <c r="E15" s="614">
        <v>6.6871586056212138</v>
      </c>
      <c r="F15" s="799">
        <v>55019</v>
      </c>
      <c r="G15" s="638">
        <v>5.4641970404210944</v>
      </c>
      <c r="H15" s="799"/>
      <c r="I15" s="614"/>
      <c r="J15" s="799"/>
      <c r="K15" s="614"/>
      <c r="L15" s="799"/>
      <c r="M15" s="800"/>
    </row>
    <row r="16" spans="1:13" ht="14.4" customHeight="1" thickBot="1" x14ac:dyDescent="0.35">
      <c r="A16" s="802" t="s">
        <v>1895</v>
      </c>
      <c r="B16" s="801"/>
      <c r="C16" s="620"/>
      <c r="D16" s="801"/>
      <c r="E16" s="620"/>
      <c r="F16" s="801">
        <v>259</v>
      </c>
      <c r="G16" s="631"/>
      <c r="H16" s="801"/>
      <c r="I16" s="620"/>
      <c r="J16" s="801"/>
      <c r="K16" s="620"/>
      <c r="L16" s="801"/>
      <c r="M16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1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3599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19659.660000000003</v>
      </c>
      <c r="G3" s="199">
        <f t="shared" si="0"/>
        <v>3010171.87</v>
      </c>
      <c r="H3" s="200"/>
      <c r="I3" s="200"/>
      <c r="J3" s="195">
        <f t="shared" si="0"/>
        <v>20357.789999999997</v>
      </c>
      <c r="K3" s="199">
        <f t="shared" si="0"/>
        <v>4064898.4000000004</v>
      </c>
      <c r="L3" s="200"/>
      <c r="M3" s="200"/>
      <c r="N3" s="195">
        <f t="shared" si="0"/>
        <v>18148.61</v>
      </c>
      <c r="O3" s="199">
        <f t="shared" si="0"/>
        <v>2781923.8000000007</v>
      </c>
      <c r="P3" s="166">
        <f>IF(G3=0,"",O3/G3)</f>
        <v>0.9241744060281849</v>
      </c>
      <c r="Q3" s="197">
        <f>IF(N3=0,"",O3/N3)</f>
        <v>153.28577780887906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77</v>
      </c>
      <c r="E4" s="517" t="s">
        <v>11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3009</v>
      </c>
      <c r="B6" s="608" t="s">
        <v>2898</v>
      </c>
      <c r="C6" s="608" t="s">
        <v>2566</v>
      </c>
      <c r="D6" s="608" t="s">
        <v>2595</v>
      </c>
      <c r="E6" s="608" t="s">
        <v>2596</v>
      </c>
      <c r="F6" s="611"/>
      <c r="G6" s="611"/>
      <c r="H6" s="611"/>
      <c r="I6" s="611"/>
      <c r="J6" s="611"/>
      <c r="K6" s="611"/>
      <c r="L6" s="611"/>
      <c r="M6" s="611"/>
      <c r="N6" s="611">
        <v>0.2</v>
      </c>
      <c r="O6" s="611">
        <v>885.4</v>
      </c>
      <c r="P6" s="630"/>
      <c r="Q6" s="612">
        <v>4427</v>
      </c>
    </row>
    <row r="7" spans="1:17" ht="14.4" customHeight="1" x14ac:dyDescent="0.3">
      <c r="A7" s="613" t="s">
        <v>3009</v>
      </c>
      <c r="B7" s="614" t="s">
        <v>2898</v>
      </c>
      <c r="C7" s="614" t="s">
        <v>2358</v>
      </c>
      <c r="D7" s="614" t="s">
        <v>3010</v>
      </c>
      <c r="E7" s="614" t="s">
        <v>3011</v>
      </c>
      <c r="F7" s="617">
        <v>1</v>
      </c>
      <c r="G7" s="617">
        <v>219</v>
      </c>
      <c r="H7" s="617">
        <v>1</v>
      </c>
      <c r="I7" s="617">
        <v>219</v>
      </c>
      <c r="J7" s="617"/>
      <c r="K7" s="617"/>
      <c r="L7" s="617"/>
      <c r="M7" s="617"/>
      <c r="N7" s="617"/>
      <c r="O7" s="617"/>
      <c r="P7" s="638"/>
      <c r="Q7" s="618"/>
    </row>
    <row r="8" spans="1:17" ht="14.4" customHeight="1" x14ac:dyDescent="0.3">
      <c r="A8" s="613" t="s">
        <v>3009</v>
      </c>
      <c r="B8" s="614" t="s">
        <v>2898</v>
      </c>
      <c r="C8" s="614" t="s">
        <v>2358</v>
      </c>
      <c r="D8" s="614" t="s">
        <v>3012</v>
      </c>
      <c r="E8" s="614" t="s">
        <v>3013</v>
      </c>
      <c r="F8" s="617"/>
      <c r="G8" s="617"/>
      <c r="H8" s="617"/>
      <c r="I8" s="617"/>
      <c r="J8" s="617">
        <v>1</v>
      </c>
      <c r="K8" s="617">
        <v>5572</v>
      </c>
      <c r="L8" s="617"/>
      <c r="M8" s="617">
        <v>5572</v>
      </c>
      <c r="N8" s="617"/>
      <c r="O8" s="617"/>
      <c r="P8" s="638"/>
      <c r="Q8" s="618"/>
    </row>
    <row r="9" spans="1:17" ht="14.4" customHeight="1" x14ac:dyDescent="0.3">
      <c r="A9" s="613" t="s">
        <v>3009</v>
      </c>
      <c r="B9" s="614" t="s">
        <v>2898</v>
      </c>
      <c r="C9" s="614" t="s">
        <v>2358</v>
      </c>
      <c r="D9" s="614" t="s">
        <v>3014</v>
      </c>
      <c r="E9" s="614" t="s">
        <v>3015</v>
      </c>
      <c r="F9" s="617"/>
      <c r="G9" s="617"/>
      <c r="H9" s="617"/>
      <c r="I9" s="617"/>
      <c r="J9" s="617"/>
      <c r="K9" s="617"/>
      <c r="L9" s="617"/>
      <c r="M9" s="617"/>
      <c r="N9" s="617">
        <v>3</v>
      </c>
      <c r="O9" s="617">
        <v>1434</v>
      </c>
      <c r="P9" s="638"/>
      <c r="Q9" s="618">
        <v>478</v>
      </c>
    </row>
    <row r="10" spans="1:17" ht="14.4" customHeight="1" x14ac:dyDescent="0.3">
      <c r="A10" s="613" t="s">
        <v>3016</v>
      </c>
      <c r="B10" s="614" t="s">
        <v>987</v>
      </c>
      <c r="C10" s="614" t="s">
        <v>2566</v>
      </c>
      <c r="D10" s="614" t="s">
        <v>3017</v>
      </c>
      <c r="E10" s="614" t="s">
        <v>2596</v>
      </c>
      <c r="F10" s="617">
        <v>0.5</v>
      </c>
      <c r="G10" s="617">
        <v>1092.1600000000001</v>
      </c>
      <c r="H10" s="617">
        <v>1</v>
      </c>
      <c r="I10" s="617">
        <v>2184.3200000000002</v>
      </c>
      <c r="J10" s="617"/>
      <c r="K10" s="617"/>
      <c r="L10" s="617"/>
      <c r="M10" s="617"/>
      <c r="N10" s="617"/>
      <c r="O10" s="617"/>
      <c r="P10" s="638"/>
      <c r="Q10" s="618"/>
    </row>
    <row r="11" spans="1:17" ht="14.4" customHeight="1" x14ac:dyDescent="0.3">
      <c r="A11" s="613" t="s">
        <v>3016</v>
      </c>
      <c r="B11" s="614" t="s">
        <v>987</v>
      </c>
      <c r="C11" s="614" t="s">
        <v>2651</v>
      </c>
      <c r="D11" s="614" t="s">
        <v>3018</v>
      </c>
      <c r="E11" s="614" t="s">
        <v>3019</v>
      </c>
      <c r="F11" s="617">
        <v>388</v>
      </c>
      <c r="G11" s="617">
        <v>12908.76</v>
      </c>
      <c r="H11" s="617">
        <v>1</v>
      </c>
      <c r="I11" s="617">
        <v>33.270000000000003</v>
      </c>
      <c r="J11" s="617"/>
      <c r="K11" s="617"/>
      <c r="L11" s="617"/>
      <c r="M11" s="617"/>
      <c r="N11" s="617"/>
      <c r="O11" s="617"/>
      <c r="P11" s="638"/>
      <c r="Q11" s="618"/>
    </row>
    <row r="12" spans="1:17" ht="14.4" customHeight="1" x14ac:dyDescent="0.3">
      <c r="A12" s="613" t="s">
        <v>3016</v>
      </c>
      <c r="B12" s="614" t="s">
        <v>987</v>
      </c>
      <c r="C12" s="614" t="s">
        <v>2651</v>
      </c>
      <c r="D12" s="614" t="s">
        <v>3020</v>
      </c>
      <c r="E12" s="614" t="s">
        <v>3021</v>
      </c>
      <c r="F12" s="617"/>
      <c r="G12" s="617"/>
      <c r="H12" s="617"/>
      <c r="I12" s="617"/>
      <c r="J12" s="617">
        <v>110</v>
      </c>
      <c r="K12" s="617">
        <v>2127.4</v>
      </c>
      <c r="L12" s="617"/>
      <c r="M12" s="617">
        <v>19.34</v>
      </c>
      <c r="N12" s="617"/>
      <c r="O12" s="617"/>
      <c r="P12" s="638"/>
      <c r="Q12" s="618"/>
    </row>
    <row r="13" spans="1:17" ht="14.4" customHeight="1" x14ac:dyDescent="0.3">
      <c r="A13" s="613" t="s">
        <v>3016</v>
      </c>
      <c r="B13" s="614" t="s">
        <v>987</v>
      </c>
      <c r="C13" s="614" t="s">
        <v>2358</v>
      </c>
      <c r="D13" s="614" t="s">
        <v>3022</v>
      </c>
      <c r="E13" s="614" t="s">
        <v>3023</v>
      </c>
      <c r="F13" s="617"/>
      <c r="G13" s="617"/>
      <c r="H13" s="617"/>
      <c r="I13" s="617"/>
      <c r="J13" s="617">
        <v>2</v>
      </c>
      <c r="K13" s="617">
        <v>6900</v>
      </c>
      <c r="L13" s="617"/>
      <c r="M13" s="617">
        <v>3450</v>
      </c>
      <c r="N13" s="617"/>
      <c r="O13" s="617"/>
      <c r="P13" s="638"/>
      <c r="Q13" s="618"/>
    </row>
    <row r="14" spans="1:17" ht="14.4" customHeight="1" x14ac:dyDescent="0.3">
      <c r="A14" s="613" t="s">
        <v>3016</v>
      </c>
      <c r="B14" s="614" t="s">
        <v>987</v>
      </c>
      <c r="C14" s="614" t="s">
        <v>2358</v>
      </c>
      <c r="D14" s="614" t="s">
        <v>3024</v>
      </c>
      <c r="E14" s="614" t="s">
        <v>3025</v>
      </c>
      <c r="F14" s="617">
        <v>1</v>
      </c>
      <c r="G14" s="617">
        <v>14328</v>
      </c>
      <c r="H14" s="617">
        <v>1</v>
      </c>
      <c r="I14" s="617">
        <v>14328</v>
      </c>
      <c r="J14" s="617"/>
      <c r="K14" s="617"/>
      <c r="L14" s="617"/>
      <c r="M14" s="617"/>
      <c r="N14" s="617"/>
      <c r="O14" s="617"/>
      <c r="P14" s="638"/>
      <c r="Q14" s="618"/>
    </row>
    <row r="15" spans="1:17" ht="14.4" customHeight="1" x14ac:dyDescent="0.3">
      <c r="A15" s="613" t="s">
        <v>3026</v>
      </c>
      <c r="B15" s="614" t="s">
        <v>3027</v>
      </c>
      <c r="C15" s="614" t="s">
        <v>2358</v>
      </c>
      <c r="D15" s="614" t="s">
        <v>3028</v>
      </c>
      <c r="E15" s="614" t="s">
        <v>3029</v>
      </c>
      <c r="F15" s="617">
        <v>18</v>
      </c>
      <c r="G15" s="617">
        <v>6300</v>
      </c>
      <c r="H15" s="617">
        <v>1</v>
      </c>
      <c r="I15" s="617">
        <v>350</v>
      </c>
      <c r="J15" s="617">
        <v>40</v>
      </c>
      <c r="K15" s="617">
        <v>14008</v>
      </c>
      <c r="L15" s="617">
        <v>2.2234920634920634</v>
      </c>
      <c r="M15" s="617">
        <v>350.2</v>
      </c>
      <c r="N15" s="617">
        <v>49</v>
      </c>
      <c r="O15" s="617">
        <v>17199</v>
      </c>
      <c r="P15" s="638">
        <v>2.73</v>
      </c>
      <c r="Q15" s="618">
        <v>351</v>
      </c>
    </row>
    <row r="16" spans="1:17" ht="14.4" customHeight="1" x14ac:dyDescent="0.3">
      <c r="A16" s="613" t="s">
        <v>3026</v>
      </c>
      <c r="B16" s="614" t="s">
        <v>3027</v>
      </c>
      <c r="C16" s="614" t="s">
        <v>2358</v>
      </c>
      <c r="D16" s="614" t="s">
        <v>3030</v>
      </c>
      <c r="E16" s="614" t="s">
        <v>3031</v>
      </c>
      <c r="F16" s="617">
        <v>76</v>
      </c>
      <c r="G16" s="617">
        <v>4940</v>
      </c>
      <c r="H16" s="617">
        <v>1</v>
      </c>
      <c r="I16" s="617">
        <v>65</v>
      </c>
      <c r="J16" s="617">
        <v>65</v>
      </c>
      <c r="K16" s="617">
        <v>4225</v>
      </c>
      <c r="L16" s="617">
        <v>0.85526315789473684</v>
      </c>
      <c r="M16" s="617">
        <v>65</v>
      </c>
      <c r="N16" s="617">
        <v>51</v>
      </c>
      <c r="O16" s="617">
        <v>3315</v>
      </c>
      <c r="P16" s="638">
        <v>0.67105263157894735</v>
      </c>
      <c r="Q16" s="618">
        <v>65</v>
      </c>
    </row>
    <row r="17" spans="1:17" ht="14.4" customHeight="1" x14ac:dyDescent="0.3">
      <c r="A17" s="613" t="s">
        <v>3026</v>
      </c>
      <c r="B17" s="614" t="s">
        <v>3027</v>
      </c>
      <c r="C17" s="614" t="s">
        <v>2358</v>
      </c>
      <c r="D17" s="614" t="s">
        <v>3032</v>
      </c>
      <c r="E17" s="614" t="s">
        <v>3033</v>
      </c>
      <c r="F17" s="617"/>
      <c r="G17" s="617"/>
      <c r="H17" s="617"/>
      <c r="I17" s="617"/>
      <c r="J17" s="617"/>
      <c r="K17" s="617"/>
      <c r="L17" s="617"/>
      <c r="M17" s="617"/>
      <c r="N17" s="617">
        <v>1</v>
      </c>
      <c r="O17" s="617">
        <v>591</v>
      </c>
      <c r="P17" s="638"/>
      <c r="Q17" s="618">
        <v>591</v>
      </c>
    </row>
    <row r="18" spans="1:17" ht="14.4" customHeight="1" x14ac:dyDescent="0.3">
      <c r="A18" s="613" t="s">
        <v>3026</v>
      </c>
      <c r="B18" s="614" t="s">
        <v>3027</v>
      </c>
      <c r="C18" s="614" t="s">
        <v>2358</v>
      </c>
      <c r="D18" s="614" t="s">
        <v>3034</v>
      </c>
      <c r="E18" s="614" t="s">
        <v>3035</v>
      </c>
      <c r="F18" s="617"/>
      <c r="G18" s="617"/>
      <c r="H18" s="617"/>
      <c r="I18" s="617"/>
      <c r="J18" s="617"/>
      <c r="K18" s="617"/>
      <c r="L18" s="617"/>
      <c r="M18" s="617"/>
      <c r="N18" s="617">
        <v>1</v>
      </c>
      <c r="O18" s="617">
        <v>150</v>
      </c>
      <c r="P18" s="638"/>
      <c r="Q18" s="618">
        <v>150</v>
      </c>
    </row>
    <row r="19" spans="1:17" ht="14.4" customHeight="1" x14ac:dyDescent="0.3">
      <c r="A19" s="613" t="s">
        <v>3026</v>
      </c>
      <c r="B19" s="614" t="s">
        <v>3027</v>
      </c>
      <c r="C19" s="614" t="s">
        <v>2358</v>
      </c>
      <c r="D19" s="614" t="s">
        <v>3036</v>
      </c>
      <c r="E19" s="614" t="s">
        <v>3037</v>
      </c>
      <c r="F19" s="617">
        <v>18</v>
      </c>
      <c r="G19" s="617">
        <v>414</v>
      </c>
      <c r="H19" s="617">
        <v>1</v>
      </c>
      <c r="I19" s="617">
        <v>23</v>
      </c>
      <c r="J19" s="617">
        <v>17</v>
      </c>
      <c r="K19" s="617">
        <v>397</v>
      </c>
      <c r="L19" s="617">
        <v>0.95893719806763289</v>
      </c>
      <c r="M19" s="617">
        <v>23.352941176470587</v>
      </c>
      <c r="N19" s="617">
        <v>15</v>
      </c>
      <c r="O19" s="617">
        <v>360</v>
      </c>
      <c r="P19" s="638">
        <v>0.86956521739130432</v>
      </c>
      <c r="Q19" s="618">
        <v>24</v>
      </c>
    </row>
    <row r="20" spans="1:17" ht="14.4" customHeight="1" x14ac:dyDescent="0.3">
      <c r="A20" s="613" t="s">
        <v>3026</v>
      </c>
      <c r="B20" s="614" t="s">
        <v>3027</v>
      </c>
      <c r="C20" s="614" t="s">
        <v>2358</v>
      </c>
      <c r="D20" s="614" t="s">
        <v>3038</v>
      </c>
      <c r="E20" s="614" t="s">
        <v>3039</v>
      </c>
      <c r="F20" s="617">
        <v>6</v>
      </c>
      <c r="G20" s="617">
        <v>324</v>
      </c>
      <c r="H20" s="617">
        <v>1</v>
      </c>
      <c r="I20" s="617">
        <v>54</v>
      </c>
      <c r="J20" s="617">
        <v>13</v>
      </c>
      <c r="K20" s="617">
        <v>702</v>
      </c>
      <c r="L20" s="617">
        <v>2.1666666666666665</v>
      </c>
      <c r="M20" s="617">
        <v>54</v>
      </c>
      <c r="N20" s="617">
        <v>17</v>
      </c>
      <c r="O20" s="617">
        <v>918</v>
      </c>
      <c r="P20" s="638">
        <v>2.8333333333333335</v>
      </c>
      <c r="Q20" s="618">
        <v>54</v>
      </c>
    </row>
    <row r="21" spans="1:17" ht="14.4" customHeight="1" x14ac:dyDescent="0.3">
      <c r="A21" s="613" t="s">
        <v>3026</v>
      </c>
      <c r="B21" s="614" t="s">
        <v>3027</v>
      </c>
      <c r="C21" s="614" t="s">
        <v>2358</v>
      </c>
      <c r="D21" s="614" t="s">
        <v>3040</v>
      </c>
      <c r="E21" s="614" t="s">
        <v>3041</v>
      </c>
      <c r="F21" s="617">
        <v>783</v>
      </c>
      <c r="G21" s="617">
        <v>60291</v>
      </c>
      <c r="H21" s="617">
        <v>1</v>
      </c>
      <c r="I21" s="617">
        <v>77</v>
      </c>
      <c r="J21" s="617">
        <v>886</v>
      </c>
      <c r="K21" s="617">
        <v>68222</v>
      </c>
      <c r="L21" s="617">
        <v>1.1315453384418901</v>
      </c>
      <c r="M21" s="617">
        <v>77</v>
      </c>
      <c r="N21" s="617">
        <v>811</v>
      </c>
      <c r="O21" s="617">
        <v>62447</v>
      </c>
      <c r="P21" s="638">
        <v>1.0357598978288634</v>
      </c>
      <c r="Q21" s="618">
        <v>77</v>
      </c>
    </row>
    <row r="22" spans="1:17" ht="14.4" customHeight="1" x14ac:dyDescent="0.3">
      <c r="A22" s="613" t="s">
        <v>3026</v>
      </c>
      <c r="B22" s="614" t="s">
        <v>3027</v>
      </c>
      <c r="C22" s="614" t="s">
        <v>2358</v>
      </c>
      <c r="D22" s="614" t="s">
        <v>3042</v>
      </c>
      <c r="E22" s="614" t="s">
        <v>3043</v>
      </c>
      <c r="F22" s="617">
        <v>43</v>
      </c>
      <c r="G22" s="617">
        <v>946</v>
      </c>
      <c r="H22" s="617">
        <v>1</v>
      </c>
      <c r="I22" s="617">
        <v>22</v>
      </c>
      <c r="J22" s="617">
        <v>35</v>
      </c>
      <c r="K22" s="617">
        <v>781</v>
      </c>
      <c r="L22" s="617">
        <v>0.82558139534883723</v>
      </c>
      <c r="M22" s="617">
        <v>22.314285714285713</v>
      </c>
      <c r="N22" s="617">
        <v>27</v>
      </c>
      <c r="O22" s="617">
        <v>621</v>
      </c>
      <c r="P22" s="638">
        <v>0.65644820295983086</v>
      </c>
      <c r="Q22" s="618">
        <v>23</v>
      </c>
    </row>
    <row r="23" spans="1:17" ht="14.4" customHeight="1" x14ac:dyDescent="0.3">
      <c r="A23" s="613" t="s">
        <v>3026</v>
      </c>
      <c r="B23" s="614" t="s">
        <v>3027</v>
      </c>
      <c r="C23" s="614" t="s">
        <v>2358</v>
      </c>
      <c r="D23" s="614" t="s">
        <v>3044</v>
      </c>
      <c r="E23" s="614" t="s">
        <v>3045</v>
      </c>
      <c r="F23" s="617">
        <v>20</v>
      </c>
      <c r="G23" s="617">
        <v>4180</v>
      </c>
      <c r="H23" s="617">
        <v>1</v>
      </c>
      <c r="I23" s="617">
        <v>209</v>
      </c>
      <c r="J23" s="617"/>
      <c r="K23" s="617"/>
      <c r="L23" s="617"/>
      <c r="M23" s="617"/>
      <c r="N23" s="617"/>
      <c r="O23" s="617"/>
      <c r="P23" s="638"/>
      <c r="Q23" s="618"/>
    </row>
    <row r="24" spans="1:17" ht="14.4" customHeight="1" x14ac:dyDescent="0.3">
      <c r="A24" s="613" t="s">
        <v>3026</v>
      </c>
      <c r="B24" s="614" t="s">
        <v>3027</v>
      </c>
      <c r="C24" s="614" t="s">
        <v>2358</v>
      </c>
      <c r="D24" s="614" t="s">
        <v>3046</v>
      </c>
      <c r="E24" s="614" t="s">
        <v>3047</v>
      </c>
      <c r="F24" s="617">
        <v>3</v>
      </c>
      <c r="G24" s="617">
        <v>198</v>
      </c>
      <c r="H24" s="617">
        <v>1</v>
      </c>
      <c r="I24" s="617">
        <v>66</v>
      </c>
      <c r="J24" s="617">
        <v>5</v>
      </c>
      <c r="K24" s="617">
        <v>330</v>
      </c>
      <c r="L24" s="617">
        <v>1.6666666666666667</v>
      </c>
      <c r="M24" s="617">
        <v>66</v>
      </c>
      <c r="N24" s="617">
        <v>8</v>
      </c>
      <c r="O24" s="617">
        <v>528</v>
      </c>
      <c r="P24" s="638">
        <v>2.6666666666666665</v>
      </c>
      <c r="Q24" s="618">
        <v>66</v>
      </c>
    </row>
    <row r="25" spans="1:17" ht="14.4" customHeight="1" x14ac:dyDescent="0.3">
      <c r="A25" s="613" t="s">
        <v>3026</v>
      </c>
      <c r="B25" s="614" t="s">
        <v>3027</v>
      </c>
      <c r="C25" s="614" t="s">
        <v>2358</v>
      </c>
      <c r="D25" s="614" t="s">
        <v>3048</v>
      </c>
      <c r="E25" s="614" t="s">
        <v>3049</v>
      </c>
      <c r="F25" s="617">
        <v>24</v>
      </c>
      <c r="G25" s="617">
        <v>576</v>
      </c>
      <c r="H25" s="617">
        <v>1</v>
      </c>
      <c r="I25" s="617">
        <v>24</v>
      </c>
      <c r="J25" s="617">
        <v>15</v>
      </c>
      <c r="K25" s="617">
        <v>360</v>
      </c>
      <c r="L25" s="617">
        <v>0.625</v>
      </c>
      <c r="M25" s="617">
        <v>24</v>
      </c>
      <c r="N25" s="617">
        <v>10</v>
      </c>
      <c r="O25" s="617">
        <v>240</v>
      </c>
      <c r="P25" s="638">
        <v>0.41666666666666669</v>
      </c>
      <c r="Q25" s="618">
        <v>24</v>
      </c>
    </row>
    <row r="26" spans="1:17" ht="14.4" customHeight="1" x14ac:dyDescent="0.3">
      <c r="A26" s="613" t="s">
        <v>3026</v>
      </c>
      <c r="B26" s="614" t="s">
        <v>3027</v>
      </c>
      <c r="C26" s="614" t="s">
        <v>2358</v>
      </c>
      <c r="D26" s="614" t="s">
        <v>3050</v>
      </c>
      <c r="E26" s="614" t="s">
        <v>3051</v>
      </c>
      <c r="F26" s="617">
        <v>37</v>
      </c>
      <c r="G26" s="617">
        <v>6660</v>
      </c>
      <c r="H26" s="617">
        <v>1</v>
      </c>
      <c r="I26" s="617">
        <v>180</v>
      </c>
      <c r="J26" s="617">
        <v>60</v>
      </c>
      <c r="K26" s="617">
        <v>10800</v>
      </c>
      <c r="L26" s="617">
        <v>1.6216216216216217</v>
      </c>
      <c r="M26" s="617">
        <v>180</v>
      </c>
      <c r="N26" s="617">
        <v>89</v>
      </c>
      <c r="O26" s="617">
        <v>16020</v>
      </c>
      <c r="P26" s="638">
        <v>2.4054054054054053</v>
      </c>
      <c r="Q26" s="618">
        <v>180</v>
      </c>
    </row>
    <row r="27" spans="1:17" ht="14.4" customHeight="1" x14ac:dyDescent="0.3">
      <c r="A27" s="613" t="s">
        <v>3026</v>
      </c>
      <c r="B27" s="614" t="s">
        <v>3027</v>
      </c>
      <c r="C27" s="614" t="s">
        <v>2358</v>
      </c>
      <c r="D27" s="614" t="s">
        <v>3052</v>
      </c>
      <c r="E27" s="614" t="s">
        <v>3053</v>
      </c>
      <c r="F27" s="617">
        <v>2</v>
      </c>
      <c r="G27" s="617">
        <v>506</v>
      </c>
      <c r="H27" s="617">
        <v>1</v>
      </c>
      <c r="I27" s="617">
        <v>253</v>
      </c>
      <c r="J27" s="617">
        <v>33</v>
      </c>
      <c r="K27" s="617">
        <v>8349</v>
      </c>
      <c r="L27" s="617">
        <v>16.5</v>
      </c>
      <c r="M27" s="617">
        <v>253</v>
      </c>
      <c r="N27" s="617">
        <v>42</v>
      </c>
      <c r="O27" s="617">
        <v>10626</v>
      </c>
      <c r="P27" s="638">
        <v>21</v>
      </c>
      <c r="Q27" s="618">
        <v>253</v>
      </c>
    </row>
    <row r="28" spans="1:17" ht="14.4" customHeight="1" x14ac:dyDescent="0.3">
      <c r="A28" s="613" t="s">
        <v>3026</v>
      </c>
      <c r="B28" s="614" t="s">
        <v>3027</v>
      </c>
      <c r="C28" s="614" t="s">
        <v>2358</v>
      </c>
      <c r="D28" s="614" t="s">
        <v>3054</v>
      </c>
      <c r="E28" s="614" t="s">
        <v>3055</v>
      </c>
      <c r="F28" s="617">
        <v>63</v>
      </c>
      <c r="G28" s="617">
        <v>13608</v>
      </c>
      <c r="H28" s="617">
        <v>1</v>
      </c>
      <c r="I28" s="617">
        <v>216</v>
      </c>
      <c r="J28" s="617">
        <v>98</v>
      </c>
      <c r="K28" s="617">
        <v>21168</v>
      </c>
      <c r="L28" s="617">
        <v>1.5555555555555556</v>
      </c>
      <c r="M28" s="617">
        <v>216</v>
      </c>
      <c r="N28" s="617">
        <v>129</v>
      </c>
      <c r="O28" s="617">
        <v>27864</v>
      </c>
      <c r="P28" s="638">
        <v>2.0476190476190474</v>
      </c>
      <c r="Q28" s="618">
        <v>216</v>
      </c>
    </row>
    <row r="29" spans="1:17" ht="14.4" customHeight="1" x14ac:dyDescent="0.3">
      <c r="A29" s="613" t="s">
        <v>3026</v>
      </c>
      <c r="B29" s="614" t="s">
        <v>3027</v>
      </c>
      <c r="C29" s="614" t="s">
        <v>2358</v>
      </c>
      <c r="D29" s="614" t="s">
        <v>3056</v>
      </c>
      <c r="E29" s="614" t="s">
        <v>3057</v>
      </c>
      <c r="F29" s="617"/>
      <c r="G29" s="617"/>
      <c r="H29" s="617"/>
      <c r="I29" s="617"/>
      <c r="J29" s="617">
        <v>2</v>
      </c>
      <c r="K29" s="617">
        <v>71</v>
      </c>
      <c r="L29" s="617"/>
      <c r="M29" s="617">
        <v>35.5</v>
      </c>
      <c r="N29" s="617">
        <v>2</v>
      </c>
      <c r="O29" s="617">
        <v>72</v>
      </c>
      <c r="P29" s="638"/>
      <c r="Q29" s="618">
        <v>36</v>
      </c>
    </row>
    <row r="30" spans="1:17" ht="14.4" customHeight="1" x14ac:dyDescent="0.3">
      <c r="A30" s="613" t="s">
        <v>3026</v>
      </c>
      <c r="B30" s="614" t="s">
        <v>3027</v>
      </c>
      <c r="C30" s="614" t="s">
        <v>2358</v>
      </c>
      <c r="D30" s="614" t="s">
        <v>3058</v>
      </c>
      <c r="E30" s="614" t="s">
        <v>3059</v>
      </c>
      <c r="F30" s="617">
        <v>9</v>
      </c>
      <c r="G30" s="617">
        <v>450</v>
      </c>
      <c r="H30" s="617">
        <v>1</v>
      </c>
      <c r="I30" s="617">
        <v>50</v>
      </c>
      <c r="J30" s="617">
        <v>11</v>
      </c>
      <c r="K30" s="617">
        <v>550</v>
      </c>
      <c r="L30" s="617">
        <v>1.2222222222222223</v>
      </c>
      <c r="M30" s="617">
        <v>50</v>
      </c>
      <c r="N30" s="617">
        <v>6</v>
      </c>
      <c r="O30" s="617">
        <v>300</v>
      </c>
      <c r="P30" s="638">
        <v>0.66666666666666663</v>
      </c>
      <c r="Q30" s="618">
        <v>50</v>
      </c>
    </row>
    <row r="31" spans="1:17" ht="14.4" customHeight="1" x14ac:dyDescent="0.3">
      <c r="A31" s="613" t="s">
        <v>3026</v>
      </c>
      <c r="B31" s="614" t="s">
        <v>3027</v>
      </c>
      <c r="C31" s="614" t="s">
        <v>2358</v>
      </c>
      <c r="D31" s="614" t="s">
        <v>3060</v>
      </c>
      <c r="E31" s="614" t="s">
        <v>3061</v>
      </c>
      <c r="F31" s="617"/>
      <c r="G31" s="617"/>
      <c r="H31" s="617"/>
      <c r="I31" s="617"/>
      <c r="J31" s="617"/>
      <c r="K31" s="617"/>
      <c r="L31" s="617"/>
      <c r="M31" s="617"/>
      <c r="N31" s="617">
        <v>1</v>
      </c>
      <c r="O31" s="617">
        <v>230</v>
      </c>
      <c r="P31" s="638"/>
      <c r="Q31" s="618">
        <v>230</v>
      </c>
    </row>
    <row r="32" spans="1:17" ht="14.4" customHeight="1" x14ac:dyDescent="0.3">
      <c r="A32" s="613" t="s">
        <v>3062</v>
      </c>
      <c r="B32" s="614" t="s">
        <v>3063</v>
      </c>
      <c r="C32" s="614" t="s">
        <v>2358</v>
      </c>
      <c r="D32" s="614" t="s">
        <v>3064</v>
      </c>
      <c r="E32" s="614" t="s">
        <v>3065</v>
      </c>
      <c r="F32" s="617">
        <v>91</v>
      </c>
      <c r="G32" s="617">
        <v>2457</v>
      </c>
      <c r="H32" s="617">
        <v>1</v>
      </c>
      <c r="I32" s="617">
        <v>27</v>
      </c>
      <c r="J32" s="617">
        <v>129</v>
      </c>
      <c r="K32" s="617">
        <v>3483</v>
      </c>
      <c r="L32" s="617">
        <v>1.4175824175824177</v>
      </c>
      <c r="M32" s="617">
        <v>27</v>
      </c>
      <c r="N32" s="617">
        <v>79</v>
      </c>
      <c r="O32" s="617">
        <v>2133</v>
      </c>
      <c r="P32" s="638">
        <v>0.86813186813186816</v>
      </c>
      <c r="Q32" s="618">
        <v>27</v>
      </c>
    </row>
    <row r="33" spans="1:17" ht="14.4" customHeight="1" x14ac:dyDescent="0.3">
      <c r="A33" s="613" t="s">
        <v>3062</v>
      </c>
      <c r="B33" s="614" t="s">
        <v>3063</v>
      </c>
      <c r="C33" s="614" t="s">
        <v>2358</v>
      </c>
      <c r="D33" s="614" t="s">
        <v>3066</v>
      </c>
      <c r="E33" s="614" t="s">
        <v>3067</v>
      </c>
      <c r="F33" s="617">
        <v>84</v>
      </c>
      <c r="G33" s="617">
        <v>4536</v>
      </c>
      <c r="H33" s="617">
        <v>1</v>
      </c>
      <c r="I33" s="617">
        <v>54</v>
      </c>
      <c r="J33" s="617">
        <v>135</v>
      </c>
      <c r="K33" s="617">
        <v>7290</v>
      </c>
      <c r="L33" s="617">
        <v>1.6071428571428572</v>
      </c>
      <c r="M33" s="617">
        <v>54</v>
      </c>
      <c r="N33" s="617">
        <v>98</v>
      </c>
      <c r="O33" s="617">
        <v>5292</v>
      </c>
      <c r="P33" s="638">
        <v>1.1666666666666667</v>
      </c>
      <c r="Q33" s="618">
        <v>54</v>
      </c>
    </row>
    <row r="34" spans="1:17" ht="14.4" customHeight="1" x14ac:dyDescent="0.3">
      <c r="A34" s="613" t="s">
        <v>3062</v>
      </c>
      <c r="B34" s="614" t="s">
        <v>3063</v>
      </c>
      <c r="C34" s="614" t="s">
        <v>2358</v>
      </c>
      <c r="D34" s="614" t="s">
        <v>3068</v>
      </c>
      <c r="E34" s="614" t="s">
        <v>3069</v>
      </c>
      <c r="F34" s="617">
        <v>431</v>
      </c>
      <c r="G34" s="617">
        <v>10344</v>
      </c>
      <c r="H34" s="617">
        <v>1</v>
      </c>
      <c r="I34" s="617">
        <v>24</v>
      </c>
      <c r="J34" s="617">
        <v>449</v>
      </c>
      <c r="K34" s="617">
        <v>10776</v>
      </c>
      <c r="L34" s="617">
        <v>1.0417633410672853</v>
      </c>
      <c r="M34" s="617">
        <v>24</v>
      </c>
      <c r="N34" s="617">
        <v>419</v>
      </c>
      <c r="O34" s="617">
        <v>10056</v>
      </c>
      <c r="P34" s="638">
        <v>0.97215777262180969</v>
      </c>
      <c r="Q34" s="618">
        <v>24</v>
      </c>
    </row>
    <row r="35" spans="1:17" ht="14.4" customHeight="1" x14ac:dyDescent="0.3">
      <c r="A35" s="613" t="s">
        <v>3062</v>
      </c>
      <c r="B35" s="614" t="s">
        <v>3063</v>
      </c>
      <c r="C35" s="614" t="s">
        <v>2358</v>
      </c>
      <c r="D35" s="614" t="s">
        <v>3070</v>
      </c>
      <c r="E35" s="614" t="s">
        <v>3071</v>
      </c>
      <c r="F35" s="617">
        <v>594</v>
      </c>
      <c r="G35" s="617">
        <v>16038</v>
      </c>
      <c r="H35" s="617">
        <v>1</v>
      </c>
      <c r="I35" s="617">
        <v>27</v>
      </c>
      <c r="J35" s="617">
        <v>561</v>
      </c>
      <c r="K35" s="617">
        <v>15147</v>
      </c>
      <c r="L35" s="617">
        <v>0.94444444444444442</v>
      </c>
      <c r="M35" s="617">
        <v>27</v>
      </c>
      <c r="N35" s="617">
        <v>550</v>
      </c>
      <c r="O35" s="617">
        <v>14850</v>
      </c>
      <c r="P35" s="638">
        <v>0.92592592592592593</v>
      </c>
      <c r="Q35" s="618">
        <v>27</v>
      </c>
    </row>
    <row r="36" spans="1:17" ht="14.4" customHeight="1" x14ac:dyDescent="0.3">
      <c r="A36" s="613" t="s">
        <v>3062</v>
      </c>
      <c r="B36" s="614" t="s">
        <v>3063</v>
      </c>
      <c r="C36" s="614" t="s">
        <v>2358</v>
      </c>
      <c r="D36" s="614" t="s">
        <v>3072</v>
      </c>
      <c r="E36" s="614" t="s">
        <v>3073</v>
      </c>
      <c r="F36" s="617">
        <v>102</v>
      </c>
      <c r="G36" s="617">
        <v>5712</v>
      </c>
      <c r="H36" s="617">
        <v>1</v>
      </c>
      <c r="I36" s="617">
        <v>56</v>
      </c>
      <c r="J36" s="617">
        <v>123</v>
      </c>
      <c r="K36" s="617">
        <v>6891</v>
      </c>
      <c r="L36" s="617">
        <v>1.20640756302521</v>
      </c>
      <c r="M36" s="617">
        <v>56.024390243902438</v>
      </c>
      <c r="N36" s="617">
        <v>3</v>
      </c>
      <c r="O36" s="617">
        <v>171</v>
      </c>
      <c r="P36" s="638">
        <v>2.9936974789915968E-2</v>
      </c>
      <c r="Q36" s="618">
        <v>57</v>
      </c>
    </row>
    <row r="37" spans="1:17" ht="14.4" customHeight="1" x14ac:dyDescent="0.3">
      <c r="A37" s="613" t="s">
        <v>3062</v>
      </c>
      <c r="B37" s="614" t="s">
        <v>3063</v>
      </c>
      <c r="C37" s="614" t="s">
        <v>2358</v>
      </c>
      <c r="D37" s="614" t="s">
        <v>3074</v>
      </c>
      <c r="E37" s="614" t="s">
        <v>3075</v>
      </c>
      <c r="F37" s="617">
        <v>91</v>
      </c>
      <c r="G37" s="617">
        <v>2457</v>
      </c>
      <c r="H37" s="617">
        <v>1</v>
      </c>
      <c r="I37" s="617">
        <v>27</v>
      </c>
      <c r="J37" s="617">
        <v>120</v>
      </c>
      <c r="K37" s="617">
        <v>3240</v>
      </c>
      <c r="L37" s="617">
        <v>1.3186813186813187</v>
      </c>
      <c r="M37" s="617">
        <v>27</v>
      </c>
      <c r="N37" s="617">
        <v>91</v>
      </c>
      <c r="O37" s="617">
        <v>2457</v>
      </c>
      <c r="P37" s="638">
        <v>1</v>
      </c>
      <c r="Q37" s="618">
        <v>27</v>
      </c>
    </row>
    <row r="38" spans="1:17" ht="14.4" customHeight="1" x14ac:dyDescent="0.3">
      <c r="A38" s="613" t="s">
        <v>3062</v>
      </c>
      <c r="B38" s="614" t="s">
        <v>3063</v>
      </c>
      <c r="C38" s="614" t="s">
        <v>2358</v>
      </c>
      <c r="D38" s="614" t="s">
        <v>3076</v>
      </c>
      <c r="E38" s="614" t="s">
        <v>3077</v>
      </c>
      <c r="F38" s="617">
        <v>660</v>
      </c>
      <c r="G38" s="617">
        <v>14520</v>
      </c>
      <c r="H38" s="617">
        <v>1</v>
      </c>
      <c r="I38" s="617">
        <v>22</v>
      </c>
      <c r="J38" s="617">
        <v>822</v>
      </c>
      <c r="K38" s="617">
        <v>18084</v>
      </c>
      <c r="L38" s="617">
        <v>1.2454545454545454</v>
      </c>
      <c r="M38" s="617">
        <v>22</v>
      </c>
      <c r="N38" s="617">
        <v>906</v>
      </c>
      <c r="O38" s="617">
        <v>19932</v>
      </c>
      <c r="P38" s="638">
        <v>1.3727272727272728</v>
      </c>
      <c r="Q38" s="618">
        <v>22</v>
      </c>
    </row>
    <row r="39" spans="1:17" ht="14.4" customHeight="1" x14ac:dyDescent="0.3">
      <c r="A39" s="613" t="s">
        <v>3062</v>
      </c>
      <c r="B39" s="614" t="s">
        <v>3063</v>
      </c>
      <c r="C39" s="614" t="s">
        <v>2358</v>
      </c>
      <c r="D39" s="614" t="s">
        <v>3078</v>
      </c>
      <c r="E39" s="614" t="s">
        <v>3079</v>
      </c>
      <c r="F39" s="617">
        <v>5</v>
      </c>
      <c r="G39" s="617">
        <v>340</v>
      </c>
      <c r="H39" s="617">
        <v>1</v>
      </c>
      <c r="I39" s="617">
        <v>68</v>
      </c>
      <c r="J39" s="617">
        <v>5</v>
      </c>
      <c r="K39" s="617">
        <v>340</v>
      </c>
      <c r="L39" s="617">
        <v>1</v>
      </c>
      <c r="M39" s="617">
        <v>68</v>
      </c>
      <c r="N39" s="617">
        <v>2</v>
      </c>
      <c r="O39" s="617">
        <v>136</v>
      </c>
      <c r="P39" s="638">
        <v>0.4</v>
      </c>
      <c r="Q39" s="618">
        <v>68</v>
      </c>
    </row>
    <row r="40" spans="1:17" ht="14.4" customHeight="1" x14ac:dyDescent="0.3">
      <c r="A40" s="613" t="s">
        <v>3062</v>
      </c>
      <c r="B40" s="614" t="s">
        <v>3063</v>
      </c>
      <c r="C40" s="614" t="s">
        <v>2358</v>
      </c>
      <c r="D40" s="614" t="s">
        <v>3080</v>
      </c>
      <c r="E40" s="614" t="s">
        <v>3081</v>
      </c>
      <c r="F40" s="617">
        <v>1</v>
      </c>
      <c r="G40" s="617">
        <v>62</v>
      </c>
      <c r="H40" s="617">
        <v>1</v>
      </c>
      <c r="I40" s="617">
        <v>62</v>
      </c>
      <c r="J40" s="617">
        <v>3</v>
      </c>
      <c r="K40" s="617">
        <v>186</v>
      </c>
      <c r="L40" s="617">
        <v>3</v>
      </c>
      <c r="M40" s="617">
        <v>62</v>
      </c>
      <c r="N40" s="617">
        <v>2</v>
      </c>
      <c r="O40" s="617">
        <v>124</v>
      </c>
      <c r="P40" s="638">
        <v>2</v>
      </c>
      <c r="Q40" s="618">
        <v>62</v>
      </c>
    </row>
    <row r="41" spans="1:17" ht="14.4" customHeight="1" x14ac:dyDescent="0.3">
      <c r="A41" s="613" t="s">
        <v>3062</v>
      </c>
      <c r="B41" s="614" t="s">
        <v>3063</v>
      </c>
      <c r="C41" s="614" t="s">
        <v>2358</v>
      </c>
      <c r="D41" s="614" t="s">
        <v>3082</v>
      </c>
      <c r="E41" s="614" t="s">
        <v>3083</v>
      </c>
      <c r="F41" s="617">
        <v>839</v>
      </c>
      <c r="G41" s="617">
        <v>51179</v>
      </c>
      <c r="H41" s="617">
        <v>1</v>
      </c>
      <c r="I41" s="617">
        <v>61</v>
      </c>
      <c r="J41" s="617">
        <v>1005</v>
      </c>
      <c r="K41" s="617">
        <v>61574</v>
      </c>
      <c r="L41" s="617">
        <v>1.2031106508528888</v>
      </c>
      <c r="M41" s="617">
        <v>61.267661691542287</v>
      </c>
      <c r="N41" s="617">
        <v>801</v>
      </c>
      <c r="O41" s="617">
        <v>49662</v>
      </c>
      <c r="P41" s="638">
        <v>0.97035893628245962</v>
      </c>
      <c r="Q41" s="618">
        <v>62</v>
      </c>
    </row>
    <row r="42" spans="1:17" ht="14.4" customHeight="1" x14ac:dyDescent="0.3">
      <c r="A42" s="613" t="s">
        <v>3062</v>
      </c>
      <c r="B42" s="614" t="s">
        <v>3063</v>
      </c>
      <c r="C42" s="614" t="s">
        <v>2358</v>
      </c>
      <c r="D42" s="614" t="s">
        <v>3084</v>
      </c>
      <c r="E42" s="614" t="s">
        <v>3085</v>
      </c>
      <c r="F42" s="617"/>
      <c r="G42" s="617"/>
      <c r="H42" s="617"/>
      <c r="I42" s="617"/>
      <c r="J42" s="617">
        <v>14</v>
      </c>
      <c r="K42" s="617">
        <v>1134</v>
      </c>
      <c r="L42" s="617"/>
      <c r="M42" s="617">
        <v>81</v>
      </c>
      <c r="N42" s="617"/>
      <c r="O42" s="617"/>
      <c r="P42" s="638"/>
      <c r="Q42" s="618"/>
    </row>
    <row r="43" spans="1:17" ht="14.4" customHeight="1" x14ac:dyDescent="0.3">
      <c r="A43" s="613" t="s">
        <v>3062</v>
      </c>
      <c r="B43" s="614" t="s">
        <v>3063</v>
      </c>
      <c r="C43" s="614" t="s">
        <v>2358</v>
      </c>
      <c r="D43" s="614" t="s">
        <v>3086</v>
      </c>
      <c r="E43" s="614" t="s">
        <v>3087</v>
      </c>
      <c r="F43" s="617">
        <v>50</v>
      </c>
      <c r="G43" s="617">
        <v>49350</v>
      </c>
      <c r="H43" s="617">
        <v>1</v>
      </c>
      <c r="I43" s="617">
        <v>987</v>
      </c>
      <c r="J43" s="617">
        <v>54</v>
      </c>
      <c r="K43" s="617">
        <v>53298</v>
      </c>
      <c r="L43" s="617">
        <v>1.08</v>
      </c>
      <c r="M43" s="617">
        <v>987</v>
      </c>
      <c r="N43" s="617">
        <v>40</v>
      </c>
      <c r="O43" s="617">
        <v>39480</v>
      </c>
      <c r="P43" s="638">
        <v>0.8</v>
      </c>
      <c r="Q43" s="618">
        <v>987</v>
      </c>
    </row>
    <row r="44" spans="1:17" ht="14.4" customHeight="1" x14ac:dyDescent="0.3">
      <c r="A44" s="613" t="s">
        <v>3062</v>
      </c>
      <c r="B44" s="614" t="s">
        <v>3063</v>
      </c>
      <c r="C44" s="614" t="s">
        <v>2358</v>
      </c>
      <c r="D44" s="614" t="s">
        <v>3088</v>
      </c>
      <c r="E44" s="614" t="s">
        <v>3089</v>
      </c>
      <c r="F44" s="617"/>
      <c r="G44" s="617"/>
      <c r="H44" s="617"/>
      <c r="I44" s="617"/>
      <c r="J44" s="617"/>
      <c r="K44" s="617"/>
      <c r="L44" s="617"/>
      <c r="M44" s="617"/>
      <c r="N44" s="617">
        <v>1</v>
      </c>
      <c r="O44" s="617">
        <v>191</v>
      </c>
      <c r="P44" s="638"/>
      <c r="Q44" s="618">
        <v>191</v>
      </c>
    </row>
    <row r="45" spans="1:17" ht="14.4" customHeight="1" x14ac:dyDescent="0.3">
      <c r="A45" s="613" t="s">
        <v>3062</v>
      </c>
      <c r="B45" s="614" t="s">
        <v>3063</v>
      </c>
      <c r="C45" s="614" t="s">
        <v>2358</v>
      </c>
      <c r="D45" s="614" t="s">
        <v>3090</v>
      </c>
      <c r="E45" s="614" t="s">
        <v>3091</v>
      </c>
      <c r="F45" s="617">
        <v>2</v>
      </c>
      <c r="G45" s="617">
        <v>164</v>
      </c>
      <c r="H45" s="617">
        <v>1</v>
      </c>
      <c r="I45" s="617">
        <v>82</v>
      </c>
      <c r="J45" s="617">
        <v>13</v>
      </c>
      <c r="K45" s="617">
        <v>1066</v>
      </c>
      <c r="L45" s="617">
        <v>6.5</v>
      </c>
      <c r="M45" s="617">
        <v>82</v>
      </c>
      <c r="N45" s="617">
        <v>4</v>
      </c>
      <c r="O45" s="617">
        <v>328</v>
      </c>
      <c r="P45" s="638">
        <v>2</v>
      </c>
      <c r="Q45" s="618">
        <v>82</v>
      </c>
    </row>
    <row r="46" spans="1:17" ht="14.4" customHeight="1" x14ac:dyDescent="0.3">
      <c r="A46" s="613" t="s">
        <v>3062</v>
      </c>
      <c r="B46" s="614" t="s">
        <v>3063</v>
      </c>
      <c r="C46" s="614" t="s">
        <v>2358</v>
      </c>
      <c r="D46" s="614" t="s">
        <v>3092</v>
      </c>
      <c r="E46" s="614" t="s">
        <v>3093</v>
      </c>
      <c r="F46" s="617">
        <v>18</v>
      </c>
      <c r="G46" s="617">
        <v>1134</v>
      </c>
      <c r="H46" s="617">
        <v>1</v>
      </c>
      <c r="I46" s="617">
        <v>63</v>
      </c>
      <c r="J46" s="617">
        <v>9</v>
      </c>
      <c r="K46" s="617">
        <v>567</v>
      </c>
      <c r="L46" s="617">
        <v>0.5</v>
      </c>
      <c r="M46" s="617">
        <v>63</v>
      </c>
      <c r="N46" s="617">
        <v>2</v>
      </c>
      <c r="O46" s="617">
        <v>126</v>
      </c>
      <c r="P46" s="638">
        <v>0.1111111111111111</v>
      </c>
      <c r="Q46" s="618">
        <v>63</v>
      </c>
    </row>
    <row r="47" spans="1:17" ht="14.4" customHeight="1" x14ac:dyDescent="0.3">
      <c r="A47" s="613" t="s">
        <v>3062</v>
      </c>
      <c r="B47" s="614" t="s">
        <v>3063</v>
      </c>
      <c r="C47" s="614" t="s">
        <v>2358</v>
      </c>
      <c r="D47" s="614" t="s">
        <v>3094</v>
      </c>
      <c r="E47" s="614" t="s">
        <v>3095</v>
      </c>
      <c r="F47" s="617">
        <v>246</v>
      </c>
      <c r="G47" s="617">
        <v>4182</v>
      </c>
      <c r="H47" s="617">
        <v>1</v>
      </c>
      <c r="I47" s="617">
        <v>17</v>
      </c>
      <c r="J47" s="617">
        <v>288</v>
      </c>
      <c r="K47" s="617">
        <v>4896</v>
      </c>
      <c r="L47" s="617">
        <v>1.1707317073170731</v>
      </c>
      <c r="M47" s="617">
        <v>17</v>
      </c>
      <c r="N47" s="617">
        <v>261</v>
      </c>
      <c r="O47" s="617">
        <v>4437</v>
      </c>
      <c r="P47" s="638">
        <v>1.0609756097560976</v>
      </c>
      <c r="Q47" s="618">
        <v>17</v>
      </c>
    </row>
    <row r="48" spans="1:17" ht="14.4" customHeight="1" x14ac:dyDescent="0.3">
      <c r="A48" s="613" t="s">
        <v>3062</v>
      </c>
      <c r="B48" s="614" t="s">
        <v>3063</v>
      </c>
      <c r="C48" s="614" t="s">
        <v>2358</v>
      </c>
      <c r="D48" s="614" t="s">
        <v>3096</v>
      </c>
      <c r="E48" s="614" t="s">
        <v>3097</v>
      </c>
      <c r="F48" s="617">
        <v>1</v>
      </c>
      <c r="G48" s="617">
        <v>63</v>
      </c>
      <c r="H48" s="617">
        <v>1</v>
      </c>
      <c r="I48" s="617">
        <v>63</v>
      </c>
      <c r="J48" s="617"/>
      <c r="K48" s="617"/>
      <c r="L48" s="617"/>
      <c r="M48" s="617"/>
      <c r="N48" s="617"/>
      <c r="O48" s="617"/>
      <c r="P48" s="638"/>
      <c r="Q48" s="618"/>
    </row>
    <row r="49" spans="1:17" ht="14.4" customHeight="1" x14ac:dyDescent="0.3">
      <c r="A49" s="613" t="s">
        <v>3062</v>
      </c>
      <c r="B49" s="614" t="s">
        <v>3063</v>
      </c>
      <c r="C49" s="614" t="s">
        <v>2358</v>
      </c>
      <c r="D49" s="614" t="s">
        <v>3098</v>
      </c>
      <c r="E49" s="614" t="s">
        <v>3099</v>
      </c>
      <c r="F49" s="617">
        <v>13</v>
      </c>
      <c r="G49" s="617">
        <v>611</v>
      </c>
      <c r="H49" s="617">
        <v>1</v>
      </c>
      <c r="I49" s="617">
        <v>47</v>
      </c>
      <c r="J49" s="617">
        <v>1</v>
      </c>
      <c r="K49" s="617">
        <v>47</v>
      </c>
      <c r="L49" s="617">
        <v>7.6923076923076927E-2</v>
      </c>
      <c r="M49" s="617">
        <v>47</v>
      </c>
      <c r="N49" s="617"/>
      <c r="O49" s="617"/>
      <c r="P49" s="638"/>
      <c r="Q49" s="618"/>
    </row>
    <row r="50" spans="1:17" ht="14.4" customHeight="1" x14ac:dyDescent="0.3">
      <c r="A50" s="613" t="s">
        <v>3062</v>
      </c>
      <c r="B50" s="614" t="s">
        <v>3063</v>
      </c>
      <c r="C50" s="614" t="s">
        <v>2358</v>
      </c>
      <c r="D50" s="614" t="s">
        <v>3100</v>
      </c>
      <c r="E50" s="614" t="s">
        <v>3101</v>
      </c>
      <c r="F50" s="617">
        <v>4</v>
      </c>
      <c r="G50" s="617">
        <v>240</v>
      </c>
      <c r="H50" s="617">
        <v>1</v>
      </c>
      <c r="I50" s="617">
        <v>60</v>
      </c>
      <c r="J50" s="617">
        <v>2</v>
      </c>
      <c r="K50" s="617">
        <v>120</v>
      </c>
      <c r="L50" s="617">
        <v>0.5</v>
      </c>
      <c r="M50" s="617">
        <v>60</v>
      </c>
      <c r="N50" s="617"/>
      <c r="O50" s="617"/>
      <c r="P50" s="638"/>
      <c r="Q50" s="618"/>
    </row>
    <row r="51" spans="1:17" ht="14.4" customHeight="1" x14ac:dyDescent="0.3">
      <c r="A51" s="613" t="s">
        <v>3062</v>
      </c>
      <c r="B51" s="614" t="s">
        <v>3063</v>
      </c>
      <c r="C51" s="614" t="s">
        <v>2358</v>
      </c>
      <c r="D51" s="614" t="s">
        <v>3102</v>
      </c>
      <c r="E51" s="614" t="s">
        <v>3103</v>
      </c>
      <c r="F51" s="617">
        <v>2</v>
      </c>
      <c r="G51" s="617">
        <v>192</v>
      </c>
      <c r="H51" s="617">
        <v>1</v>
      </c>
      <c r="I51" s="617">
        <v>96</v>
      </c>
      <c r="J51" s="617">
        <v>2</v>
      </c>
      <c r="K51" s="617">
        <v>193</v>
      </c>
      <c r="L51" s="617">
        <v>1.0052083333333333</v>
      </c>
      <c r="M51" s="617">
        <v>96.5</v>
      </c>
      <c r="N51" s="617"/>
      <c r="O51" s="617"/>
      <c r="P51" s="638"/>
      <c r="Q51" s="618"/>
    </row>
    <row r="52" spans="1:17" ht="14.4" customHeight="1" x14ac:dyDescent="0.3">
      <c r="A52" s="613" t="s">
        <v>3062</v>
      </c>
      <c r="B52" s="614" t="s">
        <v>3063</v>
      </c>
      <c r="C52" s="614" t="s">
        <v>2358</v>
      </c>
      <c r="D52" s="614" t="s">
        <v>3104</v>
      </c>
      <c r="E52" s="614" t="s">
        <v>3105</v>
      </c>
      <c r="F52" s="617">
        <v>2</v>
      </c>
      <c r="G52" s="617">
        <v>120</v>
      </c>
      <c r="H52" s="617">
        <v>1</v>
      </c>
      <c r="I52" s="617">
        <v>60</v>
      </c>
      <c r="J52" s="617">
        <v>2</v>
      </c>
      <c r="K52" s="617">
        <v>120</v>
      </c>
      <c r="L52" s="617">
        <v>1</v>
      </c>
      <c r="M52" s="617">
        <v>60</v>
      </c>
      <c r="N52" s="617"/>
      <c r="O52" s="617"/>
      <c r="P52" s="638"/>
      <c r="Q52" s="618"/>
    </row>
    <row r="53" spans="1:17" ht="14.4" customHeight="1" x14ac:dyDescent="0.3">
      <c r="A53" s="613" t="s">
        <v>3062</v>
      </c>
      <c r="B53" s="614" t="s">
        <v>3063</v>
      </c>
      <c r="C53" s="614" t="s">
        <v>2358</v>
      </c>
      <c r="D53" s="614" t="s">
        <v>3106</v>
      </c>
      <c r="E53" s="614" t="s">
        <v>3107</v>
      </c>
      <c r="F53" s="617"/>
      <c r="G53" s="617"/>
      <c r="H53" s="617"/>
      <c r="I53" s="617"/>
      <c r="J53" s="617"/>
      <c r="K53" s="617"/>
      <c r="L53" s="617"/>
      <c r="M53" s="617"/>
      <c r="N53" s="617">
        <v>1</v>
      </c>
      <c r="O53" s="617">
        <v>19</v>
      </c>
      <c r="P53" s="638"/>
      <c r="Q53" s="618">
        <v>19</v>
      </c>
    </row>
    <row r="54" spans="1:17" ht="14.4" customHeight="1" x14ac:dyDescent="0.3">
      <c r="A54" s="613" t="s">
        <v>3062</v>
      </c>
      <c r="B54" s="614" t="s">
        <v>3063</v>
      </c>
      <c r="C54" s="614" t="s">
        <v>2358</v>
      </c>
      <c r="D54" s="614" t="s">
        <v>3108</v>
      </c>
      <c r="E54" s="614" t="s">
        <v>3109</v>
      </c>
      <c r="F54" s="617"/>
      <c r="G54" s="617"/>
      <c r="H54" s="617"/>
      <c r="I54" s="617"/>
      <c r="J54" s="617"/>
      <c r="K54" s="617"/>
      <c r="L54" s="617"/>
      <c r="M54" s="617"/>
      <c r="N54" s="617">
        <v>1</v>
      </c>
      <c r="O54" s="617">
        <v>312</v>
      </c>
      <c r="P54" s="638"/>
      <c r="Q54" s="618">
        <v>312</v>
      </c>
    </row>
    <row r="55" spans="1:17" ht="14.4" customHeight="1" x14ac:dyDescent="0.3">
      <c r="A55" s="613" t="s">
        <v>3062</v>
      </c>
      <c r="B55" s="614" t="s">
        <v>3063</v>
      </c>
      <c r="C55" s="614" t="s">
        <v>2358</v>
      </c>
      <c r="D55" s="614" t="s">
        <v>3110</v>
      </c>
      <c r="E55" s="614" t="s">
        <v>3111</v>
      </c>
      <c r="F55" s="617">
        <v>20</v>
      </c>
      <c r="G55" s="617">
        <v>17020</v>
      </c>
      <c r="H55" s="617">
        <v>1</v>
      </c>
      <c r="I55" s="617">
        <v>851</v>
      </c>
      <c r="J55" s="617">
        <v>21</v>
      </c>
      <c r="K55" s="617">
        <v>17881</v>
      </c>
      <c r="L55" s="617">
        <v>1.050587544065805</v>
      </c>
      <c r="M55" s="617">
        <v>851.47619047619048</v>
      </c>
      <c r="N55" s="617">
        <v>24</v>
      </c>
      <c r="O55" s="617">
        <v>20448</v>
      </c>
      <c r="P55" s="638">
        <v>1.2014101057579318</v>
      </c>
      <c r="Q55" s="618">
        <v>852</v>
      </c>
    </row>
    <row r="56" spans="1:17" ht="14.4" customHeight="1" x14ac:dyDescent="0.3">
      <c r="A56" s="613" t="s">
        <v>3062</v>
      </c>
      <c r="B56" s="614" t="s">
        <v>3063</v>
      </c>
      <c r="C56" s="614" t="s">
        <v>2358</v>
      </c>
      <c r="D56" s="614" t="s">
        <v>3112</v>
      </c>
      <c r="E56" s="614" t="s">
        <v>3113</v>
      </c>
      <c r="F56" s="617">
        <v>3</v>
      </c>
      <c r="G56" s="617">
        <v>498</v>
      </c>
      <c r="H56" s="617">
        <v>1</v>
      </c>
      <c r="I56" s="617">
        <v>166</v>
      </c>
      <c r="J56" s="617"/>
      <c r="K56" s="617"/>
      <c r="L56" s="617"/>
      <c r="M56" s="617"/>
      <c r="N56" s="617"/>
      <c r="O56" s="617"/>
      <c r="P56" s="638"/>
      <c r="Q56" s="618"/>
    </row>
    <row r="57" spans="1:17" ht="14.4" customHeight="1" x14ac:dyDescent="0.3">
      <c r="A57" s="613" t="s">
        <v>3062</v>
      </c>
      <c r="B57" s="614" t="s">
        <v>3063</v>
      </c>
      <c r="C57" s="614" t="s">
        <v>2358</v>
      </c>
      <c r="D57" s="614" t="s">
        <v>3114</v>
      </c>
      <c r="E57" s="614" t="s">
        <v>3115</v>
      </c>
      <c r="F57" s="617"/>
      <c r="G57" s="617"/>
      <c r="H57" s="617"/>
      <c r="I57" s="617"/>
      <c r="J57" s="617">
        <v>1</v>
      </c>
      <c r="K57" s="617">
        <v>165</v>
      </c>
      <c r="L57" s="617"/>
      <c r="M57" s="617">
        <v>165</v>
      </c>
      <c r="N57" s="617"/>
      <c r="O57" s="617"/>
      <c r="P57" s="638"/>
      <c r="Q57" s="618"/>
    </row>
    <row r="58" spans="1:17" ht="14.4" customHeight="1" x14ac:dyDescent="0.3">
      <c r="A58" s="613" t="s">
        <v>3062</v>
      </c>
      <c r="B58" s="614" t="s">
        <v>3063</v>
      </c>
      <c r="C58" s="614" t="s">
        <v>2358</v>
      </c>
      <c r="D58" s="614" t="s">
        <v>3116</v>
      </c>
      <c r="E58" s="614" t="s">
        <v>3117</v>
      </c>
      <c r="F58" s="617"/>
      <c r="G58" s="617"/>
      <c r="H58" s="617"/>
      <c r="I58" s="617"/>
      <c r="J58" s="617">
        <v>1</v>
      </c>
      <c r="K58" s="617">
        <v>308</v>
      </c>
      <c r="L58" s="617"/>
      <c r="M58" s="617">
        <v>308</v>
      </c>
      <c r="N58" s="617"/>
      <c r="O58" s="617"/>
      <c r="P58" s="638"/>
      <c r="Q58" s="618"/>
    </row>
    <row r="59" spans="1:17" ht="14.4" customHeight="1" x14ac:dyDescent="0.3">
      <c r="A59" s="613" t="s">
        <v>3062</v>
      </c>
      <c r="B59" s="614" t="s">
        <v>3063</v>
      </c>
      <c r="C59" s="614" t="s">
        <v>2358</v>
      </c>
      <c r="D59" s="614" t="s">
        <v>3118</v>
      </c>
      <c r="E59" s="614" t="s">
        <v>3119</v>
      </c>
      <c r="F59" s="617"/>
      <c r="G59" s="617"/>
      <c r="H59" s="617"/>
      <c r="I59" s="617"/>
      <c r="J59" s="617"/>
      <c r="K59" s="617"/>
      <c r="L59" s="617"/>
      <c r="M59" s="617"/>
      <c r="N59" s="617">
        <v>1</v>
      </c>
      <c r="O59" s="617">
        <v>351</v>
      </c>
      <c r="P59" s="638"/>
      <c r="Q59" s="618">
        <v>351</v>
      </c>
    </row>
    <row r="60" spans="1:17" ht="14.4" customHeight="1" x14ac:dyDescent="0.3">
      <c r="A60" s="613" t="s">
        <v>3062</v>
      </c>
      <c r="B60" s="614" t="s">
        <v>3063</v>
      </c>
      <c r="C60" s="614" t="s">
        <v>2358</v>
      </c>
      <c r="D60" s="614" t="s">
        <v>3120</v>
      </c>
      <c r="E60" s="614" t="s">
        <v>3121</v>
      </c>
      <c r="F60" s="617"/>
      <c r="G60" s="617"/>
      <c r="H60" s="617"/>
      <c r="I60" s="617"/>
      <c r="J60" s="617">
        <v>1</v>
      </c>
      <c r="K60" s="617">
        <v>1210</v>
      </c>
      <c r="L60" s="617"/>
      <c r="M60" s="617">
        <v>1210</v>
      </c>
      <c r="N60" s="617">
        <v>1</v>
      </c>
      <c r="O60" s="617">
        <v>1216</v>
      </c>
      <c r="P60" s="638"/>
      <c r="Q60" s="618">
        <v>1216</v>
      </c>
    </row>
    <row r="61" spans="1:17" ht="14.4" customHeight="1" x14ac:dyDescent="0.3">
      <c r="A61" s="613" t="s">
        <v>3062</v>
      </c>
      <c r="B61" s="614" t="s">
        <v>3063</v>
      </c>
      <c r="C61" s="614" t="s">
        <v>2358</v>
      </c>
      <c r="D61" s="614" t="s">
        <v>3122</v>
      </c>
      <c r="E61" s="614" t="s">
        <v>3123</v>
      </c>
      <c r="F61" s="617">
        <v>73</v>
      </c>
      <c r="G61" s="617">
        <v>57159</v>
      </c>
      <c r="H61" s="617">
        <v>1</v>
      </c>
      <c r="I61" s="617">
        <v>783</v>
      </c>
      <c r="J61" s="617">
        <v>89</v>
      </c>
      <c r="K61" s="617">
        <v>69763</v>
      </c>
      <c r="L61" s="617">
        <v>1.2205077065728931</v>
      </c>
      <c r="M61" s="617">
        <v>783.85393258426961</v>
      </c>
      <c r="N61" s="617">
        <v>118</v>
      </c>
      <c r="O61" s="617">
        <v>92748</v>
      </c>
      <c r="P61" s="638">
        <v>1.6226316065711437</v>
      </c>
      <c r="Q61" s="618">
        <v>786</v>
      </c>
    </row>
    <row r="62" spans="1:17" ht="14.4" customHeight="1" x14ac:dyDescent="0.3">
      <c r="A62" s="613" t="s">
        <v>3062</v>
      </c>
      <c r="B62" s="614" t="s">
        <v>3063</v>
      </c>
      <c r="C62" s="614" t="s">
        <v>2358</v>
      </c>
      <c r="D62" s="614" t="s">
        <v>3124</v>
      </c>
      <c r="E62" s="614" t="s">
        <v>3125</v>
      </c>
      <c r="F62" s="617"/>
      <c r="G62" s="617"/>
      <c r="H62" s="617"/>
      <c r="I62" s="617"/>
      <c r="J62" s="617">
        <v>1</v>
      </c>
      <c r="K62" s="617">
        <v>362</v>
      </c>
      <c r="L62" s="617"/>
      <c r="M62" s="617">
        <v>362</v>
      </c>
      <c r="N62" s="617"/>
      <c r="O62" s="617"/>
      <c r="P62" s="638"/>
      <c r="Q62" s="618"/>
    </row>
    <row r="63" spans="1:17" ht="14.4" customHeight="1" x14ac:dyDescent="0.3">
      <c r="A63" s="613" t="s">
        <v>3062</v>
      </c>
      <c r="B63" s="614" t="s">
        <v>3063</v>
      </c>
      <c r="C63" s="614" t="s">
        <v>2358</v>
      </c>
      <c r="D63" s="614" t="s">
        <v>3126</v>
      </c>
      <c r="E63" s="614" t="s">
        <v>3127</v>
      </c>
      <c r="F63" s="617"/>
      <c r="G63" s="617"/>
      <c r="H63" s="617"/>
      <c r="I63" s="617"/>
      <c r="J63" s="617"/>
      <c r="K63" s="617"/>
      <c r="L63" s="617"/>
      <c r="M63" s="617"/>
      <c r="N63" s="617">
        <v>2</v>
      </c>
      <c r="O63" s="617">
        <v>456</v>
      </c>
      <c r="P63" s="638"/>
      <c r="Q63" s="618">
        <v>228</v>
      </c>
    </row>
    <row r="64" spans="1:17" ht="14.4" customHeight="1" x14ac:dyDescent="0.3">
      <c r="A64" s="613" t="s">
        <v>3062</v>
      </c>
      <c r="B64" s="614" t="s">
        <v>3063</v>
      </c>
      <c r="C64" s="614" t="s">
        <v>2358</v>
      </c>
      <c r="D64" s="614" t="s">
        <v>3128</v>
      </c>
      <c r="E64" s="614" t="s">
        <v>3129</v>
      </c>
      <c r="F64" s="617"/>
      <c r="G64" s="617"/>
      <c r="H64" s="617"/>
      <c r="I64" s="617"/>
      <c r="J64" s="617"/>
      <c r="K64" s="617"/>
      <c r="L64" s="617"/>
      <c r="M64" s="617"/>
      <c r="N64" s="617">
        <v>3</v>
      </c>
      <c r="O64" s="617">
        <v>396</v>
      </c>
      <c r="P64" s="638"/>
      <c r="Q64" s="618">
        <v>132</v>
      </c>
    </row>
    <row r="65" spans="1:17" ht="14.4" customHeight="1" x14ac:dyDescent="0.3">
      <c r="A65" s="613" t="s">
        <v>3062</v>
      </c>
      <c r="B65" s="614" t="s">
        <v>3063</v>
      </c>
      <c r="C65" s="614" t="s">
        <v>2358</v>
      </c>
      <c r="D65" s="614" t="s">
        <v>3130</v>
      </c>
      <c r="E65" s="614" t="s">
        <v>3131</v>
      </c>
      <c r="F65" s="617">
        <v>2</v>
      </c>
      <c r="G65" s="617">
        <v>176</v>
      </c>
      <c r="H65" s="617">
        <v>1</v>
      </c>
      <c r="I65" s="617">
        <v>88</v>
      </c>
      <c r="J65" s="617">
        <v>12</v>
      </c>
      <c r="K65" s="617">
        <v>1060</v>
      </c>
      <c r="L65" s="617">
        <v>6.0227272727272725</v>
      </c>
      <c r="M65" s="617">
        <v>88.333333333333329</v>
      </c>
      <c r="N65" s="617">
        <v>5</v>
      </c>
      <c r="O65" s="617">
        <v>445</v>
      </c>
      <c r="P65" s="638">
        <v>2.5284090909090908</v>
      </c>
      <c r="Q65" s="618">
        <v>89</v>
      </c>
    </row>
    <row r="66" spans="1:17" ht="14.4" customHeight="1" x14ac:dyDescent="0.3">
      <c r="A66" s="613" t="s">
        <v>3062</v>
      </c>
      <c r="B66" s="614" t="s">
        <v>3063</v>
      </c>
      <c r="C66" s="614" t="s">
        <v>2358</v>
      </c>
      <c r="D66" s="614" t="s">
        <v>3132</v>
      </c>
      <c r="E66" s="614" t="s">
        <v>3133</v>
      </c>
      <c r="F66" s="617">
        <v>762</v>
      </c>
      <c r="G66" s="617">
        <v>22098</v>
      </c>
      <c r="H66" s="617">
        <v>1</v>
      </c>
      <c r="I66" s="617">
        <v>29</v>
      </c>
      <c r="J66" s="617">
        <v>902</v>
      </c>
      <c r="K66" s="617">
        <v>26452</v>
      </c>
      <c r="L66" s="617">
        <v>1.1970314055570639</v>
      </c>
      <c r="M66" s="617">
        <v>29.325942350332593</v>
      </c>
      <c r="N66" s="617">
        <v>950</v>
      </c>
      <c r="O66" s="617">
        <v>28500</v>
      </c>
      <c r="P66" s="638">
        <v>1.289709475970676</v>
      </c>
      <c r="Q66" s="618">
        <v>30</v>
      </c>
    </row>
    <row r="67" spans="1:17" ht="14.4" customHeight="1" x14ac:dyDescent="0.3">
      <c r="A67" s="613" t="s">
        <v>3062</v>
      </c>
      <c r="B67" s="614" t="s">
        <v>3063</v>
      </c>
      <c r="C67" s="614" t="s">
        <v>2358</v>
      </c>
      <c r="D67" s="614" t="s">
        <v>3134</v>
      </c>
      <c r="E67" s="614" t="s">
        <v>3135</v>
      </c>
      <c r="F67" s="617">
        <v>4</v>
      </c>
      <c r="G67" s="617">
        <v>200</v>
      </c>
      <c r="H67" s="617">
        <v>1</v>
      </c>
      <c r="I67" s="617">
        <v>50</v>
      </c>
      <c r="J67" s="617">
        <v>2</v>
      </c>
      <c r="K67" s="617">
        <v>100</v>
      </c>
      <c r="L67" s="617">
        <v>0.5</v>
      </c>
      <c r="M67" s="617">
        <v>50</v>
      </c>
      <c r="N67" s="617"/>
      <c r="O67" s="617"/>
      <c r="P67" s="638"/>
      <c r="Q67" s="618"/>
    </row>
    <row r="68" spans="1:17" ht="14.4" customHeight="1" x14ac:dyDescent="0.3">
      <c r="A68" s="613" t="s">
        <v>3062</v>
      </c>
      <c r="B68" s="614" t="s">
        <v>3063</v>
      </c>
      <c r="C68" s="614" t="s">
        <v>2358</v>
      </c>
      <c r="D68" s="614" t="s">
        <v>3136</v>
      </c>
      <c r="E68" s="614" t="s">
        <v>3137</v>
      </c>
      <c r="F68" s="617">
        <v>126</v>
      </c>
      <c r="G68" s="617">
        <v>1512</v>
      </c>
      <c r="H68" s="617">
        <v>1</v>
      </c>
      <c r="I68" s="617">
        <v>12</v>
      </c>
      <c r="J68" s="617">
        <v>154</v>
      </c>
      <c r="K68" s="617">
        <v>1848</v>
      </c>
      <c r="L68" s="617">
        <v>1.2222222222222223</v>
      </c>
      <c r="M68" s="617">
        <v>12</v>
      </c>
      <c r="N68" s="617">
        <v>146</v>
      </c>
      <c r="O68" s="617">
        <v>1752</v>
      </c>
      <c r="P68" s="638">
        <v>1.1587301587301588</v>
      </c>
      <c r="Q68" s="618">
        <v>12</v>
      </c>
    </row>
    <row r="69" spans="1:17" ht="14.4" customHeight="1" x14ac:dyDescent="0.3">
      <c r="A69" s="613" t="s">
        <v>3062</v>
      </c>
      <c r="B69" s="614" t="s">
        <v>3063</v>
      </c>
      <c r="C69" s="614" t="s">
        <v>2358</v>
      </c>
      <c r="D69" s="614" t="s">
        <v>3138</v>
      </c>
      <c r="E69" s="614" t="s">
        <v>3139</v>
      </c>
      <c r="F69" s="617"/>
      <c r="G69" s="617"/>
      <c r="H69" s="617"/>
      <c r="I69" s="617"/>
      <c r="J69" s="617">
        <v>1</v>
      </c>
      <c r="K69" s="617">
        <v>181</v>
      </c>
      <c r="L69" s="617"/>
      <c r="M69" s="617">
        <v>181</v>
      </c>
      <c r="N69" s="617">
        <v>5</v>
      </c>
      <c r="O69" s="617">
        <v>910</v>
      </c>
      <c r="P69" s="638"/>
      <c r="Q69" s="618">
        <v>182</v>
      </c>
    </row>
    <row r="70" spans="1:17" ht="14.4" customHeight="1" x14ac:dyDescent="0.3">
      <c r="A70" s="613" t="s">
        <v>3062</v>
      </c>
      <c r="B70" s="614" t="s">
        <v>3063</v>
      </c>
      <c r="C70" s="614" t="s">
        <v>2358</v>
      </c>
      <c r="D70" s="614" t="s">
        <v>3140</v>
      </c>
      <c r="E70" s="614" t="s">
        <v>3141</v>
      </c>
      <c r="F70" s="617">
        <v>1387</v>
      </c>
      <c r="G70" s="617">
        <v>98477</v>
      </c>
      <c r="H70" s="617">
        <v>1</v>
      </c>
      <c r="I70" s="617">
        <v>71</v>
      </c>
      <c r="J70" s="617">
        <v>825</v>
      </c>
      <c r="K70" s="617">
        <v>58579</v>
      </c>
      <c r="L70" s="617">
        <v>0.59484955878022283</v>
      </c>
      <c r="M70" s="617">
        <v>71.00484848484848</v>
      </c>
      <c r="N70" s="617">
        <v>2</v>
      </c>
      <c r="O70" s="617">
        <v>144</v>
      </c>
      <c r="P70" s="638">
        <v>1.4622703778547274E-3</v>
      </c>
      <c r="Q70" s="618">
        <v>72</v>
      </c>
    </row>
    <row r="71" spans="1:17" ht="14.4" customHeight="1" x14ac:dyDescent="0.3">
      <c r="A71" s="613" t="s">
        <v>3062</v>
      </c>
      <c r="B71" s="614" t="s">
        <v>3063</v>
      </c>
      <c r="C71" s="614" t="s">
        <v>2358</v>
      </c>
      <c r="D71" s="614" t="s">
        <v>3142</v>
      </c>
      <c r="E71" s="614" t="s">
        <v>3143</v>
      </c>
      <c r="F71" s="617"/>
      <c r="G71" s="617"/>
      <c r="H71" s="617"/>
      <c r="I71" s="617"/>
      <c r="J71" s="617"/>
      <c r="K71" s="617"/>
      <c r="L71" s="617"/>
      <c r="M71" s="617"/>
      <c r="N71" s="617">
        <v>3</v>
      </c>
      <c r="O71" s="617">
        <v>549</v>
      </c>
      <c r="P71" s="638"/>
      <c r="Q71" s="618">
        <v>183</v>
      </c>
    </row>
    <row r="72" spans="1:17" ht="14.4" customHeight="1" x14ac:dyDescent="0.3">
      <c r="A72" s="613" t="s">
        <v>3062</v>
      </c>
      <c r="B72" s="614" t="s">
        <v>3063</v>
      </c>
      <c r="C72" s="614" t="s">
        <v>2358</v>
      </c>
      <c r="D72" s="614" t="s">
        <v>3144</v>
      </c>
      <c r="E72" s="614" t="s">
        <v>3145</v>
      </c>
      <c r="F72" s="617">
        <v>626</v>
      </c>
      <c r="G72" s="617">
        <v>92022</v>
      </c>
      <c r="H72" s="617">
        <v>1</v>
      </c>
      <c r="I72" s="617">
        <v>147</v>
      </c>
      <c r="J72" s="617">
        <v>654</v>
      </c>
      <c r="K72" s="617">
        <v>96358</v>
      </c>
      <c r="L72" s="617">
        <v>1.0471191671556801</v>
      </c>
      <c r="M72" s="617">
        <v>147.33639143730886</v>
      </c>
      <c r="N72" s="617">
        <v>708</v>
      </c>
      <c r="O72" s="617">
        <v>104784</v>
      </c>
      <c r="P72" s="638">
        <v>1.138684227684684</v>
      </c>
      <c r="Q72" s="618">
        <v>148</v>
      </c>
    </row>
    <row r="73" spans="1:17" ht="14.4" customHeight="1" x14ac:dyDescent="0.3">
      <c r="A73" s="613" t="s">
        <v>3062</v>
      </c>
      <c r="B73" s="614" t="s">
        <v>3063</v>
      </c>
      <c r="C73" s="614" t="s">
        <v>2358</v>
      </c>
      <c r="D73" s="614" t="s">
        <v>3146</v>
      </c>
      <c r="E73" s="614" t="s">
        <v>3147</v>
      </c>
      <c r="F73" s="617">
        <v>1696</v>
      </c>
      <c r="G73" s="617">
        <v>49184</v>
      </c>
      <c r="H73" s="617">
        <v>1</v>
      </c>
      <c r="I73" s="617">
        <v>29</v>
      </c>
      <c r="J73" s="617">
        <v>1671</v>
      </c>
      <c r="K73" s="617">
        <v>48975</v>
      </c>
      <c r="L73" s="617">
        <v>0.99575065061808721</v>
      </c>
      <c r="M73" s="617">
        <v>29.308797127468583</v>
      </c>
      <c r="N73" s="617">
        <v>1503</v>
      </c>
      <c r="O73" s="617">
        <v>45090</v>
      </c>
      <c r="P73" s="638">
        <v>0.91676154847104752</v>
      </c>
      <c r="Q73" s="618">
        <v>30</v>
      </c>
    </row>
    <row r="74" spans="1:17" ht="14.4" customHeight="1" x14ac:dyDescent="0.3">
      <c r="A74" s="613" t="s">
        <v>3062</v>
      </c>
      <c r="B74" s="614" t="s">
        <v>3063</v>
      </c>
      <c r="C74" s="614" t="s">
        <v>2358</v>
      </c>
      <c r="D74" s="614" t="s">
        <v>3148</v>
      </c>
      <c r="E74" s="614" t="s">
        <v>3149</v>
      </c>
      <c r="F74" s="617">
        <v>98</v>
      </c>
      <c r="G74" s="617">
        <v>3038</v>
      </c>
      <c r="H74" s="617">
        <v>1</v>
      </c>
      <c r="I74" s="617">
        <v>31</v>
      </c>
      <c r="J74" s="617">
        <v>109</v>
      </c>
      <c r="K74" s="617">
        <v>3379</v>
      </c>
      <c r="L74" s="617">
        <v>1.1122448979591837</v>
      </c>
      <c r="M74" s="617">
        <v>31</v>
      </c>
      <c r="N74" s="617">
        <v>66</v>
      </c>
      <c r="O74" s="617">
        <v>2046</v>
      </c>
      <c r="P74" s="638">
        <v>0.67346938775510201</v>
      </c>
      <c r="Q74" s="618">
        <v>31</v>
      </c>
    </row>
    <row r="75" spans="1:17" ht="14.4" customHeight="1" x14ac:dyDescent="0.3">
      <c r="A75" s="613" t="s">
        <v>3062</v>
      </c>
      <c r="B75" s="614" t="s">
        <v>3063</v>
      </c>
      <c r="C75" s="614" t="s">
        <v>2358</v>
      </c>
      <c r="D75" s="614" t="s">
        <v>3150</v>
      </c>
      <c r="E75" s="614" t="s">
        <v>3151</v>
      </c>
      <c r="F75" s="617">
        <v>86</v>
      </c>
      <c r="G75" s="617">
        <v>2322</v>
      </c>
      <c r="H75" s="617">
        <v>1</v>
      </c>
      <c r="I75" s="617">
        <v>27</v>
      </c>
      <c r="J75" s="617">
        <v>125</v>
      </c>
      <c r="K75" s="617">
        <v>3375</v>
      </c>
      <c r="L75" s="617">
        <v>1.4534883720930232</v>
      </c>
      <c r="M75" s="617">
        <v>27</v>
      </c>
      <c r="N75" s="617">
        <v>74</v>
      </c>
      <c r="O75" s="617">
        <v>1998</v>
      </c>
      <c r="P75" s="638">
        <v>0.86046511627906974</v>
      </c>
      <c r="Q75" s="618">
        <v>27</v>
      </c>
    </row>
    <row r="76" spans="1:17" ht="14.4" customHeight="1" x14ac:dyDescent="0.3">
      <c r="A76" s="613" t="s">
        <v>3062</v>
      </c>
      <c r="B76" s="614" t="s">
        <v>3063</v>
      </c>
      <c r="C76" s="614" t="s">
        <v>2358</v>
      </c>
      <c r="D76" s="614" t="s">
        <v>3152</v>
      </c>
      <c r="E76" s="614" t="s">
        <v>3153</v>
      </c>
      <c r="F76" s="617"/>
      <c r="G76" s="617"/>
      <c r="H76" s="617"/>
      <c r="I76" s="617"/>
      <c r="J76" s="617">
        <v>1</v>
      </c>
      <c r="K76" s="617">
        <v>255</v>
      </c>
      <c r="L76" s="617"/>
      <c r="M76" s="617">
        <v>255</v>
      </c>
      <c r="N76" s="617"/>
      <c r="O76" s="617"/>
      <c r="P76" s="638"/>
      <c r="Q76" s="618"/>
    </row>
    <row r="77" spans="1:17" ht="14.4" customHeight="1" x14ac:dyDescent="0.3">
      <c r="A77" s="613" t="s">
        <v>3062</v>
      </c>
      <c r="B77" s="614" t="s">
        <v>3063</v>
      </c>
      <c r="C77" s="614" t="s">
        <v>2358</v>
      </c>
      <c r="D77" s="614" t="s">
        <v>3154</v>
      </c>
      <c r="E77" s="614" t="s">
        <v>3155</v>
      </c>
      <c r="F77" s="617">
        <v>3</v>
      </c>
      <c r="G77" s="617">
        <v>66</v>
      </c>
      <c r="H77" s="617">
        <v>1</v>
      </c>
      <c r="I77" s="617">
        <v>22</v>
      </c>
      <c r="J77" s="617">
        <v>1</v>
      </c>
      <c r="K77" s="617">
        <v>22</v>
      </c>
      <c r="L77" s="617">
        <v>0.33333333333333331</v>
      </c>
      <c r="M77" s="617">
        <v>22</v>
      </c>
      <c r="N77" s="617">
        <v>3</v>
      </c>
      <c r="O77" s="617">
        <v>66</v>
      </c>
      <c r="P77" s="638">
        <v>1</v>
      </c>
      <c r="Q77" s="618">
        <v>22</v>
      </c>
    </row>
    <row r="78" spans="1:17" ht="14.4" customHeight="1" x14ac:dyDescent="0.3">
      <c r="A78" s="613" t="s">
        <v>3062</v>
      </c>
      <c r="B78" s="614" t="s">
        <v>3063</v>
      </c>
      <c r="C78" s="614" t="s">
        <v>2358</v>
      </c>
      <c r="D78" s="614" t="s">
        <v>3156</v>
      </c>
      <c r="E78" s="614" t="s">
        <v>3157</v>
      </c>
      <c r="F78" s="617">
        <v>597</v>
      </c>
      <c r="G78" s="617">
        <v>14925</v>
      </c>
      <c r="H78" s="617">
        <v>1</v>
      </c>
      <c r="I78" s="617">
        <v>25</v>
      </c>
      <c r="J78" s="617">
        <v>570</v>
      </c>
      <c r="K78" s="617">
        <v>14250</v>
      </c>
      <c r="L78" s="617">
        <v>0.95477386934673369</v>
      </c>
      <c r="M78" s="617">
        <v>25</v>
      </c>
      <c r="N78" s="617">
        <v>561</v>
      </c>
      <c r="O78" s="617">
        <v>14025</v>
      </c>
      <c r="P78" s="638">
        <v>0.93969849246231152</v>
      </c>
      <c r="Q78" s="618">
        <v>25</v>
      </c>
    </row>
    <row r="79" spans="1:17" ht="14.4" customHeight="1" x14ac:dyDescent="0.3">
      <c r="A79" s="613" t="s">
        <v>3062</v>
      </c>
      <c r="B79" s="614" t="s">
        <v>3063</v>
      </c>
      <c r="C79" s="614" t="s">
        <v>2358</v>
      </c>
      <c r="D79" s="614" t="s">
        <v>3158</v>
      </c>
      <c r="E79" s="614" t="s">
        <v>3159</v>
      </c>
      <c r="F79" s="617">
        <v>4</v>
      </c>
      <c r="G79" s="617">
        <v>132</v>
      </c>
      <c r="H79" s="617">
        <v>1</v>
      </c>
      <c r="I79" s="617">
        <v>33</v>
      </c>
      <c r="J79" s="617">
        <v>10</v>
      </c>
      <c r="K79" s="617">
        <v>330</v>
      </c>
      <c r="L79" s="617">
        <v>2.5</v>
      </c>
      <c r="M79" s="617">
        <v>33</v>
      </c>
      <c r="N79" s="617">
        <v>8</v>
      </c>
      <c r="O79" s="617">
        <v>264</v>
      </c>
      <c r="P79" s="638">
        <v>2</v>
      </c>
      <c r="Q79" s="618">
        <v>33</v>
      </c>
    </row>
    <row r="80" spans="1:17" ht="14.4" customHeight="1" x14ac:dyDescent="0.3">
      <c r="A80" s="613" t="s">
        <v>3062</v>
      </c>
      <c r="B80" s="614" t="s">
        <v>3063</v>
      </c>
      <c r="C80" s="614" t="s">
        <v>2358</v>
      </c>
      <c r="D80" s="614" t="s">
        <v>3160</v>
      </c>
      <c r="E80" s="614" t="s">
        <v>3161</v>
      </c>
      <c r="F80" s="617">
        <v>1</v>
      </c>
      <c r="G80" s="617">
        <v>30</v>
      </c>
      <c r="H80" s="617">
        <v>1</v>
      </c>
      <c r="I80" s="617">
        <v>30</v>
      </c>
      <c r="J80" s="617">
        <v>1</v>
      </c>
      <c r="K80" s="617">
        <v>30</v>
      </c>
      <c r="L80" s="617">
        <v>1</v>
      </c>
      <c r="M80" s="617">
        <v>30</v>
      </c>
      <c r="N80" s="617"/>
      <c r="O80" s="617"/>
      <c r="P80" s="638"/>
      <c r="Q80" s="618"/>
    </row>
    <row r="81" spans="1:17" ht="14.4" customHeight="1" x14ac:dyDescent="0.3">
      <c r="A81" s="613" t="s">
        <v>3062</v>
      </c>
      <c r="B81" s="614" t="s">
        <v>3063</v>
      </c>
      <c r="C81" s="614" t="s">
        <v>2358</v>
      </c>
      <c r="D81" s="614" t="s">
        <v>3162</v>
      </c>
      <c r="E81" s="614" t="s">
        <v>3163</v>
      </c>
      <c r="F81" s="617"/>
      <c r="G81" s="617"/>
      <c r="H81" s="617"/>
      <c r="I81" s="617"/>
      <c r="J81" s="617"/>
      <c r="K81" s="617"/>
      <c r="L81" s="617"/>
      <c r="M81" s="617"/>
      <c r="N81" s="617">
        <v>1</v>
      </c>
      <c r="O81" s="617">
        <v>80</v>
      </c>
      <c r="P81" s="638"/>
      <c r="Q81" s="618">
        <v>80</v>
      </c>
    </row>
    <row r="82" spans="1:17" ht="14.4" customHeight="1" x14ac:dyDescent="0.3">
      <c r="A82" s="613" t="s">
        <v>3062</v>
      </c>
      <c r="B82" s="614" t="s">
        <v>3063</v>
      </c>
      <c r="C82" s="614" t="s">
        <v>2358</v>
      </c>
      <c r="D82" s="614" t="s">
        <v>3164</v>
      </c>
      <c r="E82" s="614" t="s">
        <v>3165</v>
      </c>
      <c r="F82" s="617">
        <v>148</v>
      </c>
      <c r="G82" s="617">
        <v>3848</v>
      </c>
      <c r="H82" s="617">
        <v>1</v>
      </c>
      <c r="I82" s="617">
        <v>26</v>
      </c>
      <c r="J82" s="617">
        <v>170</v>
      </c>
      <c r="K82" s="617">
        <v>4420</v>
      </c>
      <c r="L82" s="617">
        <v>1.1486486486486487</v>
      </c>
      <c r="M82" s="617">
        <v>26</v>
      </c>
      <c r="N82" s="617">
        <v>135</v>
      </c>
      <c r="O82" s="617">
        <v>3510</v>
      </c>
      <c r="P82" s="638">
        <v>0.91216216216216217</v>
      </c>
      <c r="Q82" s="618">
        <v>26</v>
      </c>
    </row>
    <row r="83" spans="1:17" ht="14.4" customHeight="1" x14ac:dyDescent="0.3">
      <c r="A83" s="613" t="s">
        <v>3062</v>
      </c>
      <c r="B83" s="614" t="s">
        <v>3063</v>
      </c>
      <c r="C83" s="614" t="s">
        <v>2358</v>
      </c>
      <c r="D83" s="614" t="s">
        <v>3166</v>
      </c>
      <c r="E83" s="614" t="s">
        <v>3167</v>
      </c>
      <c r="F83" s="617">
        <v>30</v>
      </c>
      <c r="G83" s="617">
        <v>2520</v>
      </c>
      <c r="H83" s="617">
        <v>1</v>
      </c>
      <c r="I83" s="617">
        <v>84</v>
      </c>
      <c r="J83" s="617">
        <v>45</v>
      </c>
      <c r="K83" s="617">
        <v>3780</v>
      </c>
      <c r="L83" s="617">
        <v>1.5</v>
      </c>
      <c r="M83" s="617">
        <v>84</v>
      </c>
      <c r="N83" s="617">
        <v>40</v>
      </c>
      <c r="O83" s="617">
        <v>3360</v>
      </c>
      <c r="P83" s="638">
        <v>1.3333333333333333</v>
      </c>
      <c r="Q83" s="618">
        <v>84</v>
      </c>
    </row>
    <row r="84" spans="1:17" ht="14.4" customHeight="1" x14ac:dyDescent="0.3">
      <c r="A84" s="613" t="s">
        <v>3062</v>
      </c>
      <c r="B84" s="614" t="s">
        <v>3063</v>
      </c>
      <c r="C84" s="614" t="s">
        <v>2358</v>
      </c>
      <c r="D84" s="614" t="s">
        <v>3168</v>
      </c>
      <c r="E84" s="614" t="s">
        <v>3169</v>
      </c>
      <c r="F84" s="617">
        <v>1</v>
      </c>
      <c r="G84" s="617">
        <v>174</v>
      </c>
      <c r="H84" s="617">
        <v>1</v>
      </c>
      <c r="I84" s="617">
        <v>174</v>
      </c>
      <c r="J84" s="617">
        <v>1</v>
      </c>
      <c r="K84" s="617">
        <v>174</v>
      </c>
      <c r="L84" s="617">
        <v>1</v>
      </c>
      <c r="M84" s="617">
        <v>174</v>
      </c>
      <c r="N84" s="617">
        <v>6</v>
      </c>
      <c r="O84" s="617">
        <v>1050</v>
      </c>
      <c r="P84" s="638">
        <v>6.0344827586206895</v>
      </c>
      <c r="Q84" s="618">
        <v>175</v>
      </c>
    </row>
    <row r="85" spans="1:17" ht="14.4" customHeight="1" x14ac:dyDescent="0.3">
      <c r="A85" s="613" t="s">
        <v>3062</v>
      </c>
      <c r="B85" s="614" t="s">
        <v>3063</v>
      </c>
      <c r="C85" s="614" t="s">
        <v>2358</v>
      </c>
      <c r="D85" s="614" t="s">
        <v>3170</v>
      </c>
      <c r="E85" s="614" t="s">
        <v>3171</v>
      </c>
      <c r="F85" s="617"/>
      <c r="G85" s="617"/>
      <c r="H85" s="617"/>
      <c r="I85" s="617"/>
      <c r="J85" s="617"/>
      <c r="K85" s="617"/>
      <c r="L85" s="617"/>
      <c r="M85" s="617"/>
      <c r="N85" s="617">
        <v>2</v>
      </c>
      <c r="O85" s="617">
        <v>504</v>
      </c>
      <c r="P85" s="638"/>
      <c r="Q85" s="618">
        <v>252</v>
      </c>
    </row>
    <row r="86" spans="1:17" ht="14.4" customHeight="1" x14ac:dyDescent="0.3">
      <c r="A86" s="613" t="s">
        <v>3062</v>
      </c>
      <c r="B86" s="614" t="s">
        <v>3063</v>
      </c>
      <c r="C86" s="614" t="s">
        <v>2358</v>
      </c>
      <c r="D86" s="614" t="s">
        <v>3172</v>
      </c>
      <c r="E86" s="614" t="s">
        <v>3173</v>
      </c>
      <c r="F86" s="617">
        <v>56</v>
      </c>
      <c r="G86" s="617">
        <v>840</v>
      </c>
      <c r="H86" s="617">
        <v>1</v>
      </c>
      <c r="I86" s="617">
        <v>15</v>
      </c>
      <c r="J86" s="617">
        <v>69</v>
      </c>
      <c r="K86" s="617">
        <v>1035</v>
      </c>
      <c r="L86" s="617">
        <v>1.2321428571428572</v>
      </c>
      <c r="M86" s="617">
        <v>15</v>
      </c>
      <c r="N86" s="617">
        <v>62</v>
      </c>
      <c r="O86" s="617">
        <v>930</v>
      </c>
      <c r="P86" s="638">
        <v>1.1071428571428572</v>
      </c>
      <c r="Q86" s="618">
        <v>15</v>
      </c>
    </row>
    <row r="87" spans="1:17" ht="14.4" customHeight="1" x14ac:dyDescent="0.3">
      <c r="A87" s="613" t="s">
        <v>3062</v>
      </c>
      <c r="B87" s="614" t="s">
        <v>3063</v>
      </c>
      <c r="C87" s="614" t="s">
        <v>2358</v>
      </c>
      <c r="D87" s="614" t="s">
        <v>3174</v>
      </c>
      <c r="E87" s="614" t="s">
        <v>3175</v>
      </c>
      <c r="F87" s="617">
        <v>34</v>
      </c>
      <c r="G87" s="617">
        <v>782</v>
      </c>
      <c r="H87" s="617">
        <v>1</v>
      </c>
      <c r="I87" s="617">
        <v>23</v>
      </c>
      <c r="J87" s="617">
        <v>36</v>
      </c>
      <c r="K87" s="617">
        <v>828</v>
      </c>
      <c r="L87" s="617">
        <v>1.0588235294117647</v>
      </c>
      <c r="M87" s="617">
        <v>23</v>
      </c>
      <c r="N87" s="617">
        <v>51</v>
      </c>
      <c r="O87" s="617">
        <v>1173</v>
      </c>
      <c r="P87" s="638">
        <v>1.5</v>
      </c>
      <c r="Q87" s="618">
        <v>23</v>
      </c>
    </row>
    <row r="88" spans="1:17" ht="14.4" customHeight="1" x14ac:dyDescent="0.3">
      <c r="A88" s="613" t="s">
        <v>3062</v>
      </c>
      <c r="B88" s="614" t="s">
        <v>3063</v>
      </c>
      <c r="C88" s="614" t="s">
        <v>2358</v>
      </c>
      <c r="D88" s="614" t="s">
        <v>3176</v>
      </c>
      <c r="E88" s="614" t="s">
        <v>3177</v>
      </c>
      <c r="F88" s="617"/>
      <c r="G88" s="617"/>
      <c r="H88" s="617"/>
      <c r="I88" s="617"/>
      <c r="J88" s="617"/>
      <c r="K88" s="617"/>
      <c r="L88" s="617"/>
      <c r="M88" s="617"/>
      <c r="N88" s="617">
        <v>2</v>
      </c>
      <c r="O88" s="617">
        <v>502</v>
      </c>
      <c r="P88" s="638"/>
      <c r="Q88" s="618">
        <v>251</v>
      </c>
    </row>
    <row r="89" spans="1:17" ht="14.4" customHeight="1" x14ac:dyDescent="0.3">
      <c r="A89" s="613" t="s">
        <v>3062</v>
      </c>
      <c r="B89" s="614" t="s">
        <v>3063</v>
      </c>
      <c r="C89" s="614" t="s">
        <v>2358</v>
      </c>
      <c r="D89" s="614" t="s">
        <v>3178</v>
      </c>
      <c r="E89" s="614" t="s">
        <v>3179</v>
      </c>
      <c r="F89" s="617">
        <v>160</v>
      </c>
      <c r="G89" s="617">
        <v>5920</v>
      </c>
      <c r="H89" s="617">
        <v>1</v>
      </c>
      <c r="I89" s="617">
        <v>37</v>
      </c>
      <c r="J89" s="617">
        <v>147</v>
      </c>
      <c r="K89" s="617">
        <v>5439</v>
      </c>
      <c r="L89" s="617">
        <v>0.91874999999999996</v>
      </c>
      <c r="M89" s="617">
        <v>37</v>
      </c>
      <c r="N89" s="617">
        <v>62</v>
      </c>
      <c r="O89" s="617">
        <v>2294</v>
      </c>
      <c r="P89" s="638">
        <v>0.38750000000000001</v>
      </c>
      <c r="Q89" s="618">
        <v>37</v>
      </c>
    </row>
    <row r="90" spans="1:17" ht="14.4" customHeight="1" x14ac:dyDescent="0.3">
      <c r="A90" s="613" t="s">
        <v>3062</v>
      </c>
      <c r="B90" s="614" t="s">
        <v>3063</v>
      </c>
      <c r="C90" s="614" t="s">
        <v>2358</v>
      </c>
      <c r="D90" s="614" t="s">
        <v>3180</v>
      </c>
      <c r="E90" s="614" t="s">
        <v>3181</v>
      </c>
      <c r="F90" s="617">
        <v>246</v>
      </c>
      <c r="G90" s="617">
        <v>5658</v>
      </c>
      <c r="H90" s="617">
        <v>1</v>
      </c>
      <c r="I90" s="617">
        <v>23</v>
      </c>
      <c r="J90" s="617">
        <v>727</v>
      </c>
      <c r="K90" s="617">
        <v>16721</v>
      </c>
      <c r="L90" s="617">
        <v>2.9552845528455283</v>
      </c>
      <c r="M90" s="617">
        <v>23</v>
      </c>
      <c r="N90" s="617">
        <v>1361</v>
      </c>
      <c r="O90" s="617">
        <v>31303</v>
      </c>
      <c r="P90" s="638">
        <v>5.5325203252032518</v>
      </c>
      <c r="Q90" s="618">
        <v>23</v>
      </c>
    </row>
    <row r="91" spans="1:17" ht="14.4" customHeight="1" x14ac:dyDescent="0.3">
      <c r="A91" s="613" t="s">
        <v>3062</v>
      </c>
      <c r="B91" s="614" t="s">
        <v>3063</v>
      </c>
      <c r="C91" s="614" t="s">
        <v>2358</v>
      </c>
      <c r="D91" s="614" t="s">
        <v>3182</v>
      </c>
      <c r="E91" s="614" t="s">
        <v>3183</v>
      </c>
      <c r="F91" s="617">
        <v>3</v>
      </c>
      <c r="G91" s="617">
        <v>507</v>
      </c>
      <c r="H91" s="617">
        <v>1</v>
      </c>
      <c r="I91" s="617">
        <v>169</v>
      </c>
      <c r="J91" s="617"/>
      <c r="K91" s="617"/>
      <c r="L91" s="617"/>
      <c r="M91" s="617"/>
      <c r="N91" s="617"/>
      <c r="O91" s="617"/>
      <c r="P91" s="638"/>
      <c r="Q91" s="618"/>
    </row>
    <row r="92" spans="1:17" ht="14.4" customHeight="1" x14ac:dyDescent="0.3">
      <c r="A92" s="613" t="s">
        <v>3062</v>
      </c>
      <c r="B92" s="614" t="s">
        <v>3063</v>
      </c>
      <c r="C92" s="614" t="s">
        <v>2358</v>
      </c>
      <c r="D92" s="614" t="s">
        <v>3184</v>
      </c>
      <c r="E92" s="614" t="s">
        <v>3185</v>
      </c>
      <c r="F92" s="617"/>
      <c r="G92" s="617"/>
      <c r="H92" s="617"/>
      <c r="I92" s="617"/>
      <c r="J92" s="617"/>
      <c r="K92" s="617"/>
      <c r="L92" s="617"/>
      <c r="M92" s="617"/>
      <c r="N92" s="617">
        <v>1</v>
      </c>
      <c r="O92" s="617">
        <v>331</v>
      </c>
      <c r="P92" s="638"/>
      <c r="Q92" s="618">
        <v>331</v>
      </c>
    </row>
    <row r="93" spans="1:17" ht="14.4" customHeight="1" x14ac:dyDescent="0.3">
      <c r="A93" s="613" t="s">
        <v>3062</v>
      </c>
      <c r="B93" s="614" t="s">
        <v>3063</v>
      </c>
      <c r="C93" s="614" t="s">
        <v>2358</v>
      </c>
      <c r="D93" s="614" t="s">
        <v>3186</v>
      </c>
      <c r="E93" s="614" t="s">
        <v>3187</v>
      </c>
      <c r="F93" s="617">
        <v>95</v>
      </c>
      <c r="G93" s="617">
        <v>2755</v>
      </c>
      <c r="H93" s="617">
        <v>1</v>
      </c>
      <c r="I93" s="617">
        <v>29</v>
      </c>
      <c r="J93" s="617">
        <v>69</v>
      </c>
      <c r="K93" s="617">
        <v>2001</v>
      </c>
      <c r="L93" s="617">
        <v>0.72631578947368425</v>
      </c>
      <c r="M93" s="617">
        <v>29</v>
      </c>
      <c r="N93" s="617">
        <v>72</v>
      </c>
      <c r="O93" s="617">
        <v>2088</v>
      </c>
      <c r="P93" s="638">
        <v>0.75789473684210529</v>
      </c>
      <c r="Q93" s="618">
        <v>29</v>
      </c>
    </row>
    <row r="94" spans="1:17" ht="14.4" customHeight="1" x14ac:dyDescent="0.3">
      <c r="A94" s="613" t="s">
        <v>3062</v>
      </c>
      <c r="B94" s="614" t="s">
        <v>3063</v>
      </c>
      <c r="C94" s="614" t="s">
        <v>2358</v>
      </c>
      <c r="D94" s="614" t="s">
        <v>3188</v>
      </c>
      <c r="E94" s="614" t="s">
        <v>3189</v>
      </c>
      <c r="F94" s="617">
        <v>118</v>
      </c>
      <c r="G94" s="617">
        <v>20768</v>
      </c>
      <c r="H94" s="617">
        <v>1</v>
      </c>
      <c r="I94" s="617">
        <v>176</v>
      </c>
      <c r="J94" s="617">
        <v>255</v>
      </c>
      <c r="K94" s="617">
        <v>44959</v>
      </c>
      <c r="L94" s="617">
        <v>2.1648208782742682</v>
      </c>
      <c r="M94" s="617">
        <v>176.30980392156863</v>
      </c>
      <c r="N94" s="617">
        <v>244</v>
      </c>
      <c r="O94" s="617">
        <v>43188</v>
      </c>
      <c r="P94" s="638">
        <v>2.0795454545454546</v>
      </c>
      <c r="Q94" s="618">
        <v>177</v>
      </c>
    </row>
    <row r="95" spans="1:17" ht="14.4" customHeight="1" x14ac:dyDescent="0.3">
      <c r="A95" s="613" t="s">
        <v>3062</v>
      </c>
      <c r="B95" s="614" t="s">
        <v>3063</v>
      </c>
      <c r="C95" s="614" t="s">
        <v>2358</v>
      </c>
      <c r="D95" s="614" t="s">
        <v>3190</v>
      </c>
      <c r="E95" s="614" t="s">
        <v>3191</v>
      </c>
      <c r="F95" s="617">
        <v>1</v>
      </c>
      <c r="G95" s="617">
        <v>15</v>
      </c>
      <c r="H95" s="617">
        <v>1</v>
      </c>
      <c r="I95" s="617">
        <v>15</v>
      </c>
      <c r="J95" s="617"/>
      <c r="K95" s="617"/>
      <c r="L95" s="617"/>
      <c r="M95" s="617"/>
      <c r="N95" s="617">
        <v>1</v>
      </c>
      <c r="O95" s="617">
        <v>15</v>
      </c>
      <c r="P95" s="638">
        <v>1</v>
      </c>
      <c r="Q95" s="618">
        <v>15</v>
      </c>
    </row>
    <row r="96" spans="1:17" ht="14.4" customHeight="1" x14ac:dyDescent="0.3">
      <c r="A96" s="613" t="s">
        <v>3062</v>
      </c>
      <c r="B96" s="614" t="s">
        <v>3063</v>
      </c>
      <c r="C96" s="614" t="s">
        <v>2358</v>
      </c>
      <c r="D96" s="614" t="s">
        <v>3192</v>
      </c>
      <c r="E96" s="614" t="s">
        <v>3193</v>
      </c>
      <c r="F96" s="617">
        <v>151</v>
      </c>
      <c r="G96" s="617">
        <v>2869</v>
      </c>
      <c r="H96" s="617">
        <v>1</v>
      </c>
      <c r="I96" s="617">
        <v>19</v>
      </c>
      <c r="J96" s="617">
        <v>153</v>
      </c>
      <c r="K96" s="617">
        <v>2907</v>
      </c>
      <c r="L96" s="617">
        <v>1.0132450331125828</v>
      </c>
      <c r="M96" s="617">
        <v>19</v>
      </c>
      <c r="N96" s="617">
        <v>136</v>
      </c>
      <c r="O96" s="617">
        <v>2584</v>
      </c>
      <c r="P96" s="638">
        <v>0.90066225165562919</v>
      </c>
      <c r="Q96" s="618">
        <v>19</v>
      </c>
    </row>
    <row r="97" spans="1:17" ht="14.4" customHeight="1" x14ac:dyDescent="0.3">
      <c r="A97" s="613" t="s">
        <v>3062</v>
      </c>
      <c r="B97" s="614" t="s">
        <v>3063</v>
      </c>
      <c r="C97" s="614" t="s">
        <v>2358</v>
      </c>
      <c r="D97" s="614" t="s">
        <v>3194</v>
      </c>
      <c r="E97" s="614" t="s">
        <v>3195</v>
      </c>
      <c r="F97" s="617">
        <v>430</v>
      </c>
      <c r="G97" s="617">
        <v>8600</v>
      </c>
      <c r="H97" s="617">
        <v>1</v>
      </c>
      <c r="I97" s="617">
        <v>20</v>
      </c>
      <c r="J97" s="617">
        <v>369</v>
      </c>
      <c r="K97" s="617">
        <v>7380</v>
      </c>
      <c r="L97" s="617">
        <v>0.85813953488372097</v>
      </c>
      <c r="M97" s="617">
        <v>20</v>
      </c>
      <c r="N97" s="617">
        <v>341</v>
      </c>
      <c r="O97" s="617">
        <v>6820</v>
      </c>
      <c r="P97" s="638">
        <v>0.7930232558139535</v>
      </c>
      <c r="Q97" s="618">
        <v>20</v>
      </c>
    </row>
    <row r="98" spans="1:17" ht="14.4" customHeight="1" x14ac:dyDescent="0.3">
      <c r="A98" s="613" t="s">
        <v>3062</v>
      </c>
      <c r="B98" s="614" t="s">
        <v>3063</v>
      </c>
      <c r="C98" s="614" t="s">
        <v>2358</v>
      </c>
      <c r="D98" s="614" t="s">
        <v>3196</v>
      </c>
      <c r="E98" s="614" t="s">
        <v>3197</v>
      </c>
      <c r="F98" s="617"/>
      <c r="G98" s="617"/>
      <c r="H98" s="617"/>
      <c r="I98" s="617"/>
      <c r="J98" s="617"/>
      <c r="K98" s="617"/>
      <c r="L98" s="617"/>
      <c r="M98" s="617"/>
      <c r="N98" s="617">
        <v>1</v>
      </c>
      <c r="O98" s="617">
        <v>187</v>
      </c>
      <c r="P98" s="638"/>
      <c r="Q98" s="618">
        <v>187</v>
      </c>
    </row>
    <row r="99" spans="1:17" ht="14.4" customHeight="1" x14ac:dyDescent="0.3">
      <c r="A99" s="613" t="s">
        <v>3062</v>
      </c>
      <c r="B99" s="614" t="s">
        <v>3063</v>
      </c>
      <c r="C99" s="614" t="s">
        <v>2358</v>
      </c>
      <c r="D99" s="614" t="s">
        <v>3198</v>
      </c>
      <c r="E99" s="614" t="s">
        <v>3199</v>
      </c>
      <c r="F99" s="617">
        <v>3</v>
      </c>
      <c r="G99" s="617">
        <v>516</v>
      </c>
      <c r="H99" s="617">
        <v>1</v>
      </c>
      <c r="I99" s="617">
        <v>172</v>
      </c>
      <c r="J99" s="617"/>
      <c r="K99" s="617"/>
      <c r="L99" s="617"/>
      <c r="M99" s="617"/>
      <c r="N99" s="617"/>
      <c r="O99" s="617"/>
      <c r="P99" s="638"/>
      <c r="Q99" s="618"/>
    </row>
    <row r="100" spans="1:17" ht="14.4" customHeight="1" x14ac:dyDescent="0.3">
      <c r="A100" s="613" t="s">
        <v>3062</v>
      </c>
      <c r="B100" s="614" t="s">
        <v>3063</v>
      </c>
      <c r="C100" s="614" t="s">
        <v>2358</v>
      </c>
      <c r="D100" s="614" t="s">
        <v>3200</v>
      </c>
      <c r="E100" s="614" t="s">
        <v>3201</v>
      </c>
      <c r="F100" s="617">
        <v>55</v>
      </c>
      <c r="G100" s="617">
        <v>4620</v>
      </c>
      <c r="H100" s="617">
        <v>1</v>
      </c>
      <c r="I100" s="617">
        <v>84</v>
      </c>
      <c r="J100" s="617">
        <v>50</v>
      </c>
      <c r="K100" s="617">
        <v>4200</v>
      </c>
      <c r="L100" s="617">
        <v>0.90909090909090906</v>
      </c>
      <c r="M100" s="617">
        <v>84</v>
      </c>
      <c r="N100" s="617">
        <v>30</v>
      </c>
      <c r="O100" s="617">
        <v>2520</v>
      </c>
      <c r="P100" s="638">
        <v>0.54545454545454541</v>
      </c>
      <c r="Q100" s="618">
        <v>84</v>
      </c>
    </row>
    <row r="101" spans="1:17" ht="14.4" customHeight="1" x14ac:dyDescent="0.3">
      <c r="A101" s="613" t="s">
        <v>3062</v>
      </c>
      <c r="B101" s="614" t="s">
        <v>3063</v>
      </c>
      <c r="C101" s="614" t="s">
        <v>2358</v>
      </c>
      <c r="D101" s="614" t="s">
        <v>3202</v>
      </c>
      <c r="E101" s="614" t="s">
        <v>3203</v>
      </c>
      <c r="F101" s="617"/>
      <c r="G101" s="617"/>
      <c r="H101" s="617"/>
      <c r="I101" s="617"/>
      <c r="J101" s="617"/>
      <c r="K101" s="617"/>
      <c r="L101" s="617"/>
      <c r="M101" s="617"/>
      <c r="N101" s="617">
        <v>1</v>
      </c>
      <c r="O101" s="617">
        <v>78</v>
      </c>
      <c r="P101" s="638"/>
      <c r="Q101" s="618">
        <v>78</v>
      </c>
    </row>
    <row r="102" spans="1:17" ht="14.4" customHeight="1" x14ac:dyDescent="0.3">
      <c r="A102" s="613" t="s">
        <v>3062</v>
      </c>
      <c r="B102" s="614" t="s">
        <v>3063</v>
      </c>
      <c r="C102" s="614" t="s">
        <v>2358</v>
      </c>
      <c r="D102" s="614" t="s">
        <v>3204</v>
      </c>
      <c r="E102" s="614" t="s">
        <v>3205</v>
      </c>
      <c r="F102" s="617">
        <v>2</v>
      </c>
      <c r="G102" s="617">
        <v>596</v>
      </c>
      <c r="H102" s="617">
        <v>1</v>
      </c>
      <c r="I102" s="617">
        <v>298</v>
      </c>
      <c r="J102" s="617"/>
      <c r="K102" s="617"/>
      <c r="L102" s="617"/>
      <c r="M102" s="617"/>
      <c r="N102" s="617">
        <v>4</v>
      </c>
      <c r="O102" s="617">
        <v>1200</v>
      </c>
      <c r="P102" s="638">
        <v>2.0134228187919465</v>
      </c>
      <c r="Q102" s="618">
        <v>300</v>
      </c>
    </row>
    <row r="103" spans="1:17" ht="14.4" customHeight="1" x14ac:dyDescent="0.3">
      <c r="A103" s="613" t="s">
        <v>3062</v>
      </c>
      <c r="B103" s="614" t="s">
        <v>3063</v>
      </c>
      <c r="C103" s="614" t="s">
        <v>2358</v>
      </c>
      <c r="D103" s="614" t="s">
        <v>3206</v>
      </c>
      <c r="E103" s="614" t="s">
        <v>3207</v>
      </c>
      <c r="F103" s="617"/>
      <c r="G103" s="617"/>
      <c r="H103" s="617"/>
      <c r="I103" s="617"/>
      <c r="J103" s="617"/>
      <c r="K103" s="617"/>
      <c r="L103" s="617"/>
      <c r="M103" s="617"/>
      <c r="N103" s="617">
        <v>1</v>
      </c>
      <c r="O103" s="617">
        <v>21</v>
      </c>
      <c r="P103" s="638"/>
      <c r="Q103" s="618">
        <v>21</v>
      </c>
    </row>
    <row r="104" spans="1:17" ht="14.4" customHeight="1" x14ac:dyDescent="0.3">
      <c r="A104" s="613" t="s">
        <v>3062</v>
      </c>
      <c r="B104" s="614" t="s">
        <v>3063</v>
      </c>
      <c r="C104" s="614" t="s">
        <v>2358</v>
      </c>
      <c r="D104" s="614" t="s">
        <v>3208</v>
      </c>
      <c r="E104" s="614" t="s">
        <v>3209</v>
      </c>
      <c r="F104" s="617">
        <v>31</v>
      </c>
      <c r="G104" s="617">
        <v>682</v>
      </c>
      <c r="H104" s="617">
        <v>1</v>
      </c>
      <c r="I104" s="617">
        <v>22</v>
      </c>
      <c r="J104" s="617">
        <v>35</v>
      </c>
      <c r="K104" s="617">
        <v>770</v>
      </c>
      <c r="L104" s="617">
        <v>1.1290322580645162</v>
      </c>
      <c r="M104" s="617">
        <v>22</v>
      </c>
      <c r="N104" s="617">
        <v>49</v>
      </c>
      <c r="O104" s="617">
        <v>1078</v>
      </c>
      <c r="P104" s="638">
        <v>1.5806451612903225</v>
      </c>
      <c r="Q104" s="618">
        <v>22</v>
      </c>
    </row>
    <row r="105" spans="1:17" ht="14.4" customHeight="1" x14ac:dyDescent="0.3">
      <c r="A105" s="613" t="s">
        <v>3062</v>
      </c>
      <c r="B105" s="614" t="s">
        <v>3063</v>
      </c>
      <c r="C105" s="614" t="s">
        <v>2358</v>
      </c>
      <c r="D105" s="614" t="s">
        <v>3210</v>
      </c>
      <c r="E105" s="614" t="s">
        <v>3211</v>
      </c>
      <c r="F105" s="617"/>
      <c r="G105" s="617"/>
      <c r="H105" s="617"/>
      <c r="I105" s="617"/>
      <c r="J105" s="617"/>
      <c r="K105" s="617"/>
      <c r="L105" s="617"/>
      <c r="M105" s="617"/>
      <c r="N105" s="617">
        <v>1</v>
      </c>
      <c r="O105" s="617">
        <v>569</v>
      </c>
      <c r="P105" s="638"/>
      <c r="Q105" s="618">
        <v>569</v>
      </c>
    </row>
    <row r="106" spans="1:17" ht="14.4" customHeight="1" x14ac:dyDescent="0.3">
      <c r="A106" s="613" t="s">
        <v>3062</v>
      </c>
      <c r="B106" s="614" t="s">
        <v>3063</v>
      </c>
      <c r="C106" s="614" t="s">
        <v>2358</v>
      </c>
      <c r="D106" s="614" t="s">
        <v>3212</v>
      </c>
      <c r="E106" s="614" t="s">
        <v>3213</v>
      </c>
      <c r="F106" s="617"/>
      <c r="G106" s="617"/>
      <c r="H106" s="617"/>
      <c r="I106" s="617"/>
      <c r="J106" s="617"/>
      <c r="K106" s="617"/>
      <c r="L106" s="617"/>
      <c r="M106" s="617"/>
      <c r="N106" s="617">
        <v>1</v>
      </c>
      <c r="O106" s="617">
        <v>495</v>
      </c>
      <c r="P106" s="638"/>
      <c r="Q106" s="618">
        <v>495</v>
      </c>
    </row>
    <row r="107" spans="1:17" ht="14.4" customHeight="1" x14ac:dyDescent="0.3">
      <c r="A107" s="613" t="s">
        <v>3062</v>
      </c>
      <c r="B107" s="614" t="s">
        <v>3063</v>
      </c>
      <c r="C107" s="614" t="s">
        <v>2358</v>
      </c>
      <c r="D107" s="614" t="s">
        <v>3214</v>
      </c>
      <c r="E107" s="614" t="s">
        <v>3215</v>
      </c>
      <c r="F107" s="617">
        <v>1</v>
      </c>
      <c r="G107" s="617">
        <v>564</v>
      </c>
      <c r="H107" s="617">
        <v>1</v>
      </c>
      <c r="I107" s="617">
        <v>564</v>
      </c>
      <c r="J107" s="617"/>
      <c r="K107" s="617"/>
      <c r="L107" s="617"/>
      <c r="M107" s="617"/>
      <c r="N107" s="617"/>
      <c r="O107" s="617"/>
      <c r="P107" s="638"/>
      <c r="Q107" s="618"/>
    </row>
    <row r="108" spans="1:17" ht="14.4" customHeight="1" x14ac:dyDescent="0.3">
      <c r="A108" s="613" t="s">
        <v>3062</v>
      </c>
      <c r="B108" s="614" t="s">
        <v>3063</v>
      </c>
      <c r="C108" s="614" t="s">
        <v>2358</v>
      </c>
      <c r="D108" s="614" t="s">
        <v>3216</v>
      </c>
      <c r="E108" s="614" t="s">
        <v>3217</v>
      </c>
      <c r="F108" s="617">
        <v>1</v>
      </c>
      <c r="G108" s="617">
        <v>1002</v>
      </c>
      <c r="H108" s="617">
        <v>1</v>
      </c>
      <c r="I108" s="617">
        <v>1002</v>
      </c>
      <c r="J108" s="617"/>
      <c r="K108" s="617"/>
      <c r="L108" s="617"/>
      <c r="M108" s="617"/>
      <c r="N108" s="617"/>
      <c r="O108" s="617"/>
      <c r="P108" s="638"/>
      <c r="Q108" s="618"/>
    </row>
    <row r="109" spans="1:17" ht="14.4" customHeight="1" x14ac:dyDescent="0.3">
      <c r="A109" s="613" t="s">
        <v>3062</v>
      </c>
      <c r="B109" s="614" t="s">
        <v>3063</v>
      </c>
      <c r="C109" s="614" t="s">
        <v>2358</v>
      </c>
      <c r="D109" s="614" t="s">
        <v>3218</v>
      </c>
      <c r="E109" s="614" t="s">
        <v>3219</v>
      </c>
      <c r="F109" s="617">
        <v>1</v>
      </c>
      <c r="G109" s="617">
        <v>166</v>
      </c>
      <c r="H109" s="617">
        <v>1</v>
      </c>
      <c r="I109" s="617">
        <v>166</v>
      </c>
      <c r="J109" s="617"/>
      <c r="K109" s="617"/>
      <c r="L109" s="617"/>
      <c r="M109" s="617"/>
      <c r="N109" s="617">
        <v>1</v>
      </c>
      <c r="O109" s="617">
        <v>167</v>
      </c>
      <c r="P109" s="638">
        <v>1.0060240963855422</v>
      </c>
      <c r="Q109" s="618">
        <v>167</v>
      </c>
    </row>
    <row r="110" spans="1:17" ht="14.4" customHeight="1" x14ac:dyDescent="0.3">
      <c r="A110" s="613" t="s">
        <v>3062</v>
      </c>
      <c r="B110" s="614" t="s">
        <v>3063</v>
      </c>
      <c r="C110" s="614" t="s">
        <v>2358</v>
      </c>
      <c r="D110" s="614" t="s">
        <v>3220</v>
      </c>
      <c r="E110" s="614" t="s">
        <v>3221</v>
      </c>
      <c r="F110" s="617"/>
      <c r="G110" s="617"/>
      <c r="H110" s="617"/>
      <c r="I110" s="617"/>
      <c r="J110" s="617">
        <v>1</v>
      </c>
      <c r="K110" s="617">
        <v>310</v>
      </c>
      <c r="L110" s="617"/>
      <c r="M110" s="617">
        <v>310</v>
      </c>
      <c r="N110" s="617">
        <v>1</v>
      </c>
      <c r="O110" s="617">
        <v>310</v>
      </c>
      <c r="P110" s="638"/>
      <c r="Q110" s="618">
        <v>310</v>
      </c>
    </row>
    <row r="111" spans="1:17" ht="14.4" customHeight="1" x14ac:dyDescent="0.3">
      <c r="A111" s="613" t="s">
        <v>3062</v>
      </c>
      <c r="B111" s="614" t="s">
        <v>3063</v>
      </c>
      <c r="C111" s="614" t="s">
        <v>2358</v>
      </c>
      <c r="D111" s="614" t="s">
        <v>3222</v>
      </c>
      <c r="E111" s="614" t="s">
        <v>3223</v>
      </c>
      <c r="F111" s="617">
        <v>1</v>
      </c>
      <c r="G111" s="617">
        <v>23</v>
      </c>
      <c r="H111" s="617">
        <v>1</v>
      </c>
      <c r="I111" s="617">
        <v>23</v>
      </c>
      <c r="J111" s="617">
        <v>3</v>
      </c>
      <c r="K111" s="617">
        <v>69</v>
      </c>
      <c r="L111" s="617">
        <v>3</v>
      </c>
      <c r="M111" s="617">
        <v>23</v>
      </c>
      <c r="N111" s="617">
        <v>2</v>
      </c>
      <c r="O111" s="617">
        <v>46</v>
      </c>
      <c r="P111" s="638">
        <v>2</v>
      </c>
      <c r="Q111" s="618">
        <v>23</v>
      </c>
    </row>
    <row r="112" spans="1:17" ht="14.4" customHeight="1" x14ac:dyDescent="0.3">
      <c r="A112" s="613" t="s">
        <v>3062</v>
      </c>
      <c r="B112" s="614" t="s">
        <v>3063</v>
      </c>
      <c r="C112" s="614" t="s">
        <v>2358</v>
      </c>
      <c r="D112" s="614" t="s">
        <v>3224</v>
      </c>
      <c r="E112" s="614" t="s">
        <v>3225</v>
      </c>
      <c r="F112" s="617"/>
      <c r="G112" s="617"/>
      <c r="H112" s="617"/>
      <c r="I112" s="617"/>
      <c r="J112" s="617"/>
      <c r="K112" s="617"/>
      <c r="L112" s="617"/>
      <c r="M112" s="617"/>
      <c r="N112" s="617">
        <v>3</v>
      </c>
      <c r="O112" s="617">
        <v>396</v>
      </c>
      <c r="P112" s="638"/>
      <c r="Q112" s="618">
        <v>132</v>
      </c>
    </row>
    <row r="113" spans="1:17" ht="14.4" customHeight="1" x14ac:dyDescent="0.3">
      <c r="A113" s="613" t="s">
        <v>3062</v>
      </c>
      <c r="B113" s="614" t="s">
        <v>3063</v>
      </c>
      <c r="C113" s="614" t="s">
        <v>2358</v>
      </c>
      <c r="D113" s="614" t="s">
        <v>3226</v>
      </c>
      <c r="E113" s="614" t="s">
        <v>3227</v>
      </c>
      <c r="F113" s="617">
        <v>35</v>
      </c>
      <c r="G113" s="617">
        <v>10185</v>
      </c>
      <c r="H113" s="617">
        <v>1</v>
      </c>
      <c r="I113" s="617">
        <v>291</v>
      </c>
      <c r="J113" s="617">
        <v>28</v>
      </c>
      <c r="K113" s="617">
        <v>8153</v>
      </c>
      <c r="L113" s="617">
        <v>0.80049091801669126</v>
      </c>
      <c r="M113" s="617">
        <v>291.17857142857144</v>
      </c>
      <c r="N113" s="617">
        <v>27</v>
      </c>
      <c r="O113" s="617">
        <v>7911</v>
      </c>
      <c r="P113" s="638">
        <v>0.77673048600883654</v>
      </c>
      <c r="Q113" s="618">
        <v>293</v>
      </c>
    </row>
    <row r="114" spans="1:17" ht="14.4" customHeight="1" x14ac:dyDescent="0.3">
      <c r="A114" s="613" t="s">
        <v>3062</v>
      </c>
      <c r="B114" s="614" t="s">
        <v>3063</v>
      </c>
      <c r="C114" s="614" t="s">
        <v>2358</v>
      </c>
      <c r="D114" s="614" t="s">
        <v>3228</v>
      </c>
      <c r="E114" s="614" t="s">
        <v>3229</v>
      </c>
      <c r="F114" s="617">
        <v>2</v>
      </c>
      <c r="G114" s="617">
        <v>90</v>
      </c>
      <c r="H114" s="617">
        <v>1</v>
      </c>
      <c r="I114" s="617">
        <v>45</v>
      </c>
      <c r="J114" s="617">
        <v>4</v>
      </c>
      <c r="K114" s="617">
        <v>180</v>
      </c>
      <c r="L114" s="617">
        <v>2</v>
      </c>
      <c r="M114" s="617">
        <v>45</v>
      </c>
      <c r="N114" s="617">
        <v>1</v>
      </c>
      <c r="O114" s="617">
        <v>45</v>
      </c>
      <c r="P114" s="638">
        <v>0.5</v>
      </c>
      <c r="Q114" s="618">
        <v>45</v>
      </c>
    </row>
    <row r="115" spans="1:17" ht="14.4" customHeight="1" x14ac:dyDescent="0.3">
      <c r="A115" s="613" t="s">
        <v>3062</v>
      </c>
      <c r="B115" s="614" t="s">
        <v>3063</v>
      </c>
      <c r="C115" s="614" t="s">
        <v>2358</v>
      </c>
      <c r="D115" s="614" t="s">
        <v>3230</v>
      </c>
      <c r="E115" s="614" t="s">
        <v>3231</v>
      </c>
      <c r="F115" s="617"/>
      <c r="G115" s="617"/>
      <c r="H115" s="617"/>
      <c r="I115" s="617"/>
      <c r="J115" s="617">
        <v>14</v>
      </c>
      <c r="K115" s="617">
        <v>644</v>
      </c>
      <c r="L115" s="617"/>
      <c r="M115" s="617">
        <v>46</v>
      </c>
      <c r="N115" s="617"/>
      <c r="O115" s="617"/>
      <c r="P115" s="638"/>
      <c r="Q115" s="618"/>
    </row>
    <row r="116" spans="1:17" ht="14.4" customHeight="1" x14ac:dyDescent="0.3">
      <c r="A116" s="613" t="s">
        <v>3062</v>
      </c>
      <c r="B116" s="614" t="s">
        <v>3063</v>
      </c>
      <c r="C116" s="614" t="s">
        <v>2358</v>
      </c>
      <c r="D116" s="614" t="s">
        <v>3232</v>
      </c>
      <c r="E116" s="614" t="s">
        <v>3233</v>
      </c>
      <c r="F116" s="617"/>
      <c r="G116" s="617"/>
      <c r="H116" s="617"/>
      <c r="I116" s="617"/>
      <c r="J116" s="617">
        <v>1</v>
      </c>
      <c r="K116" s="617">
        <v>308</v>
      </c>
      <c r="L116" s="617"/>
      <c r="M116" s="617">
        <v>308</v>
      </c>
      <c r="N116" s="617"/>
      <c r="O116" s="617"/>
      <c r="P116" s="638"/>
      <c r="Q116" s="618"/>
    </row>
    <row r="117" spans="1:17" ht="14.4" customHeight="1" x14ac:dyDescent="0.3">
      <c r="A117" s="613" t="s">
        <v>3062</v>
      </c>
      <c r="B117" s="614" t="s">
        <v>3063</v>
      </c>
      <c r="C117" s="614" t="s">
        <v>2358</v>
      </c>
      <c r="D117" s="614" t="s">
        <v>3234</v>
      </c>
      <c r="E117" s="614" t="s">
        <v>3235</v>
      </c>
      <c r="F117" s="617"/>
      <c r="G117" s="617"/>
      <c r="H117" s="617"/>
      <c r="I117" s="617"/>
      <c r="J117" s="617"/>
      <c r="K117" s="617"/>
      <c r="L117" s="617"/>
      <c r="M117" s="617"/>
      <c r="N117" s="617">
        <v>6</v>
      </c>
      <c r="O117" s="617">
        <v>186</v>
      </c>
      <c r="P117" s="638"/>
      <c r="Q117" s="618">
        <v>31</v>
      </c>
    </row>
    <row r="118" spans="1:17" ht="14.4" customHeight="1" x14ac:dyDescent="0.3">
      <c r="A118" s="613" t="s">
        <v>3062</v>
      </c>
      <c r="B118" s="614" t="s">
        <v>3063</v>
      </c>
      <c r="C118" s="614" t="s">
        <v>2358</v>
      </c>
      <c r="D118" s="614" t="s">
        <v>3236</v>
      </c>
      <c r="E118" s="614" t="s">
        <v>3237</v>
      </c>
      <c r="F118" s="617">
        <v>1</v>
      </c>
      <c r="G118" s="617">
        <v>26</v>
      </c>
      <c r="H118" s="617">
        <v>1</v>
      </c>
      <c r="I118" s="617">
        <v>26</v>
      </c>
      <c r="J118" s="617">
        <v>1</v>
      </c>
      <c r="K118" s="617">
        <v>26</v>
      </c>
      <c r="L118" s="617">
        <v>1</v>
      </c>
      <c r="M118" s="617">
        <v>26</v>
      </c>
      <c r="N118" s="617"/>
      <c r="O118" s="617"/>
      <c r="P118" s="638"/>
      <c r="Q118" s="618"/>
    </row>
    <row r="119" spans="1:17" ht="14.4" customHeight="1" x14ac:dyDescent="0.3">
      <c r="A119" s="613" t="s">
        <v>3062</v>
      </c>
      <c r="B119" s="614" t="s">
        <v>3063</v>
      </c>
      <c r="C119" s="614" t="s">
        <v>2358</v>
      </c>
      <c r="D119" s="614" t="s">
        <v>3238</v>
      </c>
      <c r="E119" s="614" t="s">
        <v>3239</v>
      </c>
      <c r="F119" s="617"/>
      <c r="G119" s="617"/>
      <c r="H119" s="617"/>
      <c r="I119" s="617"/>
      <c r="J119" s="617"/>
      <c r="K119" s="617"/>
      <c r="L119" s="617"/>
      <c r="M119" s="617"/>
      <c r="N119" s="617">
        <v>1</v>
      </c>
      <c r="O119" s="617">
        <v>273</v>
      </c>
      <c r="P119" s="638"/>
      <c r="Q119" s="618">
        <v>273</v>
      </c>
    </row>
    <row r="120" spans="1:17" ht="14.4" customHeight="1" x14ac:dyDescent="0.3">
      <c r="A120" s="613" t="s">
        <v>3062</v>
      </c>
      <c r="B120" s="614" t="s">
        <v>3240</v>
      </c>
      <c r="C120" s="614" t="s">
        <v>2358</v>
      </c>
      <c r="D120" s="614" t="s">
        <v>3241</v>
      </c>
      <c r="E120" s="614" t="s">
        <v>3242</v>
      </c>
      <c r="F120" s="617">
        <v>1</v>
      </c>
      <c r="G120" s="617">
        <v>1035</v>
      </c>
      <c r="H120" s="617">
        <v>1</v>
      </c>
      <c r="I120" s="617">
        <v>1035</v>
      </c>
      <c r="J120" s="617">
        <v>1</v>
      </c>
      <c r="K120" s="617">
        <v>1035</v>
      </c>
      <c r="L120" s="617">
        <v>1</v>
      </c>
      <c r="M120" s="617">
        <v>1035</v>
      </c>
      <c r="N120" s="617">
        <v>2</v>
      </c>
      <c r="O120" s="617">
        <v>2074</v>
      </c>
      <c r="P120" s="638">
        <v>2.0038647342995168</v>
      </c>
      <c r="Q120" s="618">
        <v>1037</v>
      </c>
    </row>
    <row r="121" spans="1:17" ht="14.4" customHeight="1" x14ac:dyDescent="0.3">
      <c r="A121" s="613" t="s">
        <v>3062</v>
      </c>
      <c r="B121" s="614" t="s">
        <v>3240</v>
      </c>
      <c r="C121" s="614" t="s">
        <v>2358</v>
      </c>
      <c r="D121" s="614" t="s">
        <v>3243</v>
      </c>
      <c r="E121" s="614" t="s">
        <v>3244</v>
      </c>
      <c r="F121" s="617">
        <v>1</v>
      </c>
      <c r="G121" s="617">
        <v>1245</v>
      </c>
      <c r="H121" s="617">
        <v>1</v>
      </c>
      <c r="I121" s="617">
        <v>1245</v>
      </c>
      <c r="J121" s="617"/>
      <c r="K121" s="617"/>
      <c r="L121" s="617"/>
      <c r="M121" s="617"/>
      <c r="N121" s="617"/>
      <c r="O121" s="617"/>
      <c r="P121" s="638"/>
      <c r="Q121" s="618"/>
    </row>
    <row r="122" spans="1:17" ht="14.4" customHeight="1" x14ac:dyDescent="0.3">
      <c r="A122" s="613" t="s">
        <v>3245</v>
      </c>
      <c r="B122" s="614" t="s">
        <v>2898</v>
      </c>
      <c r="C122" s="614" t="s">
        <v>2566</v>
      </c>
      <c r="D122" s="614" t="s">
        <v>3246</v>
      </c>
      <c r="E122" s="614" t="s">
        <v>3247</v>
      </c>
      <c r="F122" s="617">
        <v>1.67</v>
      </c>
      <c r="G122" s="617">
        <v>4445.7700000000004</v>
      </c>
      <c r="H122" s="617">
        <v>1</v>
      </c>
      <c r="I122" s="617">
        <v>2662.1377245508984</v>
      </c>
      <c r="J122" s="617"/>
      <c r="K122" s="617"/>
      <c r="L122" s="617"/>
      <c r="M122" s="617"/>
      <c r="N122" s="617"/>
      <c r="O122" s="617"/>
      <c r="P122" s="638"/>
      <c r="Q122" s="618"/>
    </row>
    <row r="123" spans="1:17" ht="14.4" customHeight="1" x14ac:dyDescent="0.3">
      <c r="A123" s="613" t="s">
        <v>3245</v>
      </c>
      <c r="B123" s="614" t="s">
        <v>2898</v>
      </c>
      <c r="C123" s="614" t="s">
        <v>2566</v>
      </c>
      <c r="D123" s="614" t="s">
        <v>3248</v>
      </c>
      <c r="E123" s="614" t="s">
        <v>3247</v>
      </c>
      <c r="F123" s="617">
        <v>0.2</v>
      </c>
      <c r="G123" s="617">
        <v>1335.72</v>
      </c>
      <c r="H123" s="617">
        <v>1</v>
      </c>
      <c r="I123" s="617">
        <v>6678.5999999999995</v>
      </c>
      <c r="J123" s="617"/>
      <c r="K123" s="617"/>
      <c r="L123" s="617"/>
      <c r="M123" s="617"/>
      <c r="N123" s="617"/>
      <c r="O123" s="617"/>
      <c r="P123" s="638"/>
      <c r="Q123" s="618"/>
    </row>
    <row r="124" spans="1:17" ht="14.4" customHeight="1" x14ac:dyDescent="0.3">
      <c r="A124" s="613" t="s">
        <v>3245</v>
      </c>
      <c r="B124" s="614" t="s">
        <v>2898</v>
      </c>
      <c r="C124" s="614" t="s">
        <v>2566</v>
      </c>
      <c r="D124" s="614" t="s">
        <v>3249</v>
      </c>
      <c r="E124" s="614" t="s">
        <v>2585</v>
      </c>
      <c r="F124" s="617"/>
      <c r="G124" s="617"/>
      <c r="H124" s="617"/>
      <c r="I124" s="617"/>
      <c r="J124" s="617"/>
      <c r="K124" s="617"/>
      <c r="L124" s="617"/>
      <c r="M124" s="617"/>
      <c r="N124" s="617">
        <v>0.14000000000000001</v>
      </c>
      <c r="O124" s="617">
        <v>692.14</v>
      </c>
      <c r="P124" s="638"/>
      <c r="Q124" s="618">
        <v>4943.8571428571422</v>
      </c>
    </row>
    <row r="125" spans="1:17" ht="14.4" customHeight="1" x14ac:dyDescent="0.3">
      <c r="A125" s="613" t="s">
        <v>3245</v>
      </c>
      <c r="B125" s="614" t="s">
        <v>2898</v>
      </c>
      <c r="C125" s="614" t="s">
        <v>2566</v>
      </c>
      <c r="D125" s="614" t="s">
        <v>3250</v>
      </c>
      <c r="E125" s="614" t="s">
        <v>3251</v>
      </c>
      <c r="F125" s="617">
        <v>8.6</v>
      </c>
      <c r="G125" s="617">
        <v>8468.66</v>
      </c>
      <c r="H125" s="617">
        <v>1</v>
      </c>
      <c r="I125" s="617">
        <v>984.72790697674418</v>
      </c>
      <c r="J125" s="617">
        <v>11.9</v>
      </c>
      <c r="K125" s="617">
        <v>11769.43</v>
      </c>
      <c r="L125" s="617">
        <v>1.3897629613185558</v>
      </c>
      <c r="M125" s="617">
        <v>989.02773109243697</v>
      </c>
      <c r="N125" s="617">
        <v>4.12</v>
      </c>
      <c r="O125" s="617">
        <v>3919.49</v>
      </c>
      <c r="P125" s="638">
        <v>0.46282292594105795</v>
      </c>
      <c r="Q125" s="618">
        <v>951.33252427184459</v>
      </c>
    </row>
    <row r="126" spans="1:17" ht="14.4" customHeight="1" x14ac:dyDescent="0.3">
      <c r="A126" s="613" t="s">
        <v>3245</v>
      </c>
      <c r="B126" s="614" t="s">
        <v>2898</v>
      </c>
      <c r="C126" s="614" t="s">
        <v>2566</v>
      </c>
      <c r="D126" s="614" t="s">
        <v>3252</v>
      </c>
      <c r="E126" s="614" t="s">
        <v>2585</v>
      </c>
      <c r="F126" s="617">
        <v>2.1500000000000004</v>
      </c>
      <c r="G126" s="617">
        <v>22173.670000000002</v>
      </c>
      <c r="H126" s="617">
        <v>1</v>
      </c>
      <c r="I126" s="617">
        <v>10313.334883720929</v>
      </c>
      <c r="J126" s="617">
        <v>3.0100000000000002</v>
      </c>
      <c r="K126" s="617">
        <v>31063.850000000002</v>
      </c>
      <c r="L126" s="617">
        <v>1.4009340808264938</v>
      </c>
      <c r="M126" s="617">
        <v>10320.215946843853</v>
      </c>
      <c r="N126" s="617">
        <v>0.73</v>
      </c>
      <c r="O126" s="617">
        <v>7218.15</v>
      </c>
      <c r="P126" s="638">
        <v>0.32552797980668058</v>
      </c>
      <c r="Q126" s="618">
        <v>9887.8767123287671</v>
      </c>
    </row>
    <row r="127" spans="1:17" ht="14.4" customHeight="1" x14ac:dyDescent="0.3">
      <c r="A127" s="613" t="s">
        <v>3245</v>
      </c>
      <c r="B127" s="614" t="s">
        <v>2898</v>
      </c>
      <c r="C127" s="614" t="s">
        <v>2566</v>
      </c>
      <c r="D127" s="614" t="s">
        <v>2584</v>
      </c>
      <c r="E127" s="614" t="s">
        <v>2585</v>
      </c>
      <c r="F127" s="617">
        <v>0.06</v>
      </c>
      <c r="G127" s="617">
        <v>390.39</v>
      </c>
      <c r="H127" s="617">
        <v>1</v>
      </c>
      <c r="I127" s="617">
        <v>6506.5</v>
      </c>
      <c r="J127" s="617">
        <v>0.30000000000000004</v>
      </c>
      <c r="K127" s="617">
        <v>1951.9499999999998</v>
      </c>
      <c r="L127" s="617">
        <v>5</v>
      </c>
      <c r="M127" s="617">
        <v>6506.4999999999982</v>
      </c>
      <c r="N127" s="617"/>
      <c r="O127" s="617"/>
      <c r="P127" s="638"/>
      <c r="Q127" s="618"/>
    </row>
    <row r="128" spans="1:17" ht="14.4" customHeight="1" x14ac:dyDescent="0.3">
      <c r="A128" s="613" t="s">
        <v>3245</v>
      </c>
      <c r="B128" s="614" t="s">
        <v>2898</v>
      </c>
      <c r="C128" s="614" t="s">
        <v>2566</v>
      </c>
      <c r="D128" s="614" t="s">
        <v>3253</v>
      </c>
      <c r="E128" s="614" t="s">
        <v>3254</v>
      </c>
      <c r="F128" s="617"/>
      <c r="G128" s="617"/>
      <c r="H128" s="617"/>
      <c r="I128" s="617"/>
      <c r="J128" s="617">
        <v>1</v>
      </c>
      <c r="K128" s="617">
        <v>416.3</v>
      </c>
      <c r="L128" s="617"/>
      <c r="M128" s="617">
        <v>416.3</v>
      </c>
      <c r="N128" s="617"/>
      <c r="O128" s="617"/>
      <c r="P128" s="638"/>
      <c r="Q128" s="618"/>
    </row>
    <row r="129" spans="1:17" ht="14.4" customHeight="1" x14ac:dyDescent="0.3">
      <c r="A129" s="613" t="s">
        <v>3245</v>
      </c>
      <c r="B129" s="614" t="s">
        <v>2898</v>
      </c>
      <c r="C129" s="614" t="s">
        <v>2566</v>
      </c>
      <c r="D129" s="614" t="s">
        <v>2595</v>
      </c>
      <c r="E129" s="614" t="s">
        <v>2596</v>
      </c>
      <c r="F129" s="617">
        <v>1.74</v>
      </c>
      <c r="G129" s="617">
        <v>9461.880000000001</v>
      </c>
      <c r="H129" s="617">
        <v>1</v>
      </c>
      <c r="I129" s="617">
        <v>5437.8620689655181</v>
      </c>
      <c r="J129" s="617">
        <v>0.64</v>
      </c>
      <c r="K129" s="617">
        <v>3494.9100000000003</v>
      </c>
      <c r="L129" s="617">
        <v>0.36936739844512928</v>
      </c>
      <c r="M129" s="617">
        <v>5460.796875</v>
      </c>
      <c r="N129" s="617">
        <v>0.94</v>
      </c>
      <c r="O129" s="617">
        <v>4161.3799999999992</v>
      </c>
      <c r="P129" s="638">
        <v>0.43980477452683808</v>
      </c>
      <c r="Q129" s="618">
        <v>4426.9999999999991</v>
      </c>
    </row>
    <row r="130" spans="1:17" ht="14.4" customHeight="1" x14ac:dyDescent="0.3">
      <c r="A130" s="613" t="s">
        <v>3245</v>
      </c>
      <c r="B130" s="614" t="s">
        <v>2898</v>
      </c>
      <c r="C130" s="614" t="s">
        <v>2566</v>
      </c>
      <c r="D130" s="614" t="s">
        <v>3255</v>
      </c>
      <c r="E130" s="614" t="s">
        <v>2596</v>
      </c>
      <c r="F130" s="617">
        <v>2.29</v>
      </c>
      <c r="G130" s="617">
        <v>24889.239999999998</v>
      </c>
      <c r="H130" s="617">
        <v>1</v>
      </c>
      <c r="I130" s="617">
        <v>10868.663755458514</v>
      </c>
      <c r="J130" s="617">
        <v>1.3900000000000001</v>
      </c>
      <c r="K130" s="617">
        <v>15180.970000000001</v>
      </c>
      <c r="L130" s="617">
        <v>0.60994108297400818</v>
      </c>
      <c r="M130" s="617">
        <v>10921.561151079137</v>
      </c>
      <c r="N130" s="617">
        <v>0.27</v>
      </c>
      <c r="O130" s="617">
        <v>2390.58</v>
      </c>
      <c r="P130" s="638">
        <v>9.6048734312498094E-2</v>
      </c>
      <c r="Q130" s="618">
        <v>8854</v>
      </c>
    </row>
    <row r="131" spans="1:17" ht="14.4" customHeight="1" x14ac:dyDescent="0.3">
      <c r="A131" s="613" t="s">
        <v>3245</v>
      </c>
      <c r="B131" s="614" t="s">
        <v>2898</v>
      </c>
      <c r="C131" s="614" t="s">
        <v>2566</v>
      </c>
      <c r="D131" s="614" t="s">
        <v>3256</v>
      </c>
      <c r="E131" s="614" t="s">
        <v>3257</v>
      </c>
      <c r="F131" s="617">
        <v>1</v>
      </c>
      <c r="G131" s="617">
        <v>1949.3</v>
      </c>
      <c r="H131" s="617">
        <v>1</v>
      </c>
      <c r="I131" s="617">
        <v>1949.3</v>
      </c>
      <c r="J131" s="617">
        <v>1.3</v>
      </c>
      <c r="K131" s="617">
        <v>2542.9299999999998</v>
      </c>
      <c r="L131" s="617">
        <v>1.3045349612681474</v>
      </c>
      <c r="M131" s="617">
        <v>1956.1</v>
      </c>
      <c r="N131" s="617">
        <v>1.2000000000000002</v>
      </c>
      <c r="O131" s="617">
        <v>2339.16</v>
      </c>
      <c r="P131" s="638">
        <v>1.2</v>
      </c>
      <c r="Q131" s="618">
        <v>1949.2999999999995</v>
      </c>
    </row>
    <row r="132" spans="1:17" ht="14.4" customHeight="1" x14ac:dyDescent="0.3">
      <c r="A132" s="613" t="s">
        <v>3245</v>
      </c>
      <c r="B132" s="614" t="s">
        <v>2898</v>
      </c>
      <c r="C132" s="614" t="s">
        <v>2566</v>
      </c>
      <c r="D132" s="614" t="s">
        <v>3017</v>
      </c>
      <c r="E132" s="614" t="s">
        <v>2596</v>
      </c>
      <c r="F132" s="617"/>
      <c r="G132" s="617"/>
      <c r="H132" s="617"/>
      <c r="I132" s="617"/>
      <c r="J132" s="617"/>
      <c r="K132" s="617"/>
      <c r="L132" s="617"/>
      <c r="M132" s="617"/>
      <c r="N132" s="617">
        <v>5.2499999999999991</v>
      </c>
      <c r="O132" s="617">
        <v>9296.7000000000007</v>
      </c>
      <c r="P132" s="638"/>
      <c r="Q132" s="618">
        <v>1770.8000000000004</v>
      </c>
    </row>
    <row r="133" spans="1:17" ht="14.4" customHeight="1" x14ac:dyDescent="0.3">
      <c r="A133" s="613" t="s">
        <v>3245</v>
      </c>
      <c r="B133" s="614" t="s">
        <v>2898</v>
      </c>
      <c r="C133" s="614" t="s">
        <v>2566</v>
      </c>
      <c r="D133" s="614" t="s">
        <v>3258</v>
      </c>
      <c r="E133" s="614" t="s">
        <v>3259</v>
      </c>
      <c r="F133" s="617">
        <v>0.45</v>
      </c>
      <c r="G133" s="617">
        <v>170.19</v>
      </c>
      <c r="H133" s="617">
        <v>1</v>
      </c>
      <c r="I133" s="617">
        <v>378.2</v>
      </c>
      <c r="J133" s="617">
        <v>0.15</v>
      </c>
      <c r="K133" s="617">
        <v>56.9</v>
      </c>
      <c r="L133" s="617">
        <v>0.33433221693401494</v>
      </c>
      <c r="M133" s="617">
        <v>379.33333333333331</v>
      </c>
      <c r="N133" s="617">
        <v>0.44999999999999996</v>
      </c>
      <c r="O133" s="617">
        <v>232.92000000000002</v>
      </c>
      <c r="P133" s="638">
        <v>1.3685880486515072</v>
      </c>
      <c r="Q133" s="618">
        <v>517.60000000000014</v>
      </c>
    </row>
    <row r="134" spans="1:17" ht="14.4" customHeight="1" x14ac:dyDescent="0.3">
      <c r="A134" s="613" t="s">
        <v>3245</v>
      </c>
      <c r="B134" s="614" t="s">
        <v>2898</v>
      </c>
      <c r="C134" s="614" t="s">
        <v>2566</v>
      </c>
      <c r="D134" s="614" t="s">
        <v>3260</v>
      </c>
      <c r="E134" s="614" t="s">
        <v>3261</v>
      </c>
      <c r="F134" s="617"/>
      <c r="G134" s="617"/>
      <c r="H134" s="617"/>
      <c r="I134" s="617"/>
      <c r="J134" s="617">
        <v>0.1</v>
      </c>
      <c r="K134" s="617">
        <v>94.48</v>
      </c>
      <c r="L134" s="617"/>
      <c r="M134" s="617">
        <v>944.8</v>
      </c>
      <c r="N134" s="617"/>
      <c r="O134" s="617"/>
      <c r="P134" s="638"/>
      <c r="Q134" s="618"/>
    </row>
    <row r="135" spans="1:17" ht="14.4" customHeight="1" x14ac:dyDescent="0.3">
      <c r="A135" s="613" t="s">
        <v>3245</v>
      </c>
      <c r="B135" s="614" t="s">
        <v>2898</v>
      </c>
      <c r="C135" s="614" t="s">
        <v>2566</v>
      </c>
      <c r="D135" s="614" t="s">
        <v>3262</v>
      </c>
      <c r="E135" s="614" t="s">
        <v>2596</v>
      </c>
      <c r="F135" s="617"/>
      <c r="G135" s="617"/>
      <c r="H135" s="617"/>
      <c r="I135" s="617"/>
      <c r="J135" s="617"/>
      <c r="K135" s="617"/>
      <c r="L135" s="617"/>
      <c r="M135" s="617"/>
      <c r="N135" s="617">
        <v>0.31</v>
      </c>
      <c r="O135" s="617">
        <v>10093.58</v>
      </c>
      <c r="P135" s="638"/>
      <c r="Q135" s="618">
        <v>32559.935483870966</v>
      </c>
    </row>
    <row r="136" spans="1:17" ht="14.4" customHeight="1" x14ac:dyDescent="0.3">
      <c r="A136" s="613" t="s">
        <v>3245</v>
      </c>
      <c r="B136" s="614" t="s">
        <v>2898</v>
      </c>
      <c r="C136" s="614" t="s">
        <v>2670</v>
      </c>
      <c r="D136" s="614" t="s">
        <v>3263</v>
      </c>
      <c r="E136" s="614" t="s">
        <v>3264</v>
      </c>
      <c r="F136" s="617">
        <v>1</v>
      </c>
      <c r="G136" s="617">
        <v>589.59</v>
      </c>
      <c r="H136" s="617">
        <v>1</v>
      </c>
      <c r="I136" s="617">
        <v>589.59</v>
      </c>
      <c r="J136" s="617">
        <v>2</v>
      </c>
      <c r="K136" s="617">
        <v>1179.18</v>
      </c>
      <c r="L136" s="617">
        <v>2</v>
      </c>
      <c r="M136" s="617">
        <v>589.59</v>
      </c>
      <c r="N136" s="617"/>
      <c r="O136" s="617"/>
      <c r="P136" s="638"/>
      <c r="Q136" s="618"/>
    </row>
    <row r="137" spans="1:17" ht="14.4" customHeight="1" x14ac:dyDescent="0.3">
      <c r="A137" s="613" t="s">
        <v>3245</v>
      </c>
      <c r="B137" s="614" t="s">
        <v>2898</v>
      </c>
      <c r="C137" s="614" t="s">
        <v>2670</v>
      </c>
      <c r="D137" s="614" t="s">
        <v>3265</v>
      </c>
      <c r="E137" s="614" t="s">
        <v>3266</v>
      </c>
      <c r="F137" s="617">
        <v>1</v>
      </c>
      <c r="G137" s="617">
        <v>972.32</v>
      </c>
      <c r="H137" s="617">
        <v>1</v>
      </c>
      <c r="I137" s="617">
        <v>972.32</v>
      </c>
      <c r="J137" s="617">
        <v>2</v>
      </c>
      <c r="K137" s="617">
        <v>1944.64</v>
      </c>
      <c r="L137" s="617">
        <v>2</v>
      </c>
      <c r="M137" s="617">
        <v>972.32</v>
      </c>
      <c r="N137" s="617">
        <v>3</v>
      </c>
      <c r="O137" s="617">
        <v>2916.96</v>
      </c>
      <c r="P137" s="638">
        <v>3</v>
      </c>
      <c r="Q137" s="618">
        <v>972.32</v>
      </c>
    </row>
    <row r="138" spans="1:17" ht="14.4" customHeight="1" x14ac:dyDescent="0.3">
      <c r="A138" s="613" t="s">
        <v>3245</v>
      </c>
      <c r="B138" s="614" t="s">
        <v>2898</v>
      </c>
      <c r="C138" s="614" t="s">
        <v>2670</v>
      </c>
      <c r="D138" s="614" t="s">
        <v>3267</v>
      </c>
      <c r="E138" s="614" t="s">
        <v>3266</v>
      </c>
      <c r="F138" s="617">
        <v>7</v>
      </c>
      <c r="G138" s="617">
        <v>11951.17</v>
      </c>
      <c r="H138" s="617">
        <v>1</v>
      </c>
      <c r="I138" s="617">
        <v>1707.31</v>
      </c>
      <c r="J138" s="617">
        <v>13</v>
      </c>
      <c r="K138" s="617">
        <v>22195.03</v>
      </c>
      <c r="L138" s="617">
        <v>1.857142857142857</v>
      </c>
      <c r="M138" s="617">
        <v>1707.31</v>
      </c>
      <c r="N138" s="617">
        <v>4</v>
      </c>
      <c r="O138" s="617">
        <v>6829.24</v>
      </c>
      <c r="P138" s="638">
        <v>0.5714285714285714</v>
      </c>
      <c r="Q138" s="618">
        <v>1707.31</v>
      </c>
    </row>
    <row r="139" spans="1:17" ht="14.4" customHeight="1" x14ac:dyDescent="0.3">
      <c r="A139" s="613" t="s">
        <v>3245</v>
      </c>
      <c r="B139" s="614" t="s">
        <v>2898</v>
      </c>
      <c r="C139" s="614" t="s">
        <v>2670</v>
      </c>
      <c r="D139" s="614" t="s">
        <v>3268</v>
      </c>
      <c r="E139" s="614" t="s">
        <v>3266</v>
      </c>
      <c r="F139" s="617">
        <v>3</v>
      </c>
      <c r="G139" s="617">
        <v>6198.9000000000005</v>
      </c>
      <c r="H139" s="617">
        <v>1</v>
      </c>
      <c r="I139" s="617">
        <v>2066.3000000000002</v>
      </c>
      <c r="J139" s="617">
        <v>3</v>
      </c>
      <c r="K139" s="617">
        <v>6198.9</v>
      </c>
      <c r="L139" s="617">
        <v>0.99999999999999989</v>
      </c>
      <c r="M139" s="617">
        <v>2066.2999999999997</v>
      </c>
      <c r="N139" s="617">
        <v>1</v>
      </c>
      <c r="O139" s="617">
        <v>2066.3000000000002</v>
      </c>
      <c r="P139" s="638">
        <v>0.33333333333333331</v>
      </c>
      <c r="Q139" s="618">
        <v>2066.3000000000002</v>
      </c>
    </row>
    <row r="140" spans="1:17" ht="14.4" customHeight="1" x14ac:dyDescent="0.3">
      <c r="A140" s="613" t="s">
        <v>3245</v>
      </c>
      <c r="B140" s="614" t="s">
        <v>2898</v>
      </c>
      <c r="C140" s="614" t="s">
        <v>2670</v>
      </c>
      <c r="D140" s="614" t="s">
        <v>3269</v>
      </c>
      <c r="E140" s="614" t="s">
        <v>3270</v>
      </c>
      <c r="F140" s="617"/>
      <c r="G140" s="617"/>
      <c r="H140" s="617"/>
      <c r="I140" s="617"/>
      <c r="J140" s="617"/>
      <c r="K140" s="617"/>
      <c r="L140" s="617"/>
      <c r="M140" s="617"/>
      <c r="N140" s="617">
        <v>1</v>
      </c>
      <c r="O140" s="617">
        <v>1932.09</v>
      </c>
      <c r="P140" s="638"/>
      <c r="Q140" s="618">
        <v>1932.09</v>
      </c>
    </row>
    <row r="141" spans="1:17" ht="14.4" customHeight="1" x14ac:dyDescent="0.3">
      <c r="A141" s="613" t="s">
        <v>3245</v>
      </c>
      <c r="B141" s="614" t="s">
        <v>2898</v>
      </c>
      <c r="C141" s="614" t="s">
        <v>2670</v>
      </c>
      <c r="D141" s="614" t="s">
        <v>3271</v>
      </c>
      <c r="E141" s="614" t="s">
        <v>3272</v>
      </c>
      <c r="F141" s="617">
        <v>3</v>
      </c>
      <c r="G141" s="617">
        <v>3083.2799999999997</v>
      </c>
      <c r="H141" s="617">
        <v>1</v>
      </c>
      <c r="I141" s="617">
        <v>1027.76</v>
      </c>
      <c r="J141" s="617">
        <v>10</v>
      </c>
      <c r="K141" s="617">
        <v>10277.6</v>
      </c>
      <c r="L141" s="617">
        <v>3.3333333333333339</v>
      </c>
      <c r="M141" s="617">
        <v>1027.76</v>
      </c>
      <c r="N141" s="617">
        <v>3</v>
      </c>
      <c r="O141" s="617">
        <v>3083.2799999999997</v>
      </c>
      <c r="P141" s="638">
        <v>1</v>
      </c>
      <c r="Q141" s="618">
        <v>1027.76</v>
      </c>
    </row>
    <row r="142" spans="1:17" ht="14.4" customHeight="1" x14ac:dyDescent="0.3">
      <c r="A142" s="613" t="s">
        <v>3245</v>
      </c>
      <c r="B142" s="614" t="s">
        <v>2898</v>
      </c>
      <c r="C142" s="614" t="s">
        <v>2670</v>
      </c>
      <c r="D142" s="614" t="s">
        <v>3273</v>
      </c>
      <c r="E142" s="614" t="s">
        <v>3272</v>
      </c>
      <c r="F142" s="617">
        <v>4</v>
      </c>
      <c r="G142" s="617">
        <v>8567.4</v>
      </c>
      <c r="H142" s="617">
        <v>1</v>
      </c>
      <c r="I142" s="617">
        <v>2141.85</v>
      </c>
      <c r="J142" s="617">
        <v>3</v>
      </c>
      <c r="K142" s="617">
        <v>6425.5499999999993</v>
      </c>
      <c r="L142" s="617">
        <v>0.75</v>
      </c>
      <c r="M142" s="617">
        <v>2141.85</v>
      </c>
      <c r="N142" s="617">
        <v>2</v>
      </c>
      <c r="O142" s="617">
        <v>4283.7</v>
      </c>
      <c r="P142" s="638">
        <v>0.5</v>
      </c>
      <c r="Q142" s="618">
        <v>2141.85</v>
      </c>
    </row>
    <row r="143" spans="1:17" ht="14.4" customHeight="1" x14ac:dyDescent="0.3">
      <c r="A143" s="613" t="s">
        <v>3245</v>
      </c>
      <c r="B143" s="614" t="s">
        <v>2898</v>
      </c>
      <c r="C143" s="614" t="s">
        <v>2670</v>
      </c>
      <c r="D143" s="614" t="s">
        <v>3274</v>
      </c>
      <c r="E143" s="614" t="s">
        <v>3275</v>
      </c>
      <c r="F143" s="617">
        <v>1</v>
      </c>
      <c r="G143" s="617">
        <v>3003.38</v>
      </c>
      <c r="H143" s="617">
        <v>1</v>
      </c>
      <c r="I143" s="617">
        <v>3003.38</v>
      </c>
      <c r="J143" s="617">
        <v>3</v>
      </c>
      <c r="K143" s="617">
        <v>9010.14</v>
      </c>
      <c r="L143" s="617">
        <v>2.9999999999999996</v>
      </c>
      <c r="M143" s="617">
        <v>3003.3799999999997</v>
      </c>
      <c r="N143" s="617"/>
      <c r="O143" s="617"/>
      <c r="P143" s="638"/>
      <c r="Q143" s="618"/>
    </row>
    <row r="144" spans="1:17" ht="14.4" customHeight="1" x14ac:dyDescent="0.3">
      <c r="A144" s="613" t="s">
        <v>3245</v>
      </c>
      <c r="B144" s="614" t="s">
        <v>2898</v>
      </c>
      <c r="C144" s="614" t="s">
        <v>2670</v>
      </c>
      <c r="D144" s="614" t="s">
        <v>3276</v>
      </c>
      <c r="E144" s="614" t="s">
        <v>3277</v>
      </c>
      <c r="F144" s="617"/>
      <c r="G144" s="617"/>
      <c r="H144" s="617"/>
      <c r="I144" s="617"/>
      <c r="J144" s="617">
        <v>1</v>
      </c>
      <c r="K144" s="617">
        <v>2236.5</v>
      </c>
      <c r="L144" s="617"/>
      <c r="M144" s="617">
        <v>2236.5</v>
      </c>
      <c r="N144" s="617"/>
      <c r="O144" s="617"/>
      <c r="P144" s="638"/>
      <c r="Q144" s="618"/>
    </row>
    <row r="145" spans="1:17" ht="14.4" customHeight="1" x14ac:dyDescent="0.3">
      <c r="A145" s="613" t="s">
        <v>3245</v>
      </c>
      <c r="B145" s="614" t="s">
        <v>2898</v>
      </c>
      <c r="C145" s="614" t="s">
        <v>2670</v>
      </c>
      <c r="D145" s="614" t="s">
        <v>3278</v>
      </c>
      <c r="E145" s="614" t="s">
        <v>3279</v>
      </c>
      <c r="F145" s="617">
        <v>7</v>
      </c>
      <c r="G145" s="617">
        <v>48235.46</v>
      </c>
      <c r="H145" s="617">
        <v>1</v>
      </c>
      <c r="I145" s="617">
        <v>6890.78</v>
      </c>
      <c r="J145" s="617">
        <v>12</v>
      </c>
      <c r="K145" s="617">
        <v>82689.36</v>
      </c>
      <c r="L145" s="617">
        <v>1.7142857142857144</v>
      </c>
      <c r="M145" s="617">
        <v>6890.78</v>
      </c>
      <c r="N145" s="617">
        <v>5</v>
      </c>
      <c r="O145" s="617">
        <v>34453.9</v>
      </c>
      <c r="P145" s="638">
        <v>0.7142857142857143</v>
      </c>
      <c r="Q145" s="618">
        <v>6890.7800000000007</v>
      </c>
    </row>
    <row r="146" spans="1:17" ht="14.4" customHeight="1" x14ac:dyDescent="0.3">
      <c r="A146" s="613" t="s">
        <v>3245</v>
      </c>
      <c r="B146" s="614" t="s">
        <v>2898</v>
      </c>
      <c r="C146" s="614" t="s">
        <v>2670</v>
      </c>
      <c r="D146" s="614" t="s">
        <v>3280</v>
      </c>
      <c r="E146" s="614" t="s">
        <v>3281</v>
      </c>
      <c r="F146" s="617"/>
      <c r="G146" s="617"/>
      <c r="H146" s="617"/>
      <c r="I146" s="617"/>
      <c r="J146" s="617"/>
      <c r="K146" s="617"/>
      <c r="L146" s="617"/>
      <c r="M146" s="617"/>
      <c r="N146" s="617">
        <v>1</v>
      </c>
      <c r="O146" s="617">
        <v>19196.8</v>
      </c>
      <c r="P146" s="638"/>
      <c r="Q146" s="618">
        <v>19196.8</v>
      </c>
    </row>
    <row r="147" spans="1:17" ht="14.4" customHeight="1" x14ac:dyDescent="0.3">
      <c r="A147" s="613" t="s">
        <v>3245</v>
      </c>
      <c r="B147" s="614" t="s">
        <v>2898</v>
      </c>
      <c r="C147" s="614" t="s">
        <v>2670</v>
      </c>
      <c r="D147" s="614" t="s">
        <v>3282</v>
      </c>
      <c r="E147" s="614" t="s">
        <v>3283</v>
      </c>
      <c r="F147" s="617">
        <v>1</v>
      </c>
      <c r="G147" s="617">
        <v>4137.8900000000003</v>
      </c>
      <c r="H147" s="617">
        <v>1</v>
      </c>
      <c r="I147" s="617">
        <v>4137.8900000000003</v>
      </c>
      <c r="J147" s="617">
        <v>3</v>
      </c>
      <c r="K147" s="617">
        <v>12413.670000000002</v>
      </c>
      <c r="L147" s="617">
        <v>3</v>
      </c>
      <c r="M147" s="617">
        <v>4137.8900000000003</v>
      </c>
      <c r="N147" s="617"/>
      <c r="O147" s="617"/>
      <c r="P147" s="638"/>
      <c r="Q147" s="618"/>
    </row>
    <row r="148" spans="1:17" ht="14.4" customHeight="1" x14ac:dyDescent="0.3">
      <c r="A148" s="613" t="s">
        <v>3245</v>
      </c>
      <c r="B148" s="614" t="s">
        <v>2898</v>
      </c>
      <c r="C148" s="614" t="s">
        <v>2670</v>
      </c>
      <c r="D148" s="614" t="s">
        <v>3284</v>
      </c>
      <c r="E148" s="614" t="s">
        <v>3285</v>
      </c>
      <c r="F148" s="617"/>
      <c r="G148" s="617"/>
      <c r="H148" s="617"/>
      <c r="I148" s="617"/>
      <c r="J148" s="617">
        <v>1</v>
      </c>
      <c r="K148" s="617">
        <v>1123.73</v>
      </c>
      <c r="L148" s="617"/>
      <c r="M148" s="617">
        <v>1123.73</v>
      </c>
      <c r="N148" s="617"/>
      <c r="O148" s="617"/>
      <c r="P148" s="638"/>
      <c r="Q148" s="618"/>
    </row>
    <row r="149" spans="1:17" ht="14.4" customHeight="1" x14ac:dyDescent="0.3">
      <c r="A149" s="613" t="s">
        <v>3245</v>
      </c>
      <c r="B149" s="614" t="s">
        <v>2898</v>
      </c>
      <c r="C149" s="614" t="s">
        <v>2670</v>
      </c>
      <c r="D149" s="614" t="s">
        <v>3286</v>
      </c>
      <c r="E149" s="614" t="s">
        <v>3287</v>
      </c>
      <c r="F149" s="617"/>
      <c r="G149" s="617"/>
      <c r="H149" s="617"/>
      <c r="I149" s="617"/>
      <c r="J149" s="617">
        <v>2</v>
      </c>
      <c r="K149" s="617">
        <v>34146.1</v>
      </c>
      <c r="L149" s="617"/>
      <c r="M149" s="617">
        <v>17073.05</v>
      </c>
      <c r="N149" s="617"/>
      <c r="O149" s="617"/>
      <c r="P149" s="638"/>
      <c r="Q149" s="618"/>
    </row>
    <row r="150" spans="1:17" ht="14.4" customHeight="1" x14ac:dyDescent="0.3">
      <c r="A150" s="613" t="s">
        <v>3245</v>
      </c>
      <c r="B150" s="614" t="s">
        <v>2898</v>
      </c>
      <c r="C150" s="614" t="s">
        <v>2670</v>
      </c>
      <c r="D150" s="614" t="s">
        <v>3288</v>
      </c>
      <c r="E150" s="614" t="s">
        <v>3289</v>
      </c>
      <c r="F150" s="617">
        <v>2</v>
      </c>
      <c r="G150" s="617">
        <v>2005.6</v>
      </c>
      <c r="H150" s="617">
        <v>1</v>
      </c>
      <c r="I150" s="617">
        <v>1002.8</v>
      </c>
      <c r="J150" s="617">
        <v>1</v>
      </c>
      <c r="K150" s="617">
        <v>1002.8</v>
      </c>
      <c r="L150" s="617">
        <v>0.5</v>
      </c>
      <c r="M150" s="617">
        <v>1002.8</v>
      </c>
      <c r="N150" s="617">
        <v>1</v>
      </c>
      <c r="O150" s="617">
        <v>1002.8</v>
      </c>
      <c r="P150" s="638">
        <v>0.5</v>
      </c>
      <c r="Q150" s="618">
        <v>1002.8</v>
      </c>
    </row>
    <row r="151" spans="1:17" ht="14.4" customHeight="1" x14ac:dyDescent="0.3">
      <c r="A151" s="613" t="s">
        <v>3245</v>
      </c>
      <c r="B151" s="614" t="s">
        <v>2898</v>
      </c>
      <c r="C151" s="614" t="s">
        <v>2670</v>
      </c>
      <c r="D151" s="614" t="s">
        <v>3290</v>
      </c>
      <c r="E151" s="614" t="s">
        <v>3291</v>
      </c>
      <c r="F151" s="617">
        <v>4</v>
      </c>
      <c r="G151" s="617">
        <v>30600</v>
      </c>
      <c r="H151" s="617">
        <v>1</v>
      </c>
      <c r="I151" s="617">
        <v>7650</v>
      </c>
      <c r="J151" s="617">
        <v>5</v>
      </c>
      <c r="K151" s="617">
        <v>38250</v>
      </c>
      <c r="L151" s="617">
        <v>1.25</v>
      </c>
      <c r="M151" s="617">
        <v>7650</v>
      </c>
      <c r="N151" s="617">
        <v>1</v>
      </c>
      <c r="O151" s="617">
        <v>7650</v>
      </c>
      <c r="P151" s="638">
        <v>0.25</v>
      </c>
      <c r="Q151" s="618">
        <v>7650</v>
      </c>
    </row>
    <row r="152" spans="1:17" ht="14.4" customHeight="1" x14ac:dyDescent="0.3">
      <c r="A152" s="613" t="s">
        <v>3245</v>
      </c>
      <c r="B152" s="614" t="s">
        <v>2898</v>
      </c>
      <c r="C152" s="614" t="s">
        <v>2670</v>
      </c>
      <c r="D152" s="614" t="s">
        <v>3292</v>
      </c>
      <c r="E152" s="614" t="s">
        <v>3293</v>
      </c>
      <c r="F152" s="617"/>
      <c r="G152" s="617"/>
      <c r="H152" s="617"/>
      <c r="I152" s="617"/>
      <c r="J152" s="617">
        <v>2</v>
      </c>
      <c r="K152" s="617">
        <v>26569.040000000001</v>
      </c>
      <c r="L152" s="617"/>
      <c r="M152" s="617">
        <v>13284.52</v>
      </c>
      <c r="N152" s="617"/>
      <c r="O152" s="617"/>
      <c r="P152" s="638"/>
      <c r="Q152" s="618"/>
    </row>
    <row r="153" spans="1:17" ht="14.4" customHeight="1" x14ac:dyDescent="0.3">
      <c r="A153" s="613" t="s">
        <v>3245</v>
      </c>
      <c r="B153" s="614" t="s">
        <v>2898</v>
      </c>
      <c r="C153" s="614" t="s">
        <v>2670</v>
      </c>
      <c r="D153" s="614" t="s">
        <v>3294</v>
      </c>
      <c r="E153" s="614" t="s">
        <v>3295</v>
      </c>
      <c r="F153" s="617"/>
      <c r="G153" s="617"/>
      <c r="H153" s="617"/>
      <c r="I153" s="617"/>
      <c r="J153" s="617">
        <v>3</v>
      </c>
      <c r="K153" s="617">
        <v>6512.91</v>
      </c>
      <c r="L153" s="617"/>
      <c r="M153" s="617">
        <v>2170.9699999999998</v>
      </c>
      <c r="N153" s="617"/>
      <c r="O153" s="617"/>
      <c r="P153" s="638"/>
      <c r="Q153" s="618"/>
    </row>
    <row r="154" spans="1:17" ht="14.4" customHeight="1" x14ac:dyDescent="0.3">
      <c r="A154" s="613" t="s">
        <v>3245</v>
      </c>
      <c r="B154" s="614" t="s">
        <v>2898</v>
      </c>
      <c r="C154" s="614" t="s">
        <v>2670</v>
      </c>
      <c r="D154" s="614" t="s">
        <v>3296</v>
      </c>
      <c r="E154" s="614" t="s">
        <v>3297</v>
      </c>
      <c r="F154" s="617">
        <v>1</v>
      </c>
      <c r="G154" s="617">
        <v>797</v>
      </c>
      <c r="H154" s="617">
        <v>1</v>
      </c>
      <c r="I154" s="617">
        <v>797</v>
      </c>
      <c r="J154" s="617">
        <v>2</v>
      </c>
      <c r="K154" s="617">
        <v>1594</v>
      </c>
      <c r="L154" s="617">
        <v>2</v>
      </c>
      <c r="M154" s="617">
        <v>797</v>
      </c>
      <c r="N154" s="617">
        <v>1</v>
      </c>
      <c r="O154" s="617">
        <v>797</v>
      </c>
      <c r="P154" s="638">
        <v>1</v>
      </c>
      <c r="Q154" s="618">
        <v>797</v>
      </c>
    </row>
    <row r="155" spans="1:17" ht="14.4" customHeight="1" x14ac:dyDescent="0.3">
      <c r="A155" s="613" t="s">
        <v>3245</v>
      </c>
      <c r="B155" s="614" t="s">
        <v>2898</v>
      </c>
      <c r="C155" s="614" t="s">
        <v>2670</v>
      </c>
      <c r="D155" s="614" t="s">
        <v>3298</v>
      </c>
      <c r="E155" s="614" t="s">
        <v>3299</v>
      </c>
      <c r="F155" s="617"/>
      <c r="G155" s="617"/>
      <c r="H155" s="617"/>
      <c r="I155" s="617"/>
      <c r="J155" s="617">
        <v>1</v>
      </c>
      <c r="K155" s="617">
        <v>10072.94</v>
      </c>
      <c r="L155" s="617"/>
      <c r="M155" s="617">
        <v>10072.94</v>
      </c>
      <c r="N155" s="617"/>
      <c r="O155" s="617"/>
      <c r="P155" s="638"/>
      <c r="Q155" s="618"/>
    </row>
    <row r="156" spans="1:17" ht="14.4" customHeight="1" x14ac:dyDescent="0.3">
      <c r="A156" s="613" t="s">
        <v>3245</v>
      </c>
      <c r="B156" s="614" t="s">
        <v>2898</v>
      </c>
      <c r="C156" s="614" t="s">
        <v>2670</v>
      </c>
      <c r="D156" s="614" t="s">
        <v>3300</v>
      </c>
      <c r="E156" s="614" t="s">
        <v>3301</v>
      </c>
      <c r="F156" s="617"/>
      <c r="G156" s="617"/>
      <c r="H156" s="617"/>
      <c r="I156" s="617"/>
      <c r="J156" s="617">
        <v>2</v>
      </c>
      <c r="K156" s="617">
        <v>5948.72</v>
      </c>
      <c r="L156" s="617"/>
      <c r="M156" s="617">
        <v>2974.36</v>
      </c>
      <c r="N156" s="617"/>
      <c r="O156" s="617"/>
      <c r="P156" s="638"/>
      <c r="Q156" s="618"/>
    </row>
    <row r="157" spans="1:17" ht="14.4" customHeight="1" x14ac:dyDescent="0.3">
      <c r="A157" s="613" t="s">
        <v>3245</v>
      </c>
      <c r="B157" s="614" t="s">
        <v>2898</v>
      </c>
      <c r="C157" s="614" t="s">
        <v>2670</v>
      </c>
      <c r="D157" s="614" t="s">
        <v>3302</v>
      </c>
      <c r="E157" s="614" t="s">
        <v>3303</v>
      </c>
      <c r="F157" s="617">
        <v>1</v>
      </c>
      <c r="G157" s="617">
        <v>5259.23</v>
      </c>
      <c r="H157" s="617">
        <v>1</v>
      </c>
      <c r="I157" s="617">
        <v>5259.23</v>
      </c>
      <c r="J157" s="617">
        <v>2</v>
      </c>
      <c r="K157" s="617">
        <v>10518.46</v>
      </c>
      <c r="L157" s="617">
        <v>2</v>
      </c>
      <c r="M157" s="617">
        <v>5259.23</v>
      </c>
      <c r="N157" s="617">
        <v>3</v>
      </c>
      <c r="O157" s="617">
        <v>15777.689999999999</v>
      </c>
      <c r="P157" s="638">
        <v>3</v>
      </c>
      <c r="Q157" s="618">
        <v>5259.23</v>
      </c>
    </row>
    <row r="158" spans="1:17" ht="14.4" customHeight="1" x14ac:dyDescent="0.3">
      <c r="A158" s="613" t="s">
        <v>3245</v>
      </c>
      <c r="B158" s="614" t="s">
        <v>2898</v>
      </c>
      <c r="C158" s="614" t="s">
        <v>2670</v>
      </c>
      <c r="D158" s="614" t="s">
        <v>3304</v>
      </c>
      <c r="E158" s="614" t="s">
        <v>3305</v>
      </c>
      <c r="F158" s="617">
        <v>1</v>
      </c>
      <c r="G158" s="617">
        <v>605.65</v>
      </c>
      <c r="H158" s="617">
        <v>1</v>
      </c>
      <c r="I158" s="617">
        <v>605.65</v>
      </c>
      <c r="J158" s="617"/>
      <c r="K158" s="617"/>
      <c r="L158" s="617"/>
      <c r="M158" s="617"/>
      <c r="N158" s="617"/>
      <c r="O158" s="617"/>
      <c r="P158" s="638"/>
      <c r="Q158" s="618"/>
    </row>
    <row r="159" spans="1:17" ht="14.4" customHeight="1" x14ac:dyDescent="0.3">
      <c r="A159" s="613" t="s">
        <v>3245</v>
      </c>
      <c r="B159" s="614" t="s">
        <v>2898</v>
      </c>
      <c r="C159" s="614" t="s">
        <v>2670</v>
      </c>
      <c r="D159" s="614" t="s">
        <v>3306</v>
      </c>
      <c r="E159" s="614" t="s">
        <v>3307</v>
      </c>
      <c r="F159" s="617"/>
      <c r="G159" s="617"/>
      <c r="H159" s="617"/>
      <c r="I159" s="617"/>
      <c r="J159" s="617">
        <v>2</v>
      </c>
      <c r="K159" s="617">
        <v>34763.980000000003</v>
      </c>
      <c r="L159" s="617"/>
      <c r="M159" s="617">
        <v>17381.990000000002</v>
      </c>
      <c r="N159" s="617"/>
      <c r="O159" s="617"/>
      <c r="P159" s="638"/>
      <c r="Q159" s="618"/>
    </row>
    <row r="160" spans="1:17" ht="14.4" customHeight="1" x14ac:dyDescent="0.3">
      <c r="A160" s="613" t="s">
        <v>3245</v>
      </c>
      <c r="B160" s="614" t="s">
        <v>2898</v>
      </c>
      <c r="C160" s="614" t="s">
        <v>2670</v>
      </c>
      <c r="D160" s="614" t="s">
        <v>3308</v>
      </c>
      <c r="E160" s="614" t="s">
        <v>3309</v>
      </c>
      <c r="F160" s="617">
        <v>1</v>
      </c>
      <c r="G160" s="617">
        <v>831.16</v>
      </c>
      <c r="H160" s="617">
        <v>1</v>
      </c>
      <c r="I160" s="617">
        <v>831.16</v>
      </c>
      <c r="J160" s="617">
        <v>2</v>
      </c>
      <c r="K160" s="617">
        <v>1662.32</v>
      </c>
      <c r="L160" s="617">
        <v>2</v>
      </c>
      <c r="M160" s="617">
        <v>831.16</v>
      </c>
      <c r="N160" s="617"/>
      <c r="O160" s="617"/>
      <c r="P160" s="638"/>
      <c r="Q160" s="618"/>
    </row>
    <row r="161" spans="1:17" ht="14.4" customHeight="1" x14ac:dyDescent="0.3">
      <c r="A161" s="613" t="s">
        <v>3245</v>
      </c>
      <c r="B161" s="614" t="s">
        <v>2898</v>
      </c>
      <c r="C161" s="614" t="s">
        <v>2670</v>
      </c>
      <c r="D161" s="614" t="s">
        <v>3310</v>
      </c>
      <c r="E161" s="614" t="s">
        <v>3309</v>
      </c>
      <c r="F161" s="617">
        <v>2</v>
      </c>
      <c r="G161" s="617">
        <v>1776.12</v>
      </c>
      <c r="H161" s="617">
        <v>1</v>
      </c>
      <c r="I161" s="617">
        <v>888.06</v>
      </c>
      <c r="J161" s="617">
        <v>6</v>
      </c>
      <c r="K161" s="617">
        <v>5328.3600000000006</v>
      </c>
      <c r="L161" s="617">
        <v>3.0000000000000004</v>
      </c>
      <c r="M161" s="617">
        <v>888.06000000000006</v>
      </c>
      <c r="N161" s="617">
        <v>5</v>
      </c>
      <c r="O161" s="617">
        <v>4440.2999999999993</v>
      </c>
      <c r="P161" s="638">
        <v>2.4999999999999996</v>
      </c>
      <c r="Q161" s="618">
        <v>888.05999999999983</v>
      </c>
    </row>
    <row r="162" spans="1:17" ht="14.4" customHeight="1" x14ac:dyDescent="0.3">
      <c r="A162" s="613" t="s">
        <v>3245</v>
      </c>
      <c r="B162" s="614" t="s">
        <v>2898</v>
      </c>
      <c r="C162" s="614" t="s">
        <v>2670</v>
      </c>
      <c r="D162" s="614" t="s">
        <v>3311</v>
      </c>
      <c r="E162" s="614" t="s">
        <v>3312</v>
      </c>
      <c r="F162" s="617"/>
      <c r="G162" s="617"/>
      <c r="H162" s="617"/>
      <c r="I162" s="617"/>
      <c r="J162" s="617">
        <v>3</v>
      </c>
      <c r="K162" s="617">
        <v>2664.18</v>
      </c>
      <c r="L162" s="617"/>
      <c r="M162" s="617">
        <v>888.06</v>
      </c>
      <c r="N162" s="617">
        <v>1</v>
      </c>
      <c r="O162" s="617">
        <v>888.06</v>
      </c>
      <c r="P162" s="638"/>
      <c r="Q162" s="618">
        <v>888.06</v>
      </c>
    </row>
    <row r="163" spans="1:17" ht="14.4" customHeight="1" x14ac:dyDescent="0.3">
      <c r="A163" s="613" t="s">
        <v>3245</v>
      </c>
      <c r="B163" s="614" t="s">
        <v>2898</v>
      </c>
      <c r="C163" s="614" t="s">
        <v>2670</v>
      </c>
      <c r="D163" s="614" t="s">
        <v>3313</v>
      </c>
      <c r="E163" s="614" t="s">
        <v>3314</v>
      </c>
      <c r="F163" s="617"/>
      <c r="G163" s="617"/>
      <c r="H163" s="617"/>
      <c r="I163" s="617"/>
      <c r="J163" s="617">
        <v>2</v>
      </c>
      <c r="K163" s="617">
        <v>1662.32</v>
      </c>
      <c r="L163" s="617"/>
      <c r="M163" s="617">
        <v>831.16</v>
      </c>
      <c r="N163" s="617"/>
      <c r="O163" s="617"/>
      <c r="P163" s="638"/>
      <c r="Q163" s="618"/>
    </row>
    <row r="164" spans="1:17" ht="14.4" customHeight="1" x14ac:dyDescent="0.3">
      <c r="A164" s="613" t="s">
        <v>3245</v>
      </c>
      <c r="B164" s="614" t="s">
        <v>2898</v>
      </c>
      <c r="C164" s="614" t="s">
        <v>2670</v>
      </c>
      <c r="D164" s="614" t="s">
        <v>3315</v>
      </c>
      <c r="E164" s="614" t="s">
        <v>3316</v>
      </c>
      <c r="F164" s="617">
        <v>2</v>
      </c>
      <c r="G164" s="617">
        <v>7797.6</v>
      </c>
      <c r="H164" s="617">
        <v>1</v>
      </c>
      <c r="I164" s="617">
        <v>3898.8</v>
      </c>
      <c r="J164" s="617">
        <v>6</v>
      </c>
      <c r="K164" s="617">
        <v>23392.799999999999</v>
      </c>
      <c r="L164" s="617">
        <v>2.9999999999999996</v>
      </c>
      <c r="M164" s="617">
        <v>3898.7999999999997</v>
      </c>
      <c r="N164" s="617">
        <v>1</v>
      </c>
      <c r="O164" s="617">
        <v>3898.8</v>
      </c>
      <c r="P164" s="638">
        <v>0.5</v>
      </c>
      <c r="Q164" s="618">
        <v>3898.8</v>
      </c>
    </row>
    <row r="165" spans="1:17" ht="14.4" customHeight="1" x14ac:dyDescent="0.3">
      <c r="A165" s="613" t="s">
        <v>3245</v>
      </c>
      <c r="B165" s="614" t="s">
        <v>2898</v>
      </c>
      <c r="C165" s="614" t="s">
        <v>2670</v>
      </c>
      <c r="D165" s="614" t="s">
        <v>3317</v>
      </c>
      <c r="E165" s="614" t="s">
        <v>3318</v>
      </c>
      <c r="F165" s="617">
        <v>1</v>
      </c>
      <c r="G165" s="617">
        <v>1472.88</v>
      </c>
      <c r="H165" s="617">
        <v>1</v>
      </c>
      <c r="I165" s="617">
        <v>1472.88</v>
      </c>
      <c r="J165" s="617">
        <v>4</v>
      </c>
      <c r="K165" s="617">
        <v>5891.52</v>
      </c>
      <c r="L165" s="617">
        <v>4</v>
      </c>
      <c r="M165" s="617">
        <v>1472.88</v>
      </c>
      <c r="N165" s="617"/>
      <c r="O165" s="617"/>
      <c r="P165" s="638"/>
      <c r="Q165" s="618"/>
    </row>
    <row r="166" spans="1:17" ht="14.4" customHeight="1" x14ac:dyDescent="0.3">
      <c r="A166" s="613" t="s">
        <v>3245</v>
      </c>
      <c r="B166" s="614" t="s">
        <v>2898</v>
      </c>
      <c r="C166" s="614" t="s">
        <v>2670</v>
      </c>
      <c r="D166" s="614" t="s">
        <v>3319</v>
      </c>
      <c r="E166" s="614" t="s">
        <v>3320</v>
      </c>
      <c r="F166" s="617"/>
      <c r="G166" s="617"/>
      <c r="H166" s="617"/>
      <c r="I166" s="617"/>
      <c r="J166" s="617"/>
      <c r="K166" s="617"/>
      <c r="L166" s="617"/>
      <c r="M166" s="617"/>
      <c r="N166" s="617">
        <v>1</v>
      </c>
      <c r="O166" s="617">
        <v>1312.14</v>
      </c>
      <c r="P166" s="638"/>
      <c r="Q166" s="618">
        <v>1312.14</v>
      </c>
    </row>
    <row r="167" spans="1:17" ht="14.4" customHeight="1" x14ac:dyDescent="0.3">
      <c r="A167" s="613" t="s">
        <v>3245</v>
      </c>
      <c r="B167" s="614" t="s">
        <v>2898</v>
      </c>
      <c r="C167" s="614" t="s">
        <v>2670</v>
      </c>
      <c r="D167" s="614" t="s">
        <v>3321</v>
      </c>
      <c r="E167" s="614" t="s">
        <v>3322</v>
      </c>
      <c r="F167" s="617"/>
      <c r="G167" s="617"/>
      <c r="H167" s="617"/>
      <c r="I167" s="617"/>
      <c r="J167" s="617">
        <v>11</v>
      </c>
      <c r="K167" s="617">
        <v>40090.379999999997</v>
      </c>
      <c r="L167" s="617"/>
      <c r="M167" s="617">
        <v>3644.58</v>
      </c>
      <c r="N167" s="617">
        <v>2</v>
      </c>
      <c r="O167" s="617">
        <v>7289.16</v>
      </c>
      <c r="P167" s="638"/>
      <c r="Q167" s="618">
        <v>3644.58</v>
      </c>
    </row>
    <row r="168" spans="1:17" ht="14.4" customHeight="1" x14ac:dyDescent="0.3">
      <c r="A168" s="613" t="s">
        <v>3245</v>
      </c>
      <c r="B168" s="614" t="s">
        <v>2898</v>
      </c>
      <c r="C168" s="614" t="s">
        <v>2670</v>
      </c>
      <c r="D168" s="614" t="s">
        <v>3323</v>
      </c>
      <c r="E168" s="614" t="s">
        <v>3324</v>
      </c>
      <c r="F168" s="617">
        <v>7</v>
      </c>
      <c r="G168" s="617">
        <v>9140.74</v>
      </c>
      <c r="H168" s="617">
        <v>1</v>
      </c>
      <c r="I168" s="617">
        <v>1305.82</v>
      </c>
      <c r="J168" s="617">
        <v>13</v>
      </c>
      <c r="K168" s="617">
        <v>16975.66</v>
      </c>
      <c r="L168" s="617">
        <v>1.8571428571428572</v>
      </c>
      <c r="M168" s="617">
        <v>1305.82</v>
      </c>
      <c r="N168" s="617">
        <v>5</v>
      </c>
      <c r="O168" s="617">
        <v>5731.65</v>
      </c>
      <c r="P168" s="638">
        <v>0.62704441872321059</v>
      </c>
      <c r="Q168" s="618">
        <v>1146.33</v>
      </c>
    </row>
    <row r="169" spans="1:17" ht="14.4" customHeight="1" x14ac:dyDescent="0.3">
      <c r="A169" s="613" t="s">
        <v>3245</v>
      </c>
      <c r="B169" s="614" t="s">
        <v>2898</v>
      </c>
      <c r="C169" s="614" t="s">
        <v>2670</v>
      </c>
      <c r="D169" s="614" t="s">
        <v>3325</v>
      </c>
      <c r="E169" s="614" t="s">
        <v>3326</v>
      </c>
      <c r="F169" s="617"/>
      <c r="G169" s="617"/>
      <c r="H169" s="617"/>
      <c r="I169" s="617"/>
      <c r="J169" s="617">
        <v>2</v>
      </c>
      <c r="K169" s="617">
        <v>160000</v>
      </c>
      <c r="L169" s="617"/>
      <c r="M169" s="617">
        <v>80000</v>
      </c>
      <c r="N169" s="617"/>
      <c r="O169" s="617"/>
      <c r="P169" s="638"/>
      <c r="Q169" s="618"/>
    </row>
    <row r="170" spans="1:17" ht="14.4" customHeight="1" x14ac:dyDescent="0.3">
      <c r="A170" s="613" t="s">
        <v>3245</v>
      </c>
      <c r="B170" s="614" t="s">
        <v>2898</v>
      </c>
      <c r="C170" s="614" t="s">
        <v>2670</v>
      </c>
      <c r="D170" s="614" t="s">
        <v>3327</v>
      </c>
      <c r="E170" s="614" t="s">
        <v>3328</v>
      </c>
      <c r="F170" s="617">
        <v>5</v>
      </c>
      <c r="G170" s="617">
        <v>1795.5</v>
      </c>
      <c r="H170" s="617">
        <v>1</v>
      </c>
      <c r="I170" s="617">
        <v>359.1</v>
      </c>
      <c r="J170" s="617">
        <v>7</v>
      </c>
      <c r="K170" s="617">
        <v>2513.6999999999998</v>
      </c>
      <c r="L170" s="617">
        <v>1.4</v>
      </c>
      <c r="M170" s="617">
        <v>359.09999999999997</v>
      </c>
      <c r="N170" s="617">
        <v>4</v>
      </c>
      <c r="O170" s="617">
        <v>1436.4</v>
      </c>
      <c r="P170" s="638">
        <v>0.8</v>
      </c>
      <c r="Q170" s="618">
        <v>359.1</v>
      </c>
    </row>
    <row r="171" spans="1:17" ht="14.4" customHeight="1" x14ac:dyDescent="0.3">
      <c r="A171" s="613" t="s">
        <v>3245</v>
      </c>
      <c r="B171" s="614" t="s">
        <v>2898</v>
      </c>
      <c r="C171" s="614" t="s">
        <v>2670</v>
      </c>
      <c r="D171" s="614" t="s">
        <v>3329</v>
      </c>
      <c r="E171" s="614" t="s">
        <v>3330</v>
      </c>
      <c r="F171" s="617">
        <v>1</v>
      </c>
      <c r="G171" s="617">
        <v>16831.689999999999</v>
      </c>
      <c r="H171" s="617">
        <v>1</v>
      </c>
      <c r="I171" s="617">
        <v>16831.689999999999</v>
      </c>
      <c r="J171" s="617">
        <v>1</v>
      </c>
      <c r="K171" s="617">
        <v>16831.689999999999</v>
      </c>
      <c r="L171" s="617">
        <v>1</v>
      </c>
      <c r="M171" s="617">
        <v>16831.689999999999</v>
      </c>
      <c r="N171" s="617">
        <v>2</v>
      </c>
      <c r="O171" s="617">
        <v>33663.379999999997</v>
      </c>
      <c r="P171" s="638">
        <v>2</v>
      </c>
      <c r="Q171" s="618">
        <v>16831.689999999999</v>
      </c>
    </row>
    <row r="172" spans="1:17" ht="14.4" customHeight="1" x14ac:dyDescent="0.3">
      <c r="A172" s="613" t="s">
        <v>3245</v>
      </c>
      <c r="B172" s="614" t="s">
        <v>2898</v>
      </c>
      <c r="C172" s="614" t="s">
        <v>2670</v>
      </c>
      <c r="D172" s="614" t="s">
        <v>3331</v>
      </c>
      <c r="E172" s="614" t="s">
        <v>3332</v>
      </c>
      <c r="F172" s="617"/>
      <c r="G172" s="617"/>
      <c r="H172" s="617"/>
      <c r="I172" s="617"/>
      <c r="J172" s="617"/>
      <c r="K172" s="617"/>
      <c r="L172" s="617"/>
      <c r="M172" s="617"/>
      <c r="N172" s="617">
        <v>1</v>
      </c>
      <c r="O172" s="617">
        <v>10645.01</v>
      </c>
      <c r="P172" s="638"/>
      <c r="Q172" s="618">
        <v>10645.01</v>
      </c>
    </row>
    <row r="173" spans="1:17" ht="14.4" customHeight="1" x14ac:dyDescent="0.3">
      <c r="A173" s="613" t="s">
        <v>3245</v>
      </c>
      <c r="B173" s="614" t="s">
        <v>2898</v>
      </c>
      <c r="C173" s="614" t="s">
        <v>2670</v>
      </c>
      <c r="D173" s="614" t="s">
        <v>3333</v>
      </c>
      <c r="E173" s="614" t="s">
        <v>3334</v>
      </c>
      <c r="F173" s="617"/>
      <c r="G173" s="617"/>
      <c r="H173" s="617"/>
      <c r="I173" s="617"/>
      <c r="J173" s="617">
        <v>2</v>
      </c>
      <c r="K173" s="617">
        <v>64358.18</v>
      </c>
      <c r="L173" s="617"/>
      <c r="M173" s="617">
        <v>32179.09</v>
      </c>
      <c r="N173" s="617">
        <v>2</v>
      </c>
      <c r="O173" s="617">
        <v>64358.18</v>
      </c>
      <c r="P173" s="638"/>
      <c r="Q173" s="618">
        <v>32179.09</v>
      </c>
    </row>
    <row r="174" spans="1:17" ht="14.4" customHeight="1" x14ac:dyDescent="0.3">
      <c r="A174" s="613" t="s">
        <v>3245</v>
      </c>
      <c r="B174" s="614" t="s">
        <v>2898</v>
      </c>
      <c r="C174" s="614" t="s">
        <v>2670</v>
      </c>
      <c r="D174" s="614" t="s">
        <v>3335</v>
      </c>
      <c r="E174" s="614" t="s">
        <v>3336</v>
      </c>
      <c r="F174" s="617"/>
      <c r="G174" s="617"/>
      <c r="H174" s="617"/>
      <c r="I174" s="617"/>
      <c r="J174" s="617">
        <v>4</v>
      </c>
      <c r="K174" s="617">
        <v>26348.52</v>
      </c>
      <c r="L174" s="617"/>
      <c r="M174" s="617">
        <v>6587.13</v>
      </c>
      <c r="N174" s="617">
        <v>4</v>
      </c>
      <c r="O174" s="617">
        <v>26348.52</v>
      </c>
      <c r="P174" s="638"/>
      <c r="Q174" s="618">
        <v>6587.13</v>
      </c>
    </row>
    <row r="175" spans="1:17" ht="14.4" customHeight="1" x14ac:dyDescent="0.3">
      <c r="A175" s="613" t="s">
        <v>3245</v>
      </c>
      <c r="B175" s="614" t="s">
        <v>2898</v>
      </c>
      <c r="C175" s="614" t="s">
        <v>2670</v>
      </c>
      <c r="D175" s="614" t="s">
        <v>3337</v>
      </c>
      <c r="E175" s="614" t="s">
        <v>3338</v>
      </c>
      <c r="F175" s="617">
        <v>1</v>
      </c>
      <c r="G175" s="617">
        <v>1841.62</v>
      </c>
      <c r="H175" s="617">
        <v>1</v>
      </c>
      <c r="I175" s="617">
        <v>1841.62</v>
      </c>
      <c r="J175" s="617">
        <v>1</v>
      </c>
      <c r="K175" s="617">
        <v>1841.62</v>
      </c>
      <c r="L175" s="617">
        <v>1</v>
      </c>
      <c r="M175" s="617">
        <v>1841.62</v>
      </c>
      <c r="N175" s="617"/>
      <c r="O175" s="617"/>
      <c r="P175" s="638"/>
      <c r="Q175" s="618"/>
    </row>
    <row r="176" spans="1:17" ht="14.4" customHeight="1" x14ac:dyDescent="0.3">
      <c r="A176" s="613" t="s">
        <v>3245</v>
      </c>
      <c r="B176" s="614" t="s">
        <v>2898</v>
      </c>
      <c r="C176" s="614" t="s">
        <v>2670</v>
      </c>
      <c r="D176" s="614" t="s">
        <v>3339</v>
      </c>
      <c r="E176" s="614" t="s">
        <v>3340</v>
      </c>
      <c r="F176" s="617">
        <v>1</v>
      </c>
      <c r="G176" s="617">
        <v>32601.31</v>
      </c>
      <c r="H176" s="617">
        <v>1</v>
      </c>
      <c r="I176" s="617">
        <v>32601.31</v>
      </c>
      <c r="J176" s="617"/>
      <c r="K176" s="617"/>
      <c r="L176" s="617"/>
      <c r="M176" s="617"/>
      <c r="N176" s="617"/>
      <c r="O176" s="617"/>
      <c r="P176" s="638"/>
      <c r="Q176" s="618"/>
    </row>
    <row r="177" spans="1:17" ht="14.4" customHeight="1" x14ac:dyDescent="0.3">
      <c r="A177" s="613" t="s">
        <v>3245</v>
      </c>
      <c r="B177" s="614" t="s">
        <v>2898</v>
      </c>
      <c r="C177" s="614" t="s">
        <v>2670</v>
      </c>
      <c r="D177" s="614" t="s">
        <v>3341</v>
      </c>
      <c r="E177" s="614" t="s">
        <v>3342</v>
      </c>
      <c r="F177" s="617">
        <v>2</v>
      </c>
      <c r="G177" s="617">
        <v>52999.64</v>
      </c>
      <c r="H177" s="617">
        <v>1</v>
      </c>
      <c r="I177" s="617">
        <v>26499.82</v>
      </c>
      <c r="J177" s="617">
        <v>2</v>
      </c>
      <c r="K177" s="617">
        <v>52999.64</v>
      </c>
      <c r="L177" s="617">
        <v>1</v>
      </c>
      <c r="M177" s="617">
        <v>26499.82</v>
      </c>
      <c r="N177" s="617">
        <v>1</v>
      </c>
      <c r="O177" s="617">
        <v>26499.82</v>
      </c>
      <c r="P177" s="638">
        <v>0.5</v>
      </c>
      <c r="Q177" s="618">
        <v>26499.82</v>
      </c>
    </row>
    <row r="178" spans="1:17" ht="14.4" customHeight="1" x14ac:dyDescent="0.3">
      <c r="A178" s="613" t="s">
        <v>3245</v>
      </c>
      <c r="B178" s="614" t="s">
        <v>2898</v>
      </c>
      <c r="C178" s="614" t="s">
        <v>2670</v>
      </c>
      <c r="D178" s="614" t="s">
        <v>3343</v>
      </c>
      <c r="E178" s="614" t="s">
        <v>3344</v>
      </c>
      <c r="F178" s="617"/>
      <c r="G178" s="617"/>
      <c r="H178" s="617"/>
      <c r="I178" s="617"/>
      <c r="J178" s="617">
        <v>1</v>
      </c>
      <c r="K178" s="617">
        <v>4360</v>
      </c>
      <c r="L178" s="617"/>
      <c r="M178" s="617">
        <v>4360</v>
      </c>
      <c r="N178" s="617"/>
      <c r="O178" s="617"/>
      <c r="P178" s="638"/>
      <c r="Q178" s="618"/>
    </row>
    <row r="179" spans="1:17" ht="14.4" customHeight="1" x14ac:dyDescent="0.3">
      <c r="A179" s="613" t="s">
        <v>3245</v>
      </c>
      <c r="B179" s="614" t="s">
        <v>2898</v>
      </c>
      <c r="C179" s="614" t="s">
        <v>2670</v>
      </c>
      <c r="D179" s="614" t="s">
        <v>3345</v>
      </c>
      <c r="E179" s="614" t="s">
        <v>3346</v>
      </c>
      <c r="F179" s="617"/>
      <c r="G179" s="617"/>
      <c r="H179" s="617"/>
      <c r="I179" s="617"/>
      <c r="J179" s="617">
        <v>3</v>
      </c>
      <c r="K179" s="617">
        <v>99375.78</v>
      </c>
      <c r="L179" s="617"/>
      <c r="M179" s="617">
        <v>33125.26</v>
      </c>
      <c r="N179" s="617">
        <v>1</v>
      </c>
      <c r="O179" s="617">
        <v>33125.26</v>
      </c>
      <c r="P179" s="638"/>
      <c r="Q179" s="618">
        <v>33125.26</v>
      </c>
    </row>
    <row r="180" spans="1:17" ht="14.4" customHeight="1" x14ac:dyDescent="0.3">
      <c r="A180" s="613" t="s">
        <v>3245</v>
      </c>
      <c r="B180" s="614" t="s">
        <v>2898</v>
      </c>
      <c r="C180" s="614" t="s">
        <v>2670</v>
      </c>
      <c r="D180" s="614" t="s">
        <v>3347</v>
      </c>
      <c r="E180" s="614" t="s">
        <v>3348</v>
      </c>
      <c r="F180" s="617"/>
      <c r="G180" s="617"/>
      <c r="H180" s="617"/>
      <c r="I180" s="617"/>
      <c r="J180" s="617"/>
      <c r="K180" s="617"/>
      <c r="L180" s="617"/>
      <c r="M180" s="617"/>
      <c r="N180" s="617">
        <v>1</v>
      </c>
      <c r="O180" s="617">
        <v>380.86</v>
      </c>
      <c r="P180" s="638"/>
      <c r="Q180" s="618">
        <v>380.86</v>
      </c>
    </row>
    <row r="181" spans="1:17" ht="14.4" customHeight="1" x14ac:dyDescent="0.3">
      <c r="A181" s="613" t="s">
        <v>3245</v>
      </c>
      <c r="B181" s="614" t="s">
        <v>2898</v>
      </c>
      <c r="C181" s="614" t="s">
        <v>2670</v>
      </c>
      <c r="D181" s="614" t="s">
        <v>3349</v>
      </c>
      <c r="E181" s="614" t="s">
        <v>3350</v>
      </c>
      <c r="F181" s="617"/>
      <c r="G181" s="617"/>
      <c r="H181" s="617"/>
      <c r="I181" s="617"/>
      <c r="J181" s="617">
        <v>1</v>
      </c>
      <c r="K181" s="617">
        <v>38086.36</v>
      </c>
      <c r="L181" s="617"/>
      <c r="M181" s="617">
        <v>38086.36</v>
      </c>
      <c r="N181" s="617"/>
      <c r="O181" s="617"/>
      <c r="P181" s="638"/>
      <c r="Q181" s="618"/>
    </row>
    <row r="182" spans="1:17" ht="14.4" customHeight="1" x14ac:dyDescent="0.3">
      <c r="A182" s="613" t="s">
        <v>3245</v>
      </c>
      <c r="B182" s="614" t="s">
        <v>2898</v>
      </c>
      <c r="C182" s="614" t="s">
        <v>2358</v>
      </c>
      <c r="D182" s="614" t="s">
        <v>3351</v>
      </c>
      <c r="E182" s="614" t="s">
        <v>3352</v>
      </c>
      <c r="F182" s="617"/>
      <c r="G182" s="617"/>
      <c r="H182" s="617"/>
      <c r="I182" s="617"/>
      <c r="J182" s="617"/>
      <c r="K182" s="617"/>
      <c r="L182" s="617"/>
      <c r="M182" s="617"/>
      <c r="N182" s="617">
        <v>1</v>
      </c>
      <c r="O182" s="617">
        <v>207</v>
      </c>
      <c r="P182" s="638"/>
      <c r="Q182" s="618">
        <v>207</v>
      </c>
    </row>
    <row r="183" spans="1:17" ht="14.4" customHeight="1" x14ac:dyDescent="0.3">
      <c r="A183" s="613" t="s">
        <v>3245</v>
      </c>
      <c r="B183" s="614" t="s">
        <v>2898</v>
      </c>
      <c r="C183" s="614" t="s">
        <v>2358</v>
      </c>
      <c r="D183" s="614" t="s">
        <v>3353</v>
      </c>
      <c r="E183" s="614" t="s">
        <v>3354</v>
      </c>
      <c r="F183" s="617">
        <v>1</v>
      </c>
      <c r="G183" s="617">
        <v>150</v>
      </c>
      <c r="H183" s="617">
        <v>1</v>
      </c>
      <c r="I183" s="617">
        <v>150</v>
      </c>
      <c r="J183" s="617"/>
      <c r="K183" s="617"/>
      <c r="L183" s="617"/>
      <c r="M183" s="617"/>
      <c r="N183" s="617"/>
      <c r="O183" s="617"/>
      <c r="P183" s="638"/>
      <c r="Q183" s="618"/>
    </row>
    <row r="184" spans="1:17" ht="14.4" customHeight="1" x14ac:dyDescent="0.3">
      <c r="A184" s="613" t="s">
        <v>3245</v>
      </c>
      <c r="B184" s="614" t="s">
        <v>2898</v>
      </c>
      <c r="C184" s="614" t="s">
        <v>2358</v>
      </c>
      <c r="D184" s="614" t="s">
        <v>3355</v>
      </c>
      <c r="E184" s="614" t="s">
        <v>3356</v>
      </c>
      <c r="F184" s="617">
        <v>1</v>
      </c>
      <c r="G184" s="617">
        <v>182</v>
      </c>
      <c r="H184" s="617">
        <v>1</v>
      </c>
      <c r="I184" s="617">
        <v>182</v>
      </c>
      <c r="J184" s="617"/>
      <c r="K184" s="617"/>
      <c r="L184" s="617"/>
      <c r="M184" s="617"/>
      <c r="N184" s="617"/>
      <c r="O184" s="617"/>
      <c r="P184" s="638"/>
      <c r="Q184" s="618"/>
    </row>
    <row r="185" spans="1:17" ht="14.4" customHeight="1" x14ac:dyDescent="0.3">
      <c r="A185" s="613" t="s">
        <v>3245</v>
      </c>
      <c r="B185" s="614" t="s">
        <v>2898</v>
      </c>
      <c r="C185" s="614" t="s">
        <v>2358</v>
      </c>
      <c r="D185" s="614" t="s">
        <v>3357</v>
      </c>
      <c r="E185" s="614" t="s">
        <v>3358</v>
      </c>
      <c r="F185" s="617">
        <v>6</v>
      </c>
      <c r="G185" s="617">
        <v>744</v>
      </c>
      <c r="H185" s="617">
        <v>1</v>
      </c>
      <c r="I185" s="617">
        <v>124</v>
      </c>
      <c r="J185" s="617">
        <v>6</v>
      </c>
      <c r="K185" s="617">
        <v>745</v>
      </c>
      <c r="L185" s="617">
        <v>1.0013440860215055</v>
      </c>
      <c r="M185" s="617">
        <v>124.16666666666667</v>
      </c>
      <c r="N185" s="617">
        <v>12</v>
      </c>
      <c r="O185" s="617">
        <v>1500</v>
      </c>
      <c r="P185" s="638">
        <v>2.0161290322580645</v>
      </c>
      <c r="Q185" s="618">
        <v>125</v>
      </c>
    </row>
    <row r="186" spans="1:17" ht="14.4" customHeight="1" x14ac:dyDescent="0.3">
      <c r="A186" s="613" t="s">
        <v>3245</v>
      </c>
      <c r="B186" s="614" t="s">
        <v>2898</v>
      </c>
      <c r="C186" s="614" t="s">
        <v>2358</v>
      </c>
      <c r="D186" s="614" t="s">
        <v>3359</v>
      </c>
      <c r="E186" s="614" t="s">
        <v>3360</v>
      </c>
      <c r="F186" s="617">
        <v>10</v>
      </c>
      <c r="G186" s="617">
        <v>2170</v>
      </c>
      <c r="H186" s="617">
        <v>1</v>
      </c>
      <c r="I186" s="617">
        <v>217</v>
      </c>
      <c r="J186" s="617">
        <v>24</v>
      </c>
      <c r="K186" s="617">
        <v>5210</v>
      </c>
      <c r="L186" s="617">
        <v>2.4009216589861753</v>
      </c>
      <c r="M186" s="617">
        <v>217.08333333333334</v>
      </c>
      <c r="N186" s="617">
        <v>22</v>
      </c>
      <c r="O186" s="617">
        <v>4818</v>
      </c>
      <c r="P186" s="638">
        <v>2.2202764976958527</v>
      </c>
      <c r="Q186" s="618">
        <v>219</v>
      </c>
    </row>
    <row r="187" spans="1:17" ht="14.4" customHeight="1" x14ac:dyDescent="0.3">
      <c r="A187" s="613" t="s">
        <v>3245</v>
      </c>
      <c r="B187" s="614" t="s">
        <v>2898</v>
      </c>
      <c r="C187" s="614" t="s">
        <v>2358</v>
      </c>
      <c r="D187" s="614" t="s">
        <v>3010</v>
      </c>
      <c r="E187" s="614" t="s">
        <v>3011</v>
      </c>
      <c r="F187" s="617">
        <v>13</v>
      </c>
      <c r="G187" s="617">
        <v>2847</v>
      </c>
      <c r="H187" s="617">
        <v>1</v>
      </c>
      <c r="I187" s="617">
        <v>219</v>
      </c>
      <c r="J187" s="617">
        <v>13</v>
      </c>
      <c r="K187" s="617">
        <v>2848</v>
      </c>
      <c r="L187" s="617">
        <v>1.0003512469265894</v>
      </c>
      <c r="M187" s="617">
        <v>219.07692307692307</v>
      </c>
      <c r="N187" s="617">
        <v>46</v>
      </c>
      <c r="O187" s="617">
        <v>10166</v>
      </c>
      <c r="P187" s="638">
        <v>3.5707762557077625</v>
      </c>
      <c r="Q187" s="618">
        <v>221</v>
      </c>
    </row>
    <row r="188" spans="1:17" ht="14.4" customHeight="1" x14ac:dyDescent="0.3">
      <c r="A188" s="613" t="s">
        <v>3245</v>
      </c>
      <c r="B188" s="614" t="s">
        <v>2898</v>
      </c>
      <c r="C188" s="614" t="s">
        <v>2358</v>
      </c>
      <c r="D188" s="614" t="s">
        <v>3361</v>
      </c>
      <c r="E188" s="614" t="s">
        <v>3362</v>
      </c>
      <c r="F188" s="617">
        <v>7</v>
      </c>
      <c r="G188" s="617">
        <v>4263</v>
      </c>
      <c r="H188" s="617">
        <v>1</v>
      </c>
      <c r="I188" s="617">
        <v>609</v>
      </c>
      <c r="J188" s="617">
        <v>1</v>
      </c>
      <c r="K188" s="617">
        <v>609</v>
      </c>
      <c r="L188" s="617">
        <v>0.14285714285714285</v>
      </c>
      <c r="M188" s="617">
        <v>609</v>
      </c>
      <c r="N188" s="617">
        <v>7</v>
      </c>
      <c r="O188" s="617">
        <v>4291</v>
      </c>
      <c r="P188" s="638">
        <v>1.006568144499179</v>
      </c>
      <c r="Q188" s="618">
        <v>613</v>
      </c>
    </row>
    <row r="189" spans="1:17" ht="14.4" customHeight="1" x14ac:dyDescent="0.3">
      <c r="A189" s="613" t="s">
        <v>3245</v>
      </c>
      <c r="B189" s="614" t="s">
        <v>2898</v>
      </c>
      <c r="C189" s="614" t="s">
        <v>2358</v>
      </c>
      <c r="D189" s="614" t="s">
        <v>2899</v>
      </c>
      <c r="E189" s="614" t="s">
        <v>2900</v>
      </c>
      <c r="F189" s="617">
        <v>1</v>
      </c>
      <c r="G189" s="617">
        <v>257</v>
      </c>
      <c r="H189" s="617">
        <v>1</v>
      </c>
      <c r="I189" s="617">
        <v>257</v>
      </c>
      <c r="J189" s="617"/>
      <c r="K189" s="617"/>
      <c r="L189" s="617"/>
      <c r="M189" s="617"/>
      <c r="N189" s="617">
        <v>1</v>
      </c>
      <c r="O189" s="617">
        <v>259</v>
      </c>
      <c r="P189" s="638">
        <v>1.0077821011673151</v>
      </c>
      <c r="Q189" s="618">
        <v>259</v>
      </c>
    </row>
    <row r="190" spans="1:17" ht="14.4" customHeight="1" x14ac:dyDescent="0.3">
      <c r="A190" s="613" t="s">
        <v>3245</v>
      </c>
      <c r="B190" s="614" t="s">
        <v>2898</v>
      </c>
      <c r="C190" s="614" t="s">
        <v>2358</v>
      </c>
      <c r="D190" s="614" t="s">
        <v>3363</v>
      </c>
      <c r="E190" s="614" t="s">
        <v>3364</v>
      </c>
      <c r="F190" s="617">
        <v>1</v>
      </c>
      <c r="G190" s="617">
        <v>326</v>
      </c>
      <c r="H190" s="617">
        <v>1</v>
      </c>
      <c r="I190" s="617">
        <v>326</v>
      </c>
      <c r="J190" s="617">
        <v>2</v>
      </c>
      <c r="K190" s="617">
        <v>652</v>
      </c>
      <c r="L190" s="617">
        <v>2</v>
      </c>
      <c r="M190" s="617">
        <v>326</v>
      </c>
      <c r="N190" s="617"/>
      <c r="O190" s="617"/>
      <c r="P190" s="638"/>
      <c r="Q190" s="618"/>
    </row>
    <row r="191" spans="1:17" ht="14.4" customHeight="1" x14ac:dyDescent="0.3">
      <c r="A191" s="613" t="s">
        <v>3245</v>
      </c>
      <c r="B191" s="614" t="s">
        <v>2898</v>
      </c>
      <c r="C191" s="614" t="s">
        <v>2358</v>
      </c>
      <c r="D191" s="614" t="s">
        <v>3365</v>
      </c>
      <c r="E191" s="614" t="s">
        <v>3366</v>
      </c>
      <c r="F191" s="617">
        <v>1</v>
      </c>
      <c r="G191" s="617">
        <v>4127</v>
      </c>
      <c r="H191" s="617">
        <v>1</v>
      </c>
      <c r="I191" s="617">
        <v>4127</v>
      </c>
      <c r="J191" s="617">
        <v>7</v>
      </c>
      <c r="K191" s="617">
        <v>28897</v>
      </c>
      <c r="L191" s="617">
        <v>7.0019384540828691</v>
      </c>
      <c r="M191" s="617">
        <v>4128.1428571428569</v>
      </c>
      <c r="N191" s="617">
        <v>4</v>
      </c>
      <c r="O191" s="617">
        <v>16556</v>
      </c>
      <c r="P191" s="638">
        <v>4.0116307244972136</v>
      </c>
      <c r="Q191" s="618">
        <v>4139</v>
      </c>
    </row>
    <row r="192" spans="1:17" ht="14.4" customHeight="1" x14ac:dyDescent="0.3">
      <c r="A192" s="613" t="s">
        <v>3245</v>
      </c>
      <c r="B192" s="614" t="s">
        <v>2898</v>
      </c>
      <c r="C192" s="614" t="s">
        <v>2358</v>
      </c>
      <c r="D192" s="614" t="s">
        <v>3367</v>
      </c>
      <c r="E192" s="614" t="s">
        <v>3368</v>
      </c>
      <c r="F192" s="617">
        <v>3</v>
      </c>
      <c r="G192" s="617">
        <v>834</v>
      </c>
      <c r="H192" s="617">
        <v>1</v>
      </c>
      <c r="I192" s="617">
        <v>278</v>
      </c>
      <c r="J192" s="617">
        <v>2</v>
      </c>
      <c r="K192" s="617">
        <v>557</v>
      </c>
      <c r="L192" s="617">
        <v>0.66786570743405271</v>
      </c>
      <c r="M192" s="617">
        <v>278.5</v>
      </c>
      <c r="N192" s="617"/>
      <c r="O192" s="617"/>
      <c r="P192" s="638"/>
      <c r="Q192" s="618"/>
    </row>
    <row r="193" spans="1:17" ht="14.4" customHeight="1" x14ac:dyDescent="0.3">
      <c r="A193" s="613" t="s">
        <v>3245</v>
      </c>
      <c r="B193" s="614" t="s">
        <v>2898</v>
      </c>
      <c r="C193" s="614" t="s">
        <v>2358</v>
      </c>
      <c r="D193" s="614" t="s">
        <v>3369</v>
      </c>
      <c r="E193" s="614" t="s">
        <v>3370</v>
      </c>
      <c r="F193" s="617">
        <v>1</v>
      </c>
      <c r="G193" s="617">
        <v>6250</v>
      </c>
      <c r="H193" s="617">
        <v>1</v>
      </c>
      <c r="I193" s="617">
        <v>6250</v>
      </c>
      <c r="J193" s="617">
        <v>3</v>
      </c>
      <c r="K193" s="617">
        <v>18770</v>
      </c>
      <c r="L193" s="617">
        <v>3.0032000000000001</v>
      </c>
      <c r="M193" s="617">
        <v>6256.666666666667</v>
      </c>
      <c r="N193" s="617"/>
      <c r="O193" s="617"/>
      <c r="P193" s="638"/>
      <c r="Q193" s="618"/>
    </row>
    <row r="194" spans="1:17" ht="14.4" customHeight="1" x14ac:dyDescent="0.3">
      <c r="A194" s="613" t="s">
        <v>3245</v>
      </c>
      <c r="B194" s="614" t="s">
        <v>2898</v>
      </c>
      <c r="C194" s="614" t="s">
        <v>2358</v>
      </c>
      <c r="D194" s="614" t="s">
        <v>3371</v>
      </c>
      <c r="E194" s="614" t="s">
        <v>3372</v>
      </c>
      <c r="F194" s="617">
        <v>1</v>
      </c>
      <c r="G194" s="617">
        <v>1515</v>
      </c>
      <c r="H194" s="617">
        <v>1</v>
      </c>
      <c r="I194" s="617">
        <v>1515</v>
      </c>
      <c r="J194" s="617">
        <v>2</v>
      </c>
      <c r="K194" s="617">
        <v>3030</v>
      </c>
      <c r="L194" s="617">
        <v>2</v>
      </c>
      <c r="M194" s="617">
        <v>1515</v>
      </c>
      <c r="N194" s="617">
        <v>1</v>
      </c>
      <c r="O194" s="617">
        <v>1527</v>
      </c>
      <c r="P194" s="638">
        <v>1.0079207920792079</v>
      </c>
      <c r="Q194" s="618">
        <v>1527</v>
      </c>
    </row>
    <row r="195" spans="1:17" ht="14.4" customHeight="1" x14ac:dyDescent="0.3">
      <c r="A195" s="613" t="s">
        <v>3245</v>
      </c>
      <c r="B195" s="614" t="s">
        <v>2898</v>
      </c>
      <c r="C195" s="614" t="s">
        <v>2358</v>
      </c>
      <c r="D195" s="614" t="s">
        <v>3373</v>
      </c>
      <c r="E195" s="614" t="s">
        <v>3374</v>
      </c>
      <c r="F195" s="617">
        <v>1</v>
      </c>
      <c r="G195" s="617">
        <v>15049</v>
      </c>
      <c r="H195" s="617">
        <v>1</v>
      </c>
      <c r="I195" s="617">
        <v>15049</v>
      </c>
      <c r="J195" s="617">
        <v>3</v>
      </c>
      <c r="K195" s="617">
        <v>45147</v>
      </c>
      <c r="L195" s="617">
        <v>3</v>
      </c>
      <c r="M195" s="617">
        <v>15049</v>
      </c>
      <c r="N195" s="617"/>
      <c r="O195" s="617"/>
      <c r="P195" s="638"/>
      <c r="Q195" s="618"/>
    </row>
    <row r="196" spans="1:17" ht="14.4" customHeight="1" x14ac:dyDescent="0.3">
      <c r="A196" s="613" t="s">
        <v>3245</v>
      </c>
      <c r="B196" s="614" t="s">
        <v>2898</v>
      </c>
      <c r="C196" s="614" t="s">
        <v>2358</v>
      </c>
      <c r="D196" s="614" t="s">
        <v>3375</v>
      </c>
      <c r="E196" s="614" t="s">
        <v>3376</v>
      </c>
      <c r="F196" s="617">
        <v>21</v>
      </c>
      <c r="G196" s="617">
        <v>80115</v>
      </c>
      <c r="H196" s="617">
        <v>1</v>
      </c>
      <c r="I196" s="617">
        <v>3815</v>
      </c>
      <c r="J196" s="617">
        <v>34</v>
      </c>
      <c r="K196" s="617">
        <v>129746</v>
      </c>
      <c r="L196" s="617">
        <v>1.619496973101167</v>
      </c>
      <c r="M196" s="617">
        <v>3816.0588235294117</v>
      </c>
      <c r="N196" s="617">
        <v>14</v>
      </c>
      <c r="O196" s="617">
        <v>53536</v>
      </c>
      <c r="P196" s="638">
        <v>0.6682394058540847</v>
      </c>
      <c r="Q196" s="618">
        <v>3824</v>
      </c>
    </row>
    <row r="197" spans="1:17" ht="14.4" customHeight="1" x14ac:dyDescent="0.3">
      <c r="A197" s="613" t="s">
        <v>3245</v>
      </c>
      <c r="B197" s="614" t="s">
        <v>2898</v>
      </c>
      <c r="C197" s="614" t="s">
        <v>2358</v>
      </c>
      <c r="D197" s="614" t="s">
        <v>3377</v>
      </c>
      <c r="E197" s="614" t="s">
        <v>3378</v>
      </c>
      <c r="F197" s="617"/>
      <c r="G197" s="617"/>
      <c r="H197" s="617"/>
      <c r="I197" s="617"/>
      <c r="J197" s="617">
        <v>4</v>
      </c>
      <c r="K197" s="617">
        <v>20608</v>
      </c>
      <c r="L197" s="617"/>
      <c r="M197" s="617">
        <v>5152</v>
      </c>
      <c r="N197" s="617">
        <v>1</v>
      </c>
      <c r="O197" s="617">
        <v>5162</v>
      </c>
      <c r="P197" s="638"/>
      <c r="Q197" s="618">
        <v>5162</v>
      </c>
    </row>
    <row r="198" spans="1:17" ht="14.4" customHeight="1" x14ac:dyDescent="0.3">
      <c r="A198" s="613" t="s">
        <v>3245</v>
      </c>
      <c r="B198" s="614" t="s">
        <v>2898</v>
      </c>
      <c r="C198" s="614" t="s">
        <v>2358</v>
      </c>
      <c r="D198" s="614" t="s">
        <v>3379</v>
      </c>
      <c r="E198" s="614" t="s">
        <v>3380</v>
      </c>
      <c r="F198" s="617">
        <v>10</v>
      </c>
      <c r="G198" s="617">
        <v>78350</v>
      </c>
      <c r="H198" s="617">
        <v>1</v>
      </c>
      <c r="I198" s="617">
        <v>7835</v>
      </c>
      <c r="J198" s="617">
        <v>20</v>
      </c>
      <c r="K198" s="617">
        <v>156752</v>
      </c>
      <c r="L198" s="617">
        <v>2.0006636885768985</v>
      </c>
      <c r="M198" s="617">
        <v>7837.6</v>
      </c>
      <c r="N198" s="617">
        <v>6</v>
      </c>
      <c r="O198" s="617">
        <v>47118</v>
      </c>
      <c r="P198" s="638">
        <v>0.60137843012125081</v>
      </c>
      <c r="Q198" s="618">
        <v>7853</v>
      </c>
    </row>
    <row r="199" spans="1:17" ht="14.4" customHeight="1" x14ac:dyDescent="0.3">
      <c r="A199" s="613" t="s">
        <v>3245</v>
      </c>
      <c r="B199" s="614" t="s">
        <v>2898</v>
      </c>
      <c r="C199" s="614" t="s">
        <v>2358</v>
      </c>
      <c r="D199" s="614" t="s">
        <v>3381</v>
      </c>
      <c r="E199" s="614" t="s">
        <v>3382</v>
      </c>
      <c r="F199" s="617">
        <v>1</v>
      </c>
      <c r="G199" s="617">
        <v>1657</v>
      </c>
      <c r="H199" s="617">
        <v>1</v>
      </c>
      <c r="I199" s="617">
        <v>1657</v>
      </c>
      <c r="J199" s="617">
        <v>3</v>
      </c>
      <c r="K199" s="617">
        <v>4983</v>
      </c>
      <c r="L199" s="617">
        <v>3.0072420036210019</v>
      </c>
      <c r="M199" s="617">
        <v>1661</v>
      </c>
      <c r="N199" s="617"/>
      <c r="O199" s="617"/>
      <c r="P199" s="638"/>
      <c r="Q199" s="618"/>
    </row>
    <row r="200" spans="1:17" ht="14.4" customHeight="1" x14ac:dyDescent="0.3">
      <c r="A200" s="613" t="s">
        <v>3245</v>
      </c>
      <c r="B200" s="614" t="s">
        <v>2898</v>
      </c>
      <c r="C200" s="614" t="s">
        <v>2358</v>
      </c>
      <c r="D200" s="614" t="s">
        <v>3383</v>
      </c>
      <c r="E200" s="614" t="s">
        <v>3384</v>
      </c>
      <c r="F200" s="617">
        <v>18</v>
      </c>
      <c r="G200" s="617">
        <v>22986</v>
      </c>
      <c r="H200" s="617">
        <v>1</v>
      </c>
      <c r="I200" s="617">
        <v>1277</v>
      </c>
      <c r="J200" s="617">
        <v>17</v>
      </c>
      <c r="K200" s="617">
        <v>21718</v>
      </c>
      <c r="L200" s="617">
        <v>0.94483598712259631</v>
      </c>
      <c r="M200" s="617">
        <v>1277.5294117647059</v>
      </c>
      <c r="N200" s="617">
        <v>18</v>
      </c>
      <c r="O200" s="617">
        <v>23058</v>
      </c>
      <c r="P200" s="638">
        <v>1.0031323414252153</v>
      </c>
      <c r="Q200" s="618">
        <v>1281</v>
      </c>
    </row>
    <row r="201" spans="1:17" ht="14.4" customHeight="1" x14ac:dyDescent="0.3">
      <c r="A201" s="613" t="s">
        <v>3245</v>
      </c>
      <c r="B201" s="614" t="s">
        <v>2898</v>
      </c>
      <c r="C201" s="614" t="s">
        <v>2358</v>
      </c>
      <c r="D201" s="614" t="s">
        <v>3385</v>
      </c>
      <c r="E201" s="614" t="s">
        <v>3386</v>
      </c>
      <c r="F201" s="617">
        <v>17</v>
      </c>
      <c r="G201" s="617">
        <v>19788</v>
      </c>
      <c r="H201" s="617">
        <v>1</v>
      </c>
      <c r="I201" s="617">
        <v>1164</v>
      </c>
      <c r="J201" s="617">
        <v>15</v>
      </c>
      <c r="K201" s="617">
        <v>17466</v>
      </c>
      <c r="L201" s="617">
        <v>0.88265615524560337</v>
      </c>
      <c r="M201" s="617">
        <v>1164.4000000000001</v>
      </c>
      <c r="N201" s="617">
        <v>15</v>
      </c>
      <c r="O201" s="617">
        <v>17505</v>
      </c>
      <c r="P201" s="638">
        <v>0.88462704669496661</v>
      </c>
      <c r="Q201" s="618">
        <v>1167</v>
      </c>
    </row>
    <row r="202" spans="1:17" ht="14.4" customHeight="1" x14ac:dyDescent="0.3">
      <c r="A202" s="613" t="s">
        <v>3245</v>
      </c>
      <c r="B202" s="614" t="s">
        <v>2898</v>
      </c>
      <c r="C202" s="614" t="s">
        <v>2358</v>
      </c>
      <c r="D202" s="614" t="s">
        <v>3387</v>
      </c>
      <c r="E202" s="614" t="s">
        <v>3388</v>
      </c>
      <c r="F202" s="617">
        <v>2</v>
      </c>
      <c r="G202" s="617">
        <v>10136</v>
      </c>
      <c r="H202" s="617">
        <v>1</v>
      </c>
      <c r="I202" s="617">
        <v>5068</v>
      </c>
      <c r="J202" s="617"/>
      <c r="K202" s="617"/>
      <c r="L202" s="617"/>
      <c r="M202" s="617"/>
      <c r="N202" s="617"/>
      <c r="O202" s="617"/>
      <c r="P202" s="638"/>
      <c r="Q202" s="618"/>
    </row>
    <row r="203" spans="1:17" ht="14.4" customHeight="1" x14ac:dyDescent="0.3">
      <c r="A203" s="613" t="s">
        <v>3245</v>
      </c>
      <c r="B203" s="614" t="s">
        <v>2898</v>
      </c>
      <c r="C203" s="614" t="s">
        <v>2358</v>
      </c>
      <c r="D203" s="614" t="s">
        <v>3389</v>
      </c>
      <c r="E203" s="614" t="s">
        <v>3390</v>
      </c>
      <c r="F203" s="617">
        <v>1</v>
      </c>
      <c r="G203" s="617">
        <v>7673</v>
      </c>
      <c r="H203" s="617">
        <v>1</v>
      </c>
      <c r="I203" s="617">
        <v>7673</v>
      </c>
      <c r="J203" s="617"/>
      <c r="K203" s="617"/>
      <c r="L203" s="617"/>
      <c r="M203" s="617"/>
      <c r="N203" s="617"/>
      <c r="O203" s="617"/>
      <c r="P203" s="638"/>
      <c r="Q203" s="618"/>
    </row>
    <row r="204" spans="1:17" ht="14.4" customHeight="1" x14ac:dyDescent="0.3">
      <c r="A204" s="613" t="s">
        <v>3245</v>
      </c>
      <c r="B204" s="614" t="s">
        <v>2898</v>
      </c>
      <c r="C204" s="614" t="s">
        <v>2358</v>
      </c>
      <c r="D204" s="614" t="s">
        <v>3391</v>
      </c>
      <c r="E204" s="614" t="s">
        <v>3392</v>
      </c>
      <c r="F204" s="617">
        <v>340</v>
      </c>
      <c r="G204" s="617">
        <v>58820</v>
      </c>
      <c r="H204" s="617">
        <v>1</v>
      </c>
      <c r="I204" s="617">
        <v>173</v>
      </c>
      <c r="J204" s="617">
        <v>309</v>
      </c>
      <c r="K204" s="617">
        <v>53528</v>
      </c>
      <c r="L204" s="617">
        <v>0.91003060183611018</v>
      </c>
      <c r="M204" s="617">
        <v>173.22977346278316</v>
      </c>
      <c r="N204" s="617">
        <v>268</v>
      </c>
      <c r="O204" s="617">
        <v>46900</v>
      </c>
      <c r="P204" s="638">
        <v>0.79734784087045218</v>
      </c>
      <c r="Q204" s="618">
        <v>175</v>
      </c>
    </row>
    <row r="205" spans="1:17" ht="14.4" customHeight="1" x14ac:dyDescent="0.3">
      <c r="A205" s="613" t="s">
        <v>3245</v>
      </c>
      <c r="B205" s="614" t="s">
        <v>2898</v>
      </c>
      <c r="C205" s="614" t="s">
        <v>2358</v>
      </c>
      <c r="D205" s="614" t="s">
        <v>3393</v>
      </c>
      <c r="E205" s="614" t="s">
        <v>3394</v>
      </c>
      <c r="F205" s="617">
        <v>15</v>
      </c>
      <c r="G205" s="617">
        <v>29940</v>
      </c>
      <c r="H205" s="617">
        <v>1</v>
      </c>
      <c r="I205" s="617">
        <v>1996</v>
      </c>
      <c r="J205" s="617">
        <v>18</v>
      </c>
      <c r="K205" s="617">
        <v>35952</v>
      </c>
      <c r="L205" s="617">
        <v>1.2008016032064128</v>
      </c>
      <c r="M205" s="617">
        <v>1997.3333333333333</v>
      </c>
      <c r="N205" s="617">
        <v>17</v>
      </c>
      <c r="O205" s="617">
        <v>34017</v>
      </c>
      <c r="P205" s="638">
        <v>1.1361723446893788</v>
      </c>
      <c r="Q205" s="618">
        <v>2001</v>
      </c>
    </row>
    <row r="206" spans="1:17" ht="14.4" customHeight="1" x14ac:dyDescent="0.3">
      <c r="A206" s="613" t="s">
        <v>3245</v>
      </c>
      <c r="B206" s="614" t="s">
        <v>2898</v>
      </c>
      <c r="C206" s="614" t="s">
        <v>2358</v>
      </c>
      <c r="D206" s="614" t="s">
        <v>3395</v>
      </c>
      <c r="E206" s="614" t="s">
        <v>3396</v>
      </c>
      <c r="F206" s="617">
        <v>4</v>
      </c>
      <c r="G206" s="617">
        <v>10768</v>
      </c>
      <c r="H206" s="617">
        <v>1</v>
      </c>
      <c r="I206" s="617">
        <v>2692</v>
      </c>
      <c r="J206" s="617"/>
      <c r="K206" s="617"/>
      <c r="L206" s="617"/>
      <c r="M206" s="617"/>
      <c r="N206" s="617">
        <v>1</v>
      </c>
      <c r="O206" s="617">
        <v>2696</v>
      </c>
      <c r="P206" s="638">
        <v>0.25037147102526003</v>
      </c>
      <c r="Q206" s="618">
        <v>2696</v>
      </c>
    </row>
    <row r="207" spans="1:17" ht="14.4" customHeight="1" x14ac:dyDescent="0.3">
      <c r="A207" s="613" t="s">
        <v>3245</v>
      </c>
      <c r="B207" s="614" t="s">
        <v>2898</v>
      </c>
      <c r="C207" s="614" t="s">
        <v>2358</v>
      </c>
      <c r="D207" s="614" t="s">
        <v>3397</v>
      </c>
      <c r="E207" s="614" t="s">
        <v>3398</v>
      </c>
      <c r="F207" s="617">
        <v>2</v>
      </c>
      <c r="G207" s="617">
        <v>10360</v>
      </c>
      <c r="H207" s="617">
        <v>1</v>
      </c>
      <c r="I207" s="617">
        <v>5180</v>
      </c>
      <c r="J207" s="617">
        <v>1</v>
      </c>
      <c r="K207" s="617">
        <v>5180</v>
      </c>
      <c r="L207" s="617">
        <v>0.5</v>
      </c>
      <c r="M207" s="617">
        <v>5180</v>
      </c>
      <c r="N207" s="617">
        <v>1</v>
      </c>
      <c r="O207" s="617">
        <v>5188</v>
      </c>
      <c r="P207" s="638">
        <v>0.50077220077220075</v>
      </c>
      <c r="Q207" s="618">
        <v>5188</v>
      </c>
    </row>
    <row r="208" spans="1:17" ht="14.4" customHeight="1" x14ac:dyDescent="0.3">
      <c r="A208" s="613" t="s">
        <v>3245</v>
      </c>
      <c r="B208" s="614" t="s">
        <v>2898</v>
      </c>
      <c r="C208" s="614" t="s">
        <v>2358</v>
      </c>
      <c r="D208" s="614" t="s">
        <v>3399</v>
      </c>
      <c r="E208" s="614" t="s">
        <v>3400</v>
      </c>
      <c r="F208" s="617">
        <v>6</v>
      </c>
      <c r="G208" s="617">
        <v>3948</v>
      </c>
      <c r="H208" s="617">
        <v>1</v>
      </c>
      <c r="I208" s="617">
        <v>658</v>
      </c>
      <c r="J208" s="617"/>
      <c r="K208" s="617"/>
      <c r="L208" s="617"/>
      <c r="M208" s="617"/>
      <c r="N208" s="617">
        <v>5</v>
      </c>
      <c r="O208" s="617">
        <v>3310</v>
      </c>
      <c r="P208" s="638">
        <v>0.83839918946301928</v>
      </c>
      <c r="Q208" s="618">
        <v>662</v>
      </c>
    </row>
    <row r="209" spans="1:17" ht="14.4" customHeight="1" x14ac:dyDescent="0.3">
      <c r="A209" s="613" t="s">
        <v>3245</v>
      </c>
      <c r="B209" s="614" t="s">
        <v>2898</v>
      </c>
      <c r="C209" s="614" t="s">
        <v>2358</v>
      </c>
      <c r="D209" s="614" t="s">
        <v>3401</v>
      </c>
      <c r="E209" s="614" t="s">
        <v>3402</v>
      </c>
      <c r="F209" s="617">
        <v>1</v>
      </c>
      <c r="G209" s="617">
        <v>2076</v>
      </c>
      <c r="H209" s="617">
        <v>1</v>
      </c>
      <c r="I209" s="617">
        <v>2076</v>
      </c>
      <c r="J209" s="617">
        <v>5</v>
      </c>
      <c r="K209" s="617">
        <v>10395</v>
      </c>
      <c r="L209" s="617">
        <v>5.0072254335260116</v>
      </c>
      <c r="M209" s="617">
        <v>2079</v>
      </c>
      <c r="N209" s="617">
        <v>3</v>
      </c>
      <c r="O209" s="617">
        <v>6246</v>
      </c>
      <c r="P209" s="638">
        <v>3.0086705202312141</v>
      </c>
      <c r="Q209" s="618">
        <v>2082</v>
      </c>
    </row>
    <row r="210" spans="1:17" ht="14.4" customHeight="1" x14ac:dyDescent="0.3">
      <c r="A210" s="613" t="s">
        <v>3245</v>
      </c>
      <c r="B210" s="614" t="s">
        <v>2898</v>
      </c>
      <c r="C210" s="614" t="s">
        <v>2358</v>
      </c>
      <c r="D210" s="614" t="s">
        <v>3403</v>
      </c>
      <c r="E210" s="614" t="s">
        <v>3404</v>
      </c>
      <c r="F210" s="617"/>
      <c r="G210" s="617"/>
      <c r="H210" s="617"/>
      <c r="I210" s="617"/>
      <c r="J210" s="617">
        <v>1</v>
      </c>
      <c r="K210" s="617">
        <v>150</v>
      </c>
      <c r="L210" s="617"/>
      <c r="M210" s="617">
        <v>150</v>
      </c>
      <c r="N210" s="617">
        <v>3</v>
      </c>
      <c r="O210" s="617">
        <v>453</v>
      </c>
      <c r="P210" s="638"/>
      <c r="Q210" s="618">
        <v>151</v>
      </c>
    </row>
    <row r="211" spans="1:17" ht="14.4" customHeight="1" x14ac:dyDescent="0.3">
      <c r="A211" s="613" t="s">
        <v>3245</v>
      </c>
      <c r="B211" s="614" t="s">
        <v>2898</v>
      </c>
      <c r="C211" s="614" t="s">
        <v>2358</v>
      </c>
      <c r="D211" s="614" t="s">
        <v>3405</v>
      </c>
      <c r="E211" s="614" t="s">
        <v>3406</v>
      </c>
      <c r="F211" s="617"/>
      <c r="G211" s="617"/>
      <c r="H211" s="617"/>
      <c r="I211" s="617"/>
      <c r="J211" s="617"/>
      <c r="K211" s="617"/>
      <c r="L211" s="617"/>
      <c r="M211" s="617"/>
      <c r="N211" s="617">
        <v>2</v>
      </c>
      <c r="O211" s="617">
        <v>390</v>
      </c>
      <c r="P211" s="638"/>
      <c r="Q211" s="618">
        <v>195</v>
      </c>
    </row>
    <row r="212" spans="1:17" ht="14.4" customHeight="1" x14ac:dyDescent="0.3">
      <c r="A212" s="613" t="s">
        <v>3245</v>
      </c>
      <c r="B212" s="614" t="s">
        <v>2898</v>
      </c>
      <c r="C212" s="614" t="s">
        <v>2358</v>
      </c>
      <c r="D212" s="614" t="s">
        <v>3407</v>
      </c>
      <c r="E212" s="614" t="s">
        <v>3408</v>
      </c>
      <c r="F212" s="617">
        <v>26</v>
      </c>
      <c r="G212" s="617">
        <v>5148</v>
      </c>
      <c r="H212" s="617">
        <v>1</v>
      </c>
      <c r="I212" s="617">
        <v>198</v>
      </c>
      <c r="J212" s="617">
        <v>72</v>
      </c>
      <c r="K212" s="617">
        <v>14274</v>
      </c>
      <c r="L212" s="617">
        <v>2.7727272727272729</v>
      </c>
      <c r="M212" s="617">
        <v>198.25</v>
      </c>
      <c r="N212" s="617">
        <v>131</v>
      </c>
      <c r="O212" s="617">
        <v>26200</v>
      </c>
      <c r="P212" s="638">
        <v>5.089355089355089</v>
      </c>
      <c r="Q212" s="618">
        <v>200</v>
      </c>
    </row>
    <row r="213" spans="1:17" ht="14.4" customHeight="1" x14ac:dyDescent="0.3">
      <c r="A213" s="613" t="s">
        <v>3245</v>
      </c>
      <c r="B213" s="614" t="s">
        <v>2898</v>
      </c>
      <c r="C213" s="614" t="s">
        <v>2358</v>
      </c>
      <c r="D213" s="614" t="s">
        <v>3409</v>
      </c>
      <c r="E213" s="614" t="s">
        <v>3410</v>
      </c>
      <c r="F213" s="617">
        <v>21</v>
      </c>
      <c r="G213" s="617">
        <v>8715</v>
      </c>
      <c r="H213" s="617">
        <v>1</v>
      </c>
      <c r="I213" s="617">
        <v>415</v>
      </c>
      <c r="J213" s="617">
        <v>6</v>
      </c>
      <c r="K213" s="617">
        <v>2490</v>
      </c>
      <c r="L213" s="617">
        <v>0.2857142857142857</v>
      </c>
      <c r="M213" s="617">
        <v>415</v>
      </c>
      <c r="N213" s="617">
        <v>13</v>
      </c>
      <c r="O213" s="617">
        <v>5434</v>
      </c>
      <c r="P213" s="638">
        <v>0.6235226620768789</v>
      </c>
      <c r="Q213" s="618">
        <v>418</v>
      </c>
    </row>
    <row r="214" spans="1:17" ht="14.4" customHeight="1" x14ac:dyDescent="0.3">
      <c r="A214" s="613" t="s">
        <v>3245</v>
      </c>
      <c r="B214" s="614" t="s">
        <v>2898</v>
      </c>
      <c r="C214" s="614" t="s">
        <v>2358</v>
      </c>
      <c r="D214" s="614" t="s">
        <v>3411</v>
      </c>
      <c r="E214" s="614" t="s">
        <v>3412</v>
      </c>
      <c r="F214" s="617">
        <v>3</v>
      </c>
      <c r="G214" s="617">
        <v>1275</v>
      </c>
      <c r="H214" s="617">
        <v>1</v>
      </c>
      <c r="I214" s="617">
        <v>425</v>
      </c>
      <c r="J214" s="617">
        <v>2</v>
      </c>
      <c r="K214" s="617">
        <v>854</v>
      </c>
      <c r="L214" s="617">
        <v>0.66980392156862745</v>
      </c>
      <c r="M214" s="617">
        <v>427</v>
      </c>
      <c r="N214" s="617">
        <v>4</v>
      </c>
      <c r="O214" s="617">
        <v>1712</v>
      </c>
      <c r="P214" s="638">
        <v>1.3427450980392157</v>
      </c>
      <c r="Q214" s="618">
        <v>428</v>
      </c>
    </row>
    <row r="215" spans="1:17" ht="14.4" customHeight="1" x14ac:dyDescent="0.3">
      <c r="A215" s="613" t="s">
        <v>3245</v>
      </c>
      <c r="B215" s="614" t="s">
        <v>2898</v>
      </c>
      <c r="C215" s="614" t="s">
        <v>2358</v>
      </c>
      <c r="D215" s="614" t="s">
        <v>3413</v>
      </c>
      <c r="E215" s="614" t="s">
        <v>3414</v>
      </c>
      <c r="F215" s="617">
        <v>39</v>
      </c>
      <c r="G215" s="617">
        <v>82602</v>
      </c>
      <c r="H215" s="617">
        <v>1</v>
      </c>
      <c r="I215" s="617">
        <v>2118</v>
      </c>
      <c r="J215" s="617">
        <v>28</v>
      </c>
      <c r="K215" s="617">
        <v>59328</v>
      </c>
      <c r="L215" s="617">
        <v>0.71823926781433867</v>
      </c>
      <c r="M215" s="617">
        <v>2118.8571428571427</v>
      </c>
      <c r="N215" s="617">
        <v>24</v>
      </c>
      <c r="O215" s="617">
        <v>50952</v>
      </c>
      <c r="P215" s="638">
        <v>0.61683736471271877</v>
      </c>
      <c r="Q215" s="618">
        <v>2123</v>
      </c>
    </row>
    <row r="216" spans="1:17" ht="14.4" customHeight="1" x14ac:dyDescent="0.3">
      <c r="A216" s="613" t="s">
        <v>3245</v>
      </c>
      <c r="B216" s="614" t="s">
        <v>2898</v>
      </c>
      <c r="C216" s="614" t="s">
        <v>2358</v>
      </c>
      <c r="D216" s="614" t="s">
        <v>3415</v>
      </c>
      <c r="E216" s="614" t="s">
        <v>3376</v>
      </c>
      <c r="F216" s="617">
        <v>24</v>
      </c>
      <c r="G216" s="617">
        <v>44736</v>
      </c>
      <c r="H216" s="617">
        <v>1</v>
      </c>
      <c r="I216" s="617">
        <v>1864</v>
      </c>
      <c r="J216" s="617">
        <v>39</v>
      </c>
      <c r="K216" s="617">
        <v>72726</v>
      </c>
      <c r="L216" s="617">
        <v>1.625670600858369</v>
      </c>
      <c r="M216" s="617">
        <v>1864.7692307692307</v>
      </c>
      <c r="N216" s="617">
        <v>19</v>
      </c>
      <c r="O216" s="617">
        <v>35511</v>
      </c>
      <c r="P216" s="638">
        <v>0.79379023605150212</v>
      </c>
      <c r="Q216" s="618">
        <v>1869</v>
      </c>
    </row>
    <row r="217" spans="1:17" ht="14.4" customHeight="1" x14ac:dyDescent="0.3">
      <c r="A217" s="613" t="s">
        <v>3245</v>
      </c>
      <c r="B217" s="614" t="s">
        <v>2898</v>
      </c>
      <c r="C217" s="614" t="s">
        <v>2358</v>
      </c>
      <c r="D217" s="614" t="s">
        <v>3416</v>
      </c>
      <c r="E217" s="614" t="s">
        <v>3417</v>
      </c>
      <c r="F217" s="617">
        <v>2</v>
      </c>
      <c r="G217" s="617">
        <v>1824</v>
      </c>
      <c r="H217" s="617">
        <v>1</v>
      </c>
      <c r="I217" s="617">
        <v>912</v>
      </c>
      <c r="J217" s="617">
        <v>1</v>
      </c>
      <c r="K217" s="617">
        <v>912</v>
      </c>
      <c r="L217" s="617">
        <v>0.5</v>
      </c>
      <c r="M217" s="617">
        <v>912</v>
      </c>
      <c r="N217" s="617">
        <v>1</v>
      </c>
      <c r="O217" s="617">
        <v>917</v>
      </c>
      <c r="P217" s="638">
        <v>0.50274122807017541</v>
      </c>
      <c r="Q217" s="618">
        <v>917</v>
      </c>
    </row>
    <row r="218" spans="1:17" ht="14.4" customHeight="1" x14ac:dyDescent="0.3">
      <c r="A218" s="613" t="s">
        <v>3245</v>
      </c>
      <c r="B218" s="614" t="s">
        <v>2898</v>
      </c>
      <c r="C218" s="614" t="s">
        <v>2358</v>
      </c>
      <c r="D218" s="614" t="s">
        <v>3418</v>
      </c>
      <c r="E218" s="614" t="s">
        <v>3419</v>
      </c>
      <c r="F218" s="617">
        <v>15</v>
      </c>
      <c r="G218" s="617">
        <v>125760</v>
      </c>
      <c r="H218" s="617">
        <v>1</v>
      </c>
      <c r="I218" s="617">
        <v>8384</v>
      </c>
      <c r="J218" s="617">
        <v>26</v>
      </c>
      <c r="K218" s="617">
        <v>218061</v>
      </c>
      <c r="L218" s="617">
        <v>1.7339456106870228</v>
      </c>
      <c r="M218" s="617">
        <v>8386.961538461539</v>
      </c>
      <c r="N218" s="617">
        <v>11</v>
      </c>
      <c r="O218" s="617">
        <v>92389</v>
      </c>
      <c r="P218" s="638">
        <v>0.73464535623409666</v>
      </c>
      <c r="Q218" s="618">
        <v>8399</v>
      </c>
    </row>
    <row r="219" spans="1:17" ht="14.4" customHeight="1" x14ac:dyDescent="0.3">
      <c r="A219" s="613" t="s">
        <v>3245</v>
      </c>
      <c r="B219" s="614" t="s">
        <v>2898</v>
      </c>
      <c r="C219" s="614" t="s">
        <v>2358</v>
      </c>
      <c r="D219" s="614" t="s">
        <v>3420</v>
      </c>
      <c r="E219" s="614" t="s">
        <v>3421</v>
      </c>
      <c r="F219" s="617">
        <v>2</v>
      </c>
      <c r="G219" s="617">
        <v>3986</v>
      </c>
      <c r="H219" s="617">
        <v>1</v>
      </c>
      <c r="I219" s="617">
        <v>1993</v>
      </c>
      <c r="J219" s="617">
        <v>1</v>
      </c>
      <c r="K219" s="617">
        <v>2001</v>
      </c>
      <c r="L219" s="617">
        <v>0.50200702458605118</v>
      </c>
      <c r="M219" s="617">
        <v>2001</v>
      </c>
      <c r="N219" s="617"/>
      <c r="O219" s="617"/>
      <c r="P219" s="638"/>
      <c r="Q219" s="618"/>
    </row>
    <row r="220" spans="1:17" ht="14.4" customHeight="1" x14ac:dyDescent="0.3">
      <c r="A220" s="613" t="s">
        <v>3245</v>
      </c>
      <c r="B220" s="614" t="s">
        <v>2898</v>
      </c>
      <c r="C220" s="614" t="s">
        <v>2358</v>
      </c>
      <c r="D220" s="614" t="s">
        <v>3422</v>
      </c>
      <c r="E220" s="614" t="s">
        <v>3423</v>
      </c>
      <c r="F220" s="617"/>
      <c r="G220" s="617"/>
      <c r="H220" s="617"/>
      <c r="I220" s="617"/>
      <c r="J220" s="617">
        <v>2</v>
      </c>
      <c r="K220" s="617">
        <v>11386</v>
      </c>
      <c r="L220" s="617"/>
      <c r="M220" s="617">
        <v>5693</v>
      </c>
      <c r="N220" s="617"/>
      <c r="O220" s="617"/>
      <c r="P220" s="638"/>
      <c r="Q220" s="618"/>
    </row>
    <row r="221" spans="1:17" ht="14.4" customHeight="1" x14ac:dyDescent="0.3">
      <c r="A221" s="613" t="s">
        <v>3245</v>
      </c>
      <c r="B221" s="614" t="s">
        <v>2898</v>
      </c>
      <c r="C221" s="614" t="s">
        <v>2358</v>
      </c>
      <c r="D221" s="614" t="s">
        <v>3424</v>
      </c>
      <c r="E221" s="614" t="s">
        <v>3425</v>
      </c>
      <c r="F221" s="617"/>
      <c r="G221" s="617"/>
      <c r="H221" s="617"/>
      <c r="I221" s="617"/>
      <c r="J221" s="617">
        <v>2</v>
      </c>
      <c r="K221" s="617">
        <v>1118</v>
      </c>
      <c r="L221" s="617"/>
      <c r="M221" s="617">
        <v>559</v>
      </c>
      <c r="N221" s="617"/>
      <c r="O221" s="617"/>
      <c r="P221" s="638"/>
      <c r="Q221" s="618"/>
    </row>
    <row r="222" spans="1:17" ht="14.4" customHeight="1" x14ac:dyDescent="0.3">
      <c r="A222" s="613" t="s">
        <v>3245</v>
      </c>
      <c r="B222" s="614" t="s">
        <v>2898</v>
      </c>
      <c r="C222" s="614" t="s">
        <v>2358</v>
      </c>
      <c r="D222" s="614" t="s">
        <v>3426</v>
      </c>
      <c r="E222" s="614" t="s">
        <v>3427</v>
      </c>
      <c r="F222" s="617">
        <v>1</v>
      </c>
      <c r="G222" s="617">
        <v>365</v>
      </c>
      <c r="H222" s="617">
        <v>1</v>
      </c>
      <c r="I222" s="617">
        <v>365</v>
      </c>
      <c r="J222" s="617"/>
      <c r="K222" s="617"/>
      <c r="L222" s="617"/>
      <c r="M222" s="617"/>
      <c r="N222" s="617"/>
      <c r="O222" s="617"/>
      <c r="P222" s="638"/>
      <c r="Q222" s="618"/>
    </row>
    <row r="223" spans="1:17" ht="14.4" customHeight="1" x14ac:dyDescent="0.3">
      <c r="A223" s="613" t="s">
        <v>3428</v>
      </c>
      <c r="B223" s="614" t="s">
        <v>3429</v>
      </c>
      <c r="C223" s="614" t="s">
        <v>2358</v>
      </c>
      <c r="D223" s="614" t="s">
        <v>3430</v>
      </c>
      <c r="E223" s="614" t="s">
        <v>3431</v>
      </c>
      <c r="F223" s="617">
        <v>371</v>
      </c>
      <c r="G223" s="617">
        <v>75313</v>
      </c>
      <c r="H223" s="617">
        <v>1</v>
      </c>
      <c r="I223" s="617">
        <v>203</v>
      </c>
      <c r="J223" s="617">
        <v>379</v>
      </c>
      <c r="K223" s="617">
        <v>77145</v>
      </c>
      <c r="L223" s="617">
        <v>1.0243251497085497</v>
      </c>
      <c r="M223" s="617">
        <v>203.54881266490764</v>
      </c>
      <c r="N223" s="617">
        <v>399</v>
      </c>
      <c r="O223" s="617">
        <v>82194</v>
      </c>
      <c r="P223" s="638">
        <v>1.0913653685286737</v>
      </c>
      <c r="Q223" s="618">
        <v>206</v>
      </c>
    </row>
    <row r="224" spans="1:17" ht="14.4" customHeight="1" x14ac:dyDescent="0.3">
      <c r="A224" s="613" t="s">
        <v>3428</v>
      </c>
      <c r="B224" s="614" t="s">
        <v>3429</v>
      </c>
      <c r="C224" s="614" t="s">
        <v>2358</v>
      </c>
      <c r="D224" s="614" t="s">
        <v>3432</v>
      </c>
      <c r="E224" s="614" t="s">
        <v>3431</v>
      </c>
      <c r="F224" s="617"/>
      <c r="G224" s="617"/>
      <c r="H224" s="617"/>
      <c r="I224" s="617"/>
      <c r="J224" s="617">
        <v>1</v>
      </c>
      <c r="K224" s="617">
        <v>84</v>
      </c>
      <c r="L224" s="617"/>
      <c r="M224" s="617">
        <v>84</v>
      </c>
      <c r="N224" s="617"/>
      <c r="O224" s="617"/>
      <c r="P224" s="638"/>
      <c r="Q224" s="618"/>
    </row>
    <row r="225" spans="1:17" ht="14.4" customHeight="1" x14ac:dyDescent="0.3">
      <c r="A225" s="613" t="s">
        <v>3428</v>
      </c>
      <c r="B225" s="614" t="s">
        <v>3429</v>
      </c>
      <c r="C225" s="614" t="s">
        <v>2358</v>
      </c>
      <c r="D225" s="614" t="s">
        <v>3433</v>
      </c>
      <c r="E225" s="614" t="s">
        <v>3434</v>
      </c>
      <c r="F225" s="617">
        <v>116</v>
      </c>
      <c r="G225" s="617">
        <v>33872</v>
      </c>
      <c r="H225" s="617">
        <v>1</v>
      </c>
      <c r="I225" s="617">
        <v>292</v>
      </c>
      <c r="J225" s="617">
        <v>186</v>
      </c>
      <c r="K225" s="617">
        <v>54400</v>
      </c>
      <c r="L225" s="617">
        <v>1.6060462919225318</v>
      </c>
      <c r="M225" s="617">
        <v>292.47311827956992</v>
      </c>
      <c r="N225" s="617">
        <v>117</v>
      </c>
      <c r="O225" s="617">
        <v>34515</v>
      </c>
      <c r="P225" s="638">
        <v>1.0189832309872462</v>
      </c>
      <c r="Q225" s="618">
        <v>295</v>
      </c>
    </row>
    <row r="226" spans="1:17" ht="14.4" customHeight="1" x14ac:dyDescent="0.3">
      <c r="A226" s="613" t="s">
        <v>3428</v>
      </c>
      <c r="B226" s="614" t="s">
        <v>3429</v>
      </c>
      <c r="C226" s="614" t="s">
        <v>2358</v>
      </c>
      <c r="D226" s="614" t="s">
        <v>3435</v>
      </c>
      <c r="E226" s="614" t="s">
        <v>3436</v>
      </c>
      <c r="F226" s="617">
        <v>6</v>
      </c>
      <c r="G226" s="617">
        <v>558</v>
      </c>
      <c r="H226" s="617">
        <v>1</v>
      </c>
      <c r="I226" s="617">
        <v>93</v>
      </c>
      <c r="J226" s="617">
        <v>6</v>
      </c>
      <c r="K226" s="617">
        <v>558</v>
      </c>
      <c r="L226" s="617">
        <v>1</v>
      </c>
      <c r="M226" s="617">
        <v>93</v>
      </c>
      <c r="N226" s="617">
        <v>3</v>
      </c>
      <c r="O226" s="617">
        <v>285</v>
      </c>
      <c r="P226" s="638">
        <v>0.510752688172043</v>
      </c>
      <c r="Q226" s="618">
        <v>95</v>
      </c>
    </row>
    <row r="227" spans="1:17" ht="14.4" customHeight="1" x14ac:dyDescent="0.3">
      <c r="A227" s="613" t="s">
        <v>3428</v>
      </c>
      <c r="B227" s="614" t="s">
        <v>3429</v>
      </c>
      <c r="C227" s="614" t="s">
        <v>2358</v>
      </c>
      <c r="D227" s="614" t="s">
        <v>3437</v>
      </c>
      <c r="E227" s="614" t="s">
        <v>3438</v>
      </c>
      <c r="F227" s="617">
        <v>63</v>
      </c>
      <c r="G227" s="617">
        <v>8442</v>
      </c>
      <c r="H227" s="617">
        <v>1</v>
      </c>
      <c r="I227" s="617">
        <v>134</v>
      </c>
      <c r="J227" s="617">
        <v>71</v>
      </c>
      <c r="K227" s="617">
        <v>9534</v>
      </c>
      <c r="L227" s="617">
        <v>1.1293532338308458</v>
      </c>
      <c r="M227" s="617">
        <v>134.28169014084506</v>
      </c>
      <c r="N227" s="617">
        <v>62</v>
      </c>
      <c r="O227" s="617">
        <v>8370</v>
      </c>
      <c r="P227" s="638">
        <v>0.99147121535181237</v>
      </c>
      <c r="Q227" s="618">
        <v>135</v>
      </c>
    </row>
    <row r="228" spans="1:17" ht="14.4" customHeight="1" x14ac:dyDescent="0.3">
      <c r="A228" s="613" t="s">
        <v>3428</v>
      </c>
      <c r="B228" s="614" t="s">
        <v>3429</v>
      </c>
      <c r="C228" s="614" t="s">
        <v>2358</v>
      </c>
      <c r="D228" s="614" t="s">
        <v>3439</v>
      </c>
      <c r="E228" s="614" t="s">
        <v>3438</v>
      </c>
      <c r="F228" s="617">
        <v>1</v>
      </c>
      <c r="G228" s="617">
        <v>175</v>
      </c>
      <c r="H228" s="617">
        <v>1</v>
      </c>
      <c r="I228" s="617">
        <v>175</v>
      </c>
      <c r="J228" s="617">
        <v>1</v>
      </c>
      <c r="K228" s="617">
        <v>175</v>
      </c>
      <c r="L228" s="617">
        <v>1</v>
      </c>
      <c r="M228" s="617">
        <v>175</v>
      </c>
      <c r="N228" s="617"/>
      <c r="O228" s="617"/>
      <c r="P228" s="638"/>
      <c r="Q228" s="618"/>
    </row>
    <row r="229" spans="1:17" ht="14.4" customHeight="1" x14ac:dyDescent="0.3">
      <c r="A229" s="613" t="s">
        <v>3428</v>
      </c>
      <c r="B229" s="614" t="s">
        <v>3429</v>
      </c>
      <c r="C229" s="614" t="s">
        <v>2358</v>
      </c>
      <c r="D229" s="614" t="s">
        <v>3440</v>
      </c>
      <c r="E229" s="614" t="s">
        <v>3441</v>
      </c>
      <c r="F229" s="617">
        <v>4</v>
      </c>
      <c r="G229" s="617">
        <v>636</v>
      </c>
      <c r="H229" s="617">
        <v>1</v>
      </c>
      <c r="I229" s="617">
        <v>159</v>
      </c>
      <c r="J229" s="617">
        <v>8</v>
      </c>
      <c r="K229" s="617">
        <v>1275</v>
      </c>
      <c r="L229" s="617">
        <v>2.0047169811320753</v>
      </c>
      <c r="M229" s="617">
        <v>159.375</v>
      </c>
      <c r="N229" s="617">
        <v>5</v>
      </c>
      <c r="O229" s="617">
        <v>805</v>
      </c>
      <c r="P229" s="638">
        <v>1.2657232704402517</v>
      </c>
      <c r="Q229" s="618">
        <v>161</v>
      </c>
    </row>
    <row r="230" spans="1:17" ht="14.4" customHeight="1" x14ac:dyDescent="0.3">
      <c r="A230" s="613" t="s">
        <v>3428</v>
      </c>
      <c r="B230" s="614" t="s">
        <v>3429</v>
      </c>
      <c r="C230" s="614" t="s">
        <v>2358</v>
      </c>
      <c r="D230" s="614" t="s">
        <v>3442</v>
      </c>
      <c r="E230" s="614" t="s">
        <v>3443</v>
      </c>
      <c r="F230" s="617"/>
      <c r="G230" s="617"/>
      <c r="H230" s="617"/>
      <c r="I230" s="617"/>
      <c r="J230" s="617"/>
      <c r="K230" s="617"/>
      <c r="L230" s="617"/>
      <c r="M230" s="617"/>
      <c r="N230" s="617">
        <v>1</v>
      </c>
      <c r="O230" s="617">
        <v>383</v>
      </c>
      <c r="P230" s="638"/>
      <c r="Q230" s="618">
        <v>383</v>
      </c>
    </row>
    <row r="231" spans="1:17" ht="14.4" customHeight="1" x14ac:dyDescent="0.3">
      <c r="A231" s="613" t="s">
        <v>3428</v>
      </c>
      <c r="B231" s="614" t="s">
        <v>3429</v>
      </c>
      <c r="C231" s="614" t="s">
        <v>2358</v>
      </c>
      <c r="D231" s="614" t="s">
        <v>3444</v>
      </c>
      <c r="E231" s="614" t="s">
        <v>3445</v>
      </c>
      <c r="F231" s="617">
        <v>57</v>
      </c>
      <c r="G231" s="617">
        <v>14934</v>
      </c>
      <c r="H231" s="617">
        <v>1</v>
      </c>
      <c r="I231" s="617">
        <v>262</v>
      </c>
      <c r="J231" s="617">
        <v>72</v>
      </c>
      <c r="K231" s="617">
        <v>18930</v>
      </c>
      <c r="L231" s="617">
        <v>1.2675773402973081</v>
      </c>
      <c r="M231" s="617">
        <v>262.91666666666669</v>
      </c>
      <c r="N231" s="617">
        <v>56</v>
      </c>
      <c r="O231" s="617">
        <v>14896</v>
      </c>
      <c r="P231" s="638">
        <v>0.99745547073791352</v>
      </c>
      <c r="Q231" s="618">
        <v>266</v>
      </c>
    </row>
    <row r="232" spans="1:17" ht="14.4" customHeight="1" x14ac:dyDescent="0.3">
      <c r="A232" s="613" t="s">
        <v>3428</v>
      </c>
      <c r="B232" s="614" t="s">
        <v>3429</v>
      </c>
      <c r="C232" s="614" t="s">
        <v>2358</v>
      </c>
      <c r="D232" s="614" t="s">
        <v>3446</v>
      </c>
      <c r="E232" s="614" t="s">
        <v>3447</v>
      </c>
      <c r="F232" s="617">
        <v>70</v>
      </c>
      <c r="G232" s="617">
        <v>9870</v>
      </c>
      <c r="H232" s="617">
        <v>1</v>
      </c>
      <c r="I232" s="617">
        <v>141</v>
      </c>
      <c r="J232" s="617">
        <v>83</v>
      </c>
      <c r="K232" s="617">
        <v>11703</v>
      </c>
      <c r="L232" s="617">
        <v>1.1857142857142857</v>
      </c>
      <c r="M232" s="617">
        <v>141</v>
      </c>
      <c r="N232" s="617">
        <v>101</v>
      </c>
      <c r="O232" s="617">
        <v>14241</v>
      </c>
      <c r="P232" s="638">
        <v>1.4428571428571428</v>
      </c>
      <c r="Q232" s="618">
        <v>141</v>
      </c>
    </row>
    <row r="233" spans="1:17" ht="14.4" customHeight="1" x14ac:dyDescent="0.3">
      <c r="A233" s="613" t="s">
        <v>3428</v>
      </c>
      <c r="B233" s="614" t="s">
        <v>3429</v>
      </c>
      <c r="C233" s="614" t="s">
        <v>2358</v>
      </c>
      <c r="D233" s="614" t="s">
        <v>3448</v>
      </c>
      <c r="E233" s="614" t="s">
        <v>3447</v>
      </c>
      <c r="F233" s="617">
        <v>63</v>
      </c>
      <c r="G233" s="617">
        <v>4914</v>
      </c>
      <c r="H233" s="617">
        <v>1</v>
      </c>
      <c r="I233" s="617">
        <v>78</v>
      </c>
      <c r="J233" s="617">
        <v>71</v>
      </c>
      <c r="K233" s="617">
        <v>5538</v>
      </c>
      <c r="L233" s="617">
        <v>1.126984126984127</v>
      </c>
      <c r="M233" s="617">
        <v>78</v>
      </c>
      <c r="N233" s="617">
        <v>62</v>
      </c>
      <c r="O233" s="617">
        <v>4836</v>
      </c>
      <c r="P233" s="638">
        <v>0.98412698412698407</v>
      </c>
      <c r="Q233" s="618">
        <v>78</v>
      </c>
    </row>
    <row r="234" spans="1:17" ht="14.4" customHeight="1" x14ac:dyDescent="0.3">
      <c r="A234" s="613" t="s">
        <v>3428</v>
      </c>
      <c r="B234" s="614" t="s">
        <v>3429</v>
      </c>
      <c r="C234" s="614" t="s">
        <v>2358</v>
      </c>
      <c r="D234" s="614" t="s">
        <v>3449</v>
      </c>
      <c r="E234" s="614" t="s">
        <v>3450</v>
      </c>
      <c r="F234" s="617">
        <v>70</v>
      </c>
      <c r="G234" s="617">
        <v>21210</v>
      </c>
      <c r="H234" s="617">
        <v>1</v>
      </c>
      <c r="I234" s="617">
        <v>303</v>
      </c>
      <c r="J234" s="617">
        <v>83</v>
      </c>
      <c r="K234" s="617">
        <v>25236</v>
      </c>
      <c r="L234" s="617">
        <v>1.1898161244695897</v>
      </c>
      <c r="M234" s="617">
        <v>304.04819277108436</v>
      </c>
      <c r="N234" s="617">
        <v>101</v>
      </c>
      <c r="O234" s="617">
        <v>31007</v>
      </c>
      <c r="P234" s="638">
        <v>1.4619047619047618</v>
      </c>
      <c r="Q234" s="618">
        <v>307</v>
      </c>
    </row>
    <row r="235" spans="1:17" ht="14.4" customHeight="1" x14ac:dyDescent="0.3">
      <c r="A235" s="613" t="s">
        <v>3428</v>
      </c>
      <c r="B235" s="614" t="s">
        <v>3429</v>
      </c>
      <c r="C235" s="614" t="s">
        <v>2358</v>
      </c>
      <c r="D235" s="614" t="s">
        <v>3451</v>
      </c>
      <c r="E235" s="614" t="s">
        <v>3452</v>
      </c>
      <c r="F235" s="617"/>
      <c r="G235" s="617"/>
      <c r="H235" s="617"/>
      <c r="I235" s="617"/>
      <c r="J235" s="617"/>
      <c r="K235" s="617"/>
      <c r="L235" s="617"/>
      <c r="M235" s="617"/>
      <c r="N235" s="617">
        <v>1</v>
      </c>
      <c r="O235" s="617">
        <v>487</v>
      </c>
      <c r="P235" s="638"/>
      <c r="Q235" s="618">
        <v>487</v>
      </c>
    </row>
    <row r="236" spans="1:17" ht="14.4" customHeight="1" x14ac:dyDescent="0.3">
      <c r="A236" s="613" t="s">
        <v>3428</v>
      </c>
      <c r="B236" s="614" t="s">
        <v>3429</v>
      </c>
      <c r="C236" s="614" t="s">
        <v>2358</v>
      </c>
      <c r="D236" s="614" t="s">
        <v>3453</v>
      </c>
      <c r="E236" s="614" t="s">
        <v>3454</v>
      </c>
      <c r="F236" s="617">
        <v>10</v>
      </c>
      <c r="G236" s="617">
        <v>1600</v>
      </c>
      <c r="H236" s="617">
        <v>1</v>
      </c>
      <c r="I236" s="617">
        <v>160</v>
      </c>
      <c r="J236" s="617">
        <v>14</v>
      </c>
      <c r="K236" s="617">
        <v>2240</v>
      </c>
      <c r="L236" s="617">
        <v>1.4</v>
      </c>
      <c r="M236" s="617">
        <v>160</v>
      </c>
      <c r="N236" s="617">
        <v>21</v>
      </c>
      <c r="O236" s="617">
        <v>3381</v>
      </c>
      <c r="P236" s="638">
        <v>2.1131250000000001</v>
      </c>
      <c r="Q236" s="618">
        <v>161</v>
      </c>
    </row>
    <row r="237" spans="1:17" ht="14.4" customHeight="1" x14ac:dyDescent="0.3">
      <c r="A237" s="613" t="s">
        <v>3428</v>
      </c>
      <c r="B237" s="614" t="s">
        <v>3429</v>
      </c>
      <c r="C237" s="614" t="s">
        <v>2358</v>
      </c>
      <c r="D237" s="614" t="s">
        <v>3455</v>
      </c>
      <c r="E237" s="614" t="s">
        <v>3431</v>
      </c>
      <c r="F237" s="617">
        <v>188</v>
      </c>
      <c r="G237" s="617">
        <v>13160</v>
      </c>
      <c r="H237" s="617">
        <v>1</v>
      </c>
      <c r="I237" s="617">
        <v>70</v>
      </c>
      <c r="J237" s="617">
        <v>194</v>
      </c>
      <c r="K237" s="617">
        <v>13634</v>
      </c>
      <c r="L237" s="617">
        <v>1.036018237082067</v>
      </c>
      <c r="M237" s="617">
        <v>70.278350515463913</v>
      </c>
      <c r="N237" s="617">
        <v>170</v>
      </c>
      <c r="O237" s="617">
        <v>12070</v>
      </c>
      <c r="P237" s="638">
        <v>0.91717325227963531</v>
      </c>
      <c r="Q237" s="618">
        <v>71</v>
      </c>
    </row>
    <row r="238" spans="1:17" ht="14.4" customHeight="1" x14ac:dyDescent="0.3">
      <c r="A238" s="613" t="s">
        <v>3428</v>
      </c>
      <c r="B238" s="614" t="s">
        <v>3429</v>
      </c>
      <c r="C238" s="614" t="s">
        <v>2358</v>
      </c>
      <c r="D238" s="614" t="s">
        <v>3456</v>
      </c>
      <c r="E238" s="614" t="s">
        <v>3457</v>
      </c>
      <c r="F238" s="617">
        <v>3</v>
      </c>
      <c r="G238" s="617">
        <v>648</v>
      </c>
      <c r="H238" s="617">
        <v>1</v>
      </c>
      <c r="I238" s="617">
        <v>216</v>
      </c>
      <c r="J238" s="617">
        <v>1</v>
      </c>
      <c r="K238" s="617">
        <v>216</v>
      </c>
      <c r="L238" s="617">
        <v>0.33333333333333331</v>
      </c>
      <c r="M238" s="617">
        <v>216</v>
      </c>
      <c r="N238" s="617"/>
      <c r="O238" s="617"/>
      <c r="P238" s="638"/>
      <c r="Q238" s="618"/>
    </row>
    <row r="239" spans="1:17" ht="14.4" customHeight="1" x14ac:dyDescent="0.3">
      <c r="A239" s="613" t="s">
        <v>3428</v>
      </c>
      <c r="B239" s="614" t="s">
        <v>3429</v>
      </c>
      <c r="C239" s="614" t="s">
        <v>2358</v>
      </c>
      <c r="D239" s="614" t="s">
        <v>3458</v>
      </c>
      <c r="E239" s="614" t="s">
        <v>3459</v>
      </c>
      <c r="F239" s="617">
        <v>4</v>
      </c>
      <c r="G239" s="617">
        <v>4756</v>
      </c>
      <c r="H239" s="617">
        <v>1</v>
      </c>
      <c r="I239" s="617">
        <v>1189</v>
      </c>
      <c r="J239" s="617">
        <v>5</v>
      </c>
      <c r="K239" s="617">
        <v>5945</v>
      </c>
      <c r="L239" s="617">
        <v>1.25</v>
      </c>
      <c r="M239" s="617">
        <v>1189</v>
      </c>
      <c r="N239" s="617">
        <v>5</v>
      </c>
      <c r="O239" s="617">
        <v>5975</v>
      </c>
      <c r="P239" s="638">
        <v>1.2563078216989065</v>
      </c>
      <c r="Q239" s="618">
        <v>1195</v>
      </c>
    </row>
    <row r="240" spans="1:17" ht="14.4" customHeight="1" x14ac:dyDescent="0.3">
      <c r="A240" s="613" t="s">
        <v>3428</v>
      </c>
      <c r="B240" s="614" t="s">
        <v>3429</v>
      </c>
      <c r="C240" s="614" t="s">
        <v>2358</v>
      </c>
      <c r="D240" s="614" t="s">
        <v>3460</v>
      </c>
      <c r="E240" s="614" t="s">
        <v>3461</v>
      </c>
      <c r="F240" s="617">
        <v>4</v>
      </c>
      <c r="G240" s="617">
        <v>432</v>
      </c>
      <c r="H240" s="617">
        <v>1</v>
      </c>
      <c r="I240" s="617">
        <v>108</v>
      </c>
      <c r="J240" s="617">
        <v>4</v>
      </c>
      <c r="K240" s="617">
        <v>432</v>
      </c>
      <c r="L240" s="617">
        <v>1</v>
      </c>
      <c r="M240" s="617">
        <v>108</v>
      </c>
      <c r="N240" s="617">
        <v>5</v>
      </c>
      <c r="O240" s="617">
        <v>550</v>
      </c>
      <c r="P240" s="638">
        <v>1.2731481481481481</v>
      </c>
      <c r="Q240" s="618">
        <v>110</v>
      </c>
    </row>
    <row r="241" spans="1:17" ht="14.4" customHeight="1" x14ac:dyDescent="0.3">
      <c r="A241" s="613" t="s">
        <v>3428</v>
      </c>
      <c r="B241" s="614" t="s">
        <v>3429</v>
      </c>
      <c r="C241" s="614" t="s">
        <v>2358</v>
      </c>
      <c r="D241" s="614" t="s">
        <v>3462</v>
      </c>
      <c r="E241" s="614" t="s">
        <v>3463</v>
      </c>
      <c r="F241" s="617">
        <v>1</v>
      </c>
      <c r="G241" s="617">
        <v>319</v>
      </c>
      <c r="H241" s="617">
        <v>1</v>
      </c>
      <c r="I241" s="617">
        <v>319</v>
      </c>
      <c r="J241" s="617"/>
      <c r="K241" s="617"/>
      <c r="L241" s="617"/>
      <c r="M241" s="617"/>
      <c r="N241" s="617"/>
      <c r="O241" s="617"/>
      <c r="P241" s="638"/>
      <c r="Q241" s="618"/>
    </row>
    <row r="242" spans="1:17" ht="14.4" customHeight="1" x14ac:dyDescent="0.3">
      <c r="A242" s="613" t="s">
        <v>3428</v>
      </c>
      <c r="B242" s="614" t="s">
        <v>3429</v>
      </c>
      <c r="C242" s="614" t="s">
        <v>2358</v>
      </c>
      <c r="D242" s="614" t="s">
        <v>3464</v>
      </c>
      <c r="E242" s="614" t="s">
        <v>3465</v>
      </c>
      <c r="F242" s="617"/>
      <c r="G242" s="617"/>
      <c r="H242" s="617"/>
      <c r="I242" s="617"/>
      <c r="J242" s="617">
        <v>1</v>
      </c>
      <c r="K242" s="617">
        <v>144</v>
      </c>
      <c r="L242" s="617"/>
      <c r="M242" s="617">
        <v>144</v>
      </c>
      <c r="N242" s="617"/>
      <c r="O242" s="617"/>
      <c r="P242" s="638"/>
      <c r="Q242" s="618"/>
    </row>
    <row r="243" spans="1:17" ht="14.4" customHeight="1" x14ac:dyDescent="0.3">
      <c r="A243" s="613" t="s">
        <v>3428</v>
      </c>
      <c r="B243" s="614" t="s">
        <v>3429</v>
      </c>
      <c r="C243" s="614" t="s">
        <v>2358</v>
      </c>
      <c r="D243" s="614" t="s">
        <v>3466</v>
      </c>
      <c r="E243" s="614" t="s">
        <v>3467</v>
      </c>
      <c r="F243" s="617"/>
      <c r="G243" s="617"/>
      <c r="H243" s="617"/>
      <c r="I243" s="617"/>
      <c r="J243" s="617">
        <v>1</v>
      </c>
      <c r="K243" s="617">
        <v>1020</v>
      </c>
      <c r="L243" s="617"/>
      <c r="M243" s="617">
        <v>1020</v>
      </c>
      <c r="N243" s="617"/>
      <c r="O243" s="617"/>
      <c r="P243" s="638"/>
      <c r="Q243" s="618"/>
    </row>
    <row r="244" spans="1:17" ht="14.4" customHeight="1" x14ac:dyDescent="0.3">
      <c r="A244" s="613" t="s">
        <v>3428</v>
      </c>
      <c r="B244" s="614" t="s">
        <v>3429</v>
      </c>
      <c r="C244" s="614" t="s">
        <v>2358</v>
      </c>
      <c r="D244" s="614" t="s">
        <v>3468</v>
      </c>
      <c r="E244" s="614" t="s">
        <v>3469</v>
      </c>
      <c r="F244" s="617"/>
      <c r="G244" s="617"/>
      <c r="H244" s="617"/>
      <c r="I244" s="617"/>
      <c r="J244" s="617">
        <v>1</v>
      </c>
      <c r="K244" s="617">
        <v>291</v>
      </c>
      <c r="L244" s="617"/>
      <c r="M244" s="617">
        <v>291</v>
      </c>
      <c r="N244" s="617"/>
      <c r="O244" s="617"/>
      <c r="P244" s="638"/>
      <c r="Q244" s="618"/>
    </row>
    <row r="245" spans="1:17" ht="14.4" customHeight="1" x14ac:dyDescent="0.3">
      <c r="A245" s="613" t="s">
        <v>3470</v>
      </c>
      <c r="B245" s="614" t="s">
        <v>3471</v>
      </c>
      <c r="C245" s="614" t="s">
        <v>2358</v>
      </c>
      <c r="D245" s="614" t="s">
        <v>3472</v>
      </c>
      <c r="E245" s="614" t="s">
        <v>3473</v>
      </c>
      <c r="F245" s="617">
        <v>274</v>
      </c>
      <c r="G245" s="617">
        <v>14522</v>
      </c>
      <c r="H245" s="617">
        <v>1</v>
      </c>
      <c r="I245" s="617">
        <v>53</v>
      </c>
      <c r="J245" s="617">
        <v>324</v>
      </c>
      <c r="K245" s="617">
        <v>17260</v>
      </c>
      <c r="L245" s="617">
        <v>1.18854152320617</v>
      </c>
      <c r="M245" s="617">
        <v>53.271604938271608</v>
      </c>
      <c r="N245" s="617">
        <v>208</v>
      </c>
      <c r="O245" s="617">
        <v>11232</v>
      </c>
      <c r="P245" s="638">
        <v>0.77344718358352849</v>
      </c>
      <c r="Q245" s="618">
        <v>54</v>
      </c>
    </row>
    <row r="246" spans="1:17" ht="14.4" customHeight="1" x14ac:dyDescent="0.3">
      <c r="A246" s="613" t="s">
        <v>3470</v>
      </c>
      <c r="B246" s="614" t="s">
        <v>3471</v>
      </c>
      <c r="C246" s="614" t="s">
        <v>2358</v>
      </c>
      <c r="D246" s="614" t="s">
        <v>3474</v>
      </c>
      <c r="E246" s="614" t="s">
        <v>3475</v>
      </c>
      <c r="F246" s="617">
        <v>463</v>
      </c>
      <c r="G246" s="617">
        <v>56023</v>
      </c>
      <c r="H246" s="617">
        <v>1</v>
      </c>
      <c r="I246" s="617">
        <v>121</v>
      </c>
      <c r="J246" s="617">
        <v>487</v>
      </c>
      <c r="K246" s="617">
        <v>59081</v>
      </c>
      <c r="L246" s="617">
        <v>1.0545847241311603</v>
      </c>
      <c r="M246" s="617">
        <v>121.31622176591375</v>
      </c>
      <c r="N246" s="617">
        <v>399</v>
      </c>
      <c r="O246" s="617">
        <v>49077</v>
      </c>
      <c r="P246" s="638">
        <v>0.87601520803955524</v>
      </c>
      <c r="Q246" s="618">
        <v>123</v>
      </c>
    </row>
    <row r="247" spans="1:17" ht="14.4" customHeight="1" x14ac:dyDescent="0.3">
      <c r="A247" s="613" t="s">
        <v>3470</v>
      </c>
      <c r="B247" s="614" t="s">
        <v>3471</v>
      </c>
      <c r="C247" s="614" t="s">
        <v>2358</v>
      </c>
      <c r="D247" s="614" t="s">
        <v>3476</v>
      </c>
      <c r="E247" s="614" t="s">
        <v>3477</v>
      </c>
      <c r="F247" s="617">
        <v>34</v>
      </c>
      <c r="G247" s="617">
        <v>5916</v>
      </c>
      <c r="H247" s="617">
        <v>1</v>
      </c>
      <c r="I247" s="617">
        <v>174</v>
      </c>
      <c r="J247" s="617">
        <v>35</v>
      </c>
      <c r="K247" s="617">
        <v>6112</v>
      </c>
      <c r="L247" s="617">
        <v>1.0331304935767411</v>
      </c>
      <c r="M247" s="617">
        <v>174.62857142857143</v>
      </c>
      <c r="N247" s="617">
        <v>18</v>
      </c>
      <c r="O247" s="617">
        <v>3186</v>
      </c>
      <c r="P247" s="638">
        <v>0.53853955375253548</v>
      </c>
      <c r="Q247" s="618">
        <v>177</v>
      </c>
    </row>
    <row r="248" spans="1:17" ht="14.4" customHeight="1" x14ac:dyDescent="0.3">
      <c r="A248" s="613" t="s">
        <v>3470</v>
      </c>
      <c r="B248" s="614" t="s">
        <v>3471</v>
      </c>
      <c r="C248" s="614" t="s">
        <v>2358</v>
      </c>
      <c r="D248" s="614" t="s">
        <v>3478</v>
      </c>
      <c r="E248" s="614" t="s">
        <v>3479</v>
      </c>
      <c r="F248" s="617">
        <v>48</v>
      </c>
      <c r="G248" s="617">
        <v>18240</v>
      </c>
      <c r="H248" s="617">
        <v>1</v>
      </c>
      <c r="I248" s="617">
        <v>380</v>
      </c>
      <c r="J248" s="617">
        <v>72</v>
      </c>
      <c r="K248" s="617">
        <v>27417</v>
      </c>
      <c r="L248" s="617">
        <v>1.503125</v>
      </c>
      <c r="M248" s="617">
        <v>380.79166666666669</v>
      </c>
      <c r="N248" s="617">
        <v>41</v>
      </c>
      <c r="O248" s="617">
        <v>15744</v>
      </c>
      <c r="P248" s="638">
        <v>0.86315789473684212</v>
      </c>
      <c r="Q248" s="618">
        <v>384</v>
      </c>
    </row>
    <row r="249" spans="1:17" ht="14.4" customHeight="1" x14ac:dyDescent="0.3">
      <c r="A249" s="613" t="s">
        <v>3470</v>
      </c>
      <c r="B249" s="614" t="s">
        <v>3471</v>
      </c>
      <c r="C249" s="614" t="s">
        <v>2358</v>
      </c>
      <c r="D249" s="614" t="s">
        <v>3480</v>
      </c>
      <c r="E249" s="614" t="s">
        <v>3481</v>
      </c>
      <c r="F249" s="617">
        <v>48</v>
      </c>
      <c r="G249" s="617">
        <v>8064</v>
      </c>
      <c r="H249" s="617">
        <v>1</v>
      </c>
      <c r="I249" s="617">
        <v>168</v>
      </c>
      <c r="J249" s="617">
        <v>16</v>
      </c>
      <c r="K249" s="617">
        <v>2697</v>
      </c>
      <c r="L249" s="617">
        <v>0.33444940476190477</v>
      </c>
      <c r="M249" s="617">
        <v>168.5625</v>
      </c>
      <c r="N249" s="617">
        <v>37</v>
      </c>
      <c r="O249" s="617">
        <v>6364</v>
      </c>
      <c r="P249" s="638">
        <v>0.78918650793650791</v>
      </c>
      <c r="Q249" s="618">
        <v>172</v>
      </c>
    </row>
    <row r="250" spans="1:17" ht="14.4" customHeight="1" x14ac:dyDescent="0.3">
      <c r="A250" s="613" t="s">
        <v>3470</v>
      </c>
      <c r="B250" s="614" t="s">
        <v>3471</v>
      </c>
      <c r="C250" s="614" t="s">
        <v>2358</v>
      </c>
      <c r="D250" s="614" t="s">
        <v>3482</v>
      </c>
      <c r="E250" s="614" t="s">
        <v>3483</v>
      </c>
      <c r="F250" s="617">
        <v>31</v>
      </c>
      <c r="G250" s="617">
        <v>9796</v>
      </c>
      <c r="H250" s="617">
        <v>1</v>
      </c>
      <c r="I250" s="617">
        <v>316</v>
      </c>
      <c r="J250" s="617">
        <v>13</v>
      </c>
      <c r="K250" s="617">
        <v>4124</v>
      </c>
      <c r="L250" s="617">
        <v>0.42098815843201309</v>
      </c>
      <c r="M250" s="617">
        <v>317.23076923076923</v>
      </c>
      <c r="N250" s="617">
        <v>36</v>
      </c>
      <c r="O250" s="617">
        <v>11592</v>
      </c>
      <c r="P250" s="638">
        <v>1.1833401388321765</v>
      </c>
      <c r="Q250" s="618">
        <v>322</v>
      </c>
    </row>
    <row r="251" spans="1:17" ht="14.4" customHeight="1" x14ac:dyDescent="0.3">
      <c r="A251" s="613" t="s">
        <v>3470</v>
      </c>
      <c r="B251" s="614" t="s">
        <v>3471</v>
      </c>
      <c r="C251" s="614" t="s">
        <v>2358</v>
      </c>
      <c r="D251" s="614" t="s">
        <v>3484</v>
      </c>
      <c r="E251" s="614" t="s">
        <v>3485</v>
      </c>
      <c r="F251" s="617">
        <v>204</v>
      </c>
      <c r="G251" s="617">
        <v>68952</v>
      </c>
      <c r="H251" s="617">
        <v>1</v>
      </c>
      <c r="I251" s="617">
        <v>338</v>
      </c>
      <c r="J251" s="617">
        <v>172</v>
      </c>
      <c r="K251" s="617">
        <v>58182</v>
      </c>
      <c r="L251" s="617">
        <v>0.84380438565958926</v>
      </c>
      <c r="M251" s="617">
        <v>338.26744186046511</v>
      </c>
      <c r="N251" s="617">
        <v>165</v>
      </c>
      <c r="O251" s="617">
        <v>56265</v>
      </c>
      <c r="P251" s="638">
        <v>0.81600243647754955</v>
      </c>
      <c r="Q251" s="618">
        <v>341</v>
      </c>
    </row>
    <row r="252" spans="1:17" ht="14.4" customHeight="1" x14ac:dyDescent="0.3">
      <c r="A252" s="613" t="s">
        <v>3470</v>
      </c>
      <c r="B252" s="614" t="s">
        <v>3471</v>
      </c>
      <c r="C252" s="614" t="s">
        <v>2358</v>
      </c>
      <c r="D252" s="614" t="s">
        <v>3486</v>
      </c>
      <c r="E252" s="614" t="s">
        <v>3487</v>
      </c>
      <c r="F252" s="617">
        <v>23</v>
      </c>
      <c r="G252" s="617">
        <v>2484</v>
      </c>
      <c r="H252" s="617">
        <v>1</v>
      </c>
      <c r="I252" s="617">
        <v>108</v>
      </c>
      <c r="J252" s="617">
        <v>33</v>
      </c>
      <c r="K252" s="617">
        <v>3575</v>
      </c>
      <c r="L252" s="617">
        <v>1.4392109500805152</v>
      </c>
      <c r="M252" s="617">
        <v>108.33333333333333</v>
      </c>
      <c r="N252" s="617">
        <v>20</v>
      </c>
      <c r="O252" s="617">
        <v>2180</v>
      </c>
      <c r="P252" s="638">
        <v>0.87761674718196458</v>
      </c>
      <c r="Q252" s="618">
        <v>109</v>
      </c>
    </row>
    <row r="253" spans="1:17" ht="14.4" customHeight="1" x14ac:dyDescent="0.3">
      <c r="A253" s="613" t="s">
        <v>3470</v>
      </c>
      <c r="B253" s="614" t="s">
        <v>3471</v>
      </c>
      <c r="C253" s="614" t="s">
        <v>2358</v>
      </c>
      <c r="D253" s="614" t="s">
        <v>3488</v>
      </c>
      <c r="E253" s="614" t="s">
        <v>3489</v>
      </c>
      <c r="F253" s="617">
        <v>3</v>
      </c>
      <c r="G253" s="617">
        <v>1095</v>
      </c>
      <c r="H253" s="617">
        <v>1</v>
      </c>
      <c r="I253" s="617">
        <v>365</v>
      </c>
      <c r="J253" s="617"/>
      <c r="K253" s="617"/>
      <c r="L253" s="617"/>
      <c r="M253" s="617"/>
      <c r="N253" s="617">
        <v>3</v>
      </c>
      <c r="O253" s="617">
        <v>1128</v>
      </c>
      <c r="P253" s="638">
        <v>1.0301369863013699</v>
      </c>
      <c r="Q253" s="618">
        <v>376</v>
      </c>
    </row>
    <row r="254" spans="1:17" ht="14.4" customHeight="1" x14ac:dyDescent="0.3">
      <c r="A254" s="613" t="s">
        <v>3470</v>
      </c>
      <c r="B254" s="614" t="s">
        <v>3471</v>
      </c>
      <c r="C254" s="614" t="s">
        <v>2358</v>
      </c>
      <c r="D254" s="614" t="s">
        <v>3490</v>
      </c>
      <c r="E254" s="614" t="s">
        <v>3491</v>
      </c>
      <c r="F254" s="617">
        <v>16</v>
      </c>
      <c r="G254" s="617">
        <v>592</v>
      </c>
      <c r="H254" s="617">
        <v>1</v>
      </c>
      <c r="I254" s="617">
        <v>37</v>
      </c>
      <c r="J254" s="617">
        <v>24</v>
      </c>
      <c r="K254" s="617">
        <v>888</v>
      </c>
      <c r="L254" s="617">
        <v>1.5</v>
      </c>
      <c r="M254" s="617">
        <v>37</v>
      </c>
      <c r="N254" s="617">
        <v>16</v>
      </c>
      <c r="O254" s="617">
        <v>592</v>
      </c>
      <c r="P254" s="638">
        <v>1</v>
      </c>
      <c r="Q254" s="618">
        <v>37</v>
      </c>
    </row>
    <row r="255" spans="1:17" ht="14.4" customHeight="1" x14ac:dyDescent="0.3">
      <c r="A255" s="613" t="s">
        <v>3470</v>
      </c>
      <c r="B255" s="614" t="s">
        <v>3471</v>
      </c>
      <c r="C255" s="614" t="s">
        <v>2358</v>
      </c>
      <c r="D255" s="614" t="s">
        <v>3492</v>
      </c>
      <c r="E255" s="614" t="s">
        <v>3493</v>
      </c>
      <c r="F255" s="617">
        <v>3</v>
      </c>
      <c r="G255" s="617">
        <v>1992</v>
      </c>
      <c r="H255" s="617">
        <v>1</v>
      </c>
      <c r="I255" s="617">
        <v>664</v>
      </c>
      <c r="J255" s="617"/>
      <c r="K255" s="617"/>
      <c r="L255" s="617"/>
      <c r="M255" s="617"/>
      <c r="N255" s="617">
        <v>4</v>
      </c>
      <c r="O255" s="617">
        <v>2704</v>
      </c>
      <c r="P255" s="638">
        <v>1.357429718875502</v>
      </c>
      <c r="Q255" s="618">
        <v>676</v>
      </c>
    </row>
    <row r="256" spans="1:17" ht="14.4" customHeight="1" x14ac:dyDescent="0.3">
      <c r="A256" s="613" t="s">
        <v>3470</v>
      </c>
      <c r="B256" s="614" t="s">
        <v>3471</v>
      </c>
      <c r="C256" s="614" t="s">
        <v>2358</v>
      </c>
      <c r="D256" s="614" t="s">
        <v>3494</v>
      </c>
      <c r="E256" s="614" t="s">
        <v>3495</v>
      </c>
      <c r="F256" s="617">
        <v>1</v>
      </c>
      <c r="G256" s="617">
        <v>136</v>
      </c>
      <c r="H256" s="617">
        <v>1</v>
      </c>
      <c r="I256" s="617">
        <v>136</v>
      </c>
      <c r="J256" s="617">
        <v>1</v>
      </c>
      <c r="K256" s="617">
        <v>136</v>
      </c>
      <c r="L256" s="617">
        <v>1</v>
      </c>
      <c r="M256" s="617">
        <v>136</v>
      </c>
      <c r="N256" s="617">
        <v>1</v>
      </c>
      <c r="O256" s="617">
        <v>138</v>
      </c>
      <c r="P256" s="638">
        <v>1.0147058823529411</v>
      </c>
      <c r="Q256" s="618">
        <v>138</v>
      </c>
    </row>
    <row r="257" spans="1:17" ht="14.4" customHeight="1" x14ac:dyDescent="0.3">
      <c r="A257" s="613" t="s">
        <v>3470</v>
      </c>
      <c r="B257" s="614" t="s">
        <v>3471</v>
      </c>
      <c r="C257" s="614" t="s">
        <v>2358</v>
      </c>
      <c r="D257" s="614" t="s">
        <v>3496</v>
      </c>
      <c r="E257" s="614" t="s">
        <v>3497</v>
      </c>
      <c r="F257" s="617">
        <v>215</v>
      </c>
      <c r="G257" s="617">
        <v>60415</v>
      </c>
      <c r="H257" s="617">
        <v>1</v>
      </c>
      <c r="I257" s="617">
        <v>281</v>
      </c>
      <c r="J257" s="617">
        <v>238</v>
      </c>
      <c r="K257" s="617">
        <v>67082</v>
      </c>
      <c r="L257" s="617">
        <v>1.1103533890590085</v>
      </c>
      <c r="M257" s="617">
        <v>281.85714285714283</v>
      </c>
      <c r="N257" s="617">
        <v>192</v>
      </c>
      <c r="O257" s="617">
        <v>54720</v>
      </c>
      <c r="P257" s="638">
        <v>0.90573533062981049</v>
      </c>
      <c r="Q257" s="618">
        <v>285</v>
      </c>
    </row>
    <row r="258" spans="1:17" ht="14.4" customHeight="1" x14ac:dyDescent="0.3">
      <c r="A258" s="613" t="s">
        <v>3470</v>
      </c>
      <c r="B258" s="614" t="s">
        <v>3471</v>
      </c>
      <c r="C258" s="614" t="s">
        <v>2358</v>
      </c>
      <c r="D258" s="614" t="s">
        <v>3498</v>
      </c>
      <c r="E258" s="614" t="s">
        <v>3499</v>
      </c>
      <c r="F258" s="617">
        <v>153</v>
      </c>
      <c r="G258" s="617">
        <v>69768</v>
      </c>
      <c r="H258" s="617">
        <v>1</v>
      </c>
      <c r="I258" s="617">
        <v>456</v>
      </c>
      <c r="J258" s="617">
        <v>177</v>
      </c>
      <c r="K258" s="617">
        <v>80888</v>
      </c>
      <c r="L258" s="617">
        <v>1.1593853915835339</v>
      </c>
      <c r="M258" s="617">
        <v>456.99435028248587</v>
      </c>
      <c r="N258" s="617">
        <v>108</v>
      </c>
      <c r="O258" s="617">
        <v>49896</v>
      </c>
      <c r="P258" s="638">
        <v>0.71517027863777094</v>
      </c>
      <c r="Q258" s="618">
        <v>462</v>
      </c>
    </row>
    <row r="259" spans="1:17" ht="14.4" customHeight="1" x14ac:dyDescent="0.3">
      <c r="A259" s="613" t="s">
        <v>3470</v>
      </c>
      <c r="B259" s="614" t="s">
        <v>3471</v>
      </c>
      <c r="C259" s="614" t="s">
        <v>2358</v>
      </c>
      <c r="D259" s="614" t="s">
        <v>3500</v>
      </c>
      <c r="E259" s="614" t="s">
        <v>3501</v>
      </c>
      <c r="F259" s="617">
        <v>333</v>
      </c>
      <c r="G259" s="617">
        <v>115884</v>
      </c>
      <c r="H259" s="617">
        <v>1</v>
      </c>
      <c r="I259" s="617">
        <v>348</v>
      </c>
      <c r="J259" s="617">
        <v>360</v>
      </c>
      <c r="K259" s="617">
        <v>125928</v>
      </c>
      <c r="L259" s="617">
        <v>1.0866728797763281</v>
      </c>
      <c r="M259" s="617">
        <v>349.8</v>
      </c>
      <c r="N259" s="617">
        <v>277</v>
      </c>
      <c r="O259" s="617">
        <v>98612</v>
      </c>
      <c r="P259" s="638">
        <v>0.85095440267854061</v>
      </c>
      <c r="Q259" s="618">
        <v>356</v>
      </c>
    </row>
    <row r="260" spans="1:17" ht="14.4" customHeight="1" x14ac:dyDescent="0.3">
      <c r="A260" s="613" t="s">
        <v>3470</v>
      </c>
      <c r="B260" s="614" t="s">
        <v>3471</v>
      </c>
      <c r="C260" s="614" t="s">
        <v>2358</v>
      </c>
      <c r="D260" s="614" t="s">
        <v>3502</v>
      </c>
      <c r="E260" s="614" t="s">
        <v>3503</v>
      </c>
      <c r="F260" s="617"/>
      <c r="G260" s="617"/>
      <c r="H260" s="617"/>
      <c r="I260" s="617"/>
      <c r="J260" s="617">
        <v>1</v>
      </c>
      <c r="K260" s="617">
        <v>2907</v>
      </c>
      <c r="L260" s="617"/>
      <c r="M260" s="617">
        <v>2907</v>
      </c>
      <c r="N260" s="617"/>
      <c r="O260" s="617"/>
      <c r="P260" s="638"/>
      <c r="Q260" s="618"/>
    </row>
    <row r="261" spans="1:17" ht="14.4" customHeight="1" x14ac:dyDescent="0.3">
      <c r="A261" s="613" t="s">
        <v>3470</v>
      </c>
      <c r="B261" s="614" t="s">
        <v>3471</v>
      </c>
      <c r="C261" s="614" t="s">
        <v>2358</v>
      </c>
      <c r="D261" s="614" t="s">
        <v>3504</v>
      </c>
      <c r="E261" s="614" t="s">
        <v>3505</v>
      </c>
      <c r="F261" s="617">
        <v>3</v>
      </c>
      <c r="G261" s="617">
        <v>309</v>
      </c>
      <c r="H261" s="617">
        <v>1</v>
      </c>
      <c r="I261" s="617">
        <v>103</v>
      </c>
      <c r="J261" s="617"/>
      <c r="K261" s="617"/>
      <c r="L261" s="617"/>
      <c r="M261" s="617"/>
      <c r="N261" s="617">
        <v>4</v>
      </c>
      <c r="O261" s="617">
        <v>420</v>
      </c>
      <c r="P261" s="638">
        <v>1.3592233009708738</v>
      </c>
      <c r="Q261" s="618">
        <v>105</v>
      </c>
    </row>
    <row r="262" spans="1:17" ht="14.4" customHeight="1" x14ac:dyDescent="0.3">
      <c r="A262" s="613" t="s">
        <v>3470</v>
      </c>
      <c r="B262" s="614" t="s">
        <v>3471</v>
      </c>
      <c r="C262" s="614" t="s">
        <v>2358</v>
      </c>
      <c r="D262" s="614" t="s">
        <v>3506</v>
      </c>
      <c r="E262" s="614" t="s">
        <v>3507</v>
      </c>
      <c r="F262" s="617">
        <v>21</v>
      </c>
      <c r="G262" s="617">
        <v>2415</v>
      </c>
      <c r="H262" s="617">
        <v>1</v>
      </c>
      <c r="I262" s="617">
        <v>115</v>
      </c>
      <c r="J262" s="617">
        <v>18</v>
      </c>
      <c r="K262" s="617">
        <v>2082</v>
      </c>
      <c r="L262" s="617">
        <v>0.86211180124223608</v>
      </c>
      <c r="M262" s="617">
        <v>115.66666666666667</v>
      </c>
      <c r="N262" s="617">
        <v>8</v>
      </c>
      <c r="O262" s="617">
        <v>936</v>
      </c>
      <c r="P262" s="638">
        <v>0.38757763975155279</v>
      </c>
      <c r="Q262" s="618">
        <v>117</v>
      </c>
    </row>
    <row r="263" spans="1:17" ht="14.4" customHeight="1" x14ac:dyDescent="0.3">
      <c r="A263" s="613" t="s">
        <v>3470</v>
      </c>
      <c r="B263" s="614" t="s">
        <v>3471</v>
      </c>
      <c r="C263" s="614" t="s">
        <v>2358</v>
      </c>
      <c r="D263" s="614" t="s">
        <v>3508</v>
      </c>
      <c r="E263" s="614" t="s">
        <v>3509</v>
      </c>
      <c r="F263" s="617">
        <v>26</v>
      </c>
      <c r="G263" s="617">
        <v>11882</v>
      </c>
      <c r="H263" s="617">
        <v>1</v>
      </c>
      <c r="I263" s="617">
        <v>457</v>
      </c>
      <c r="J263" s="617">
        <v>34</v>
      </c>
      <c r="K263" s="617">
        <v>15586</v>
      </c>
      <c r="L263" s="617">
        <v>1.3117320316445042</v>
      </c>
      <c r="M263" s="617">
        <v>458.41176470588238</v>
      </c>
      <c r="N263" s="617">
        <v>24</v>
      </c>
      <c r="O263" s="617">
        <v>11112</v>
      </c>
      <c r="P263" s="638">
        <v>0.93519609493351286</v>
      </c>
      <c r="Q263" s="618">
        <v>463</v>
      </c>
    </row>
    <row r="264" spans="1:17" ht="14.4" customHeight="1" x14ac:dyDescent="0.3">
      <c r="A264" s="613" t="s">
        <v>3470</v>
      </c>
      <c r="B264" s="614" t="s">
        <v>3471</v>
      </c>
      <c r="C264" s="614" t="s">
        <v>2358</v>
      </c>
      <c r="D264" s="614" t="s">
        <v>3243</v>
      </c>
      <c r="E264" s="614" t="s">
        <v>3244</v>
      </c>
      <c r="F264" s="617"/>
      <c r="G264" s="617"/>
      <c r="H264" s="617"/>
      <c r="I264" s="617"/>
      <c r="J264" s="617"/>
      <c r="K264" s="617"/>
      <c r="L264" s="617"/>
      <c r="M264" s="617"/>
      <c r="N264" s="617">
        <v>2</v>
      </c>
      <c r="O264" s="617">
        <v>2536</v>
      </c>
      <c r="P264" s="638"/>
      <c r="Q264" s="618">
        <v>1268</v>
      </c>
    </row>
    <row r="265" spans="1:17" ht="14.4" customHeight="1" x14ac:dyDescent="0.3">
      <c r="A265" s="613" t="s">
        <v>3470</v>
      </c>
      <c r="B265" s="614" t="s">
        <v>3471</v>
      </c>
      <c r="C265" s="614" t="s">
        <v>2358</v>
      </c>
      <c r="D265" s="614" t="s">
        <v>3510</v>
      </c>
      <c r="E265" s="614" t="s">
        <v>3511</v>
      </c>
      <c r="F265" s="617">
        <v>10</v>
      </c>
      <c r="G265" s="617">
        <v>4290</v>
      </c>
      <c r="H265" s="617">
        <v>1</v>
      </c>
      <c r="I265" s="617">
        <v>429</v>
      </c>
      <c r="J265" s="617"/>
      <c r="K265" s="617"/>
      <c r="L265" s="617"/>
      <c r="M265" s="617"/>
      <c r="N265" s="617">
        <v>8</v>
      </c>
      <c r="O265" s="617">
        <v>3496</v>
      </c>
      <c r="P265" s="638">
        <v>0.81491841491841488</v>
      </c>
      <c r="Q265" s="618">
        <v>437</v>
      </c>
    </row>
    <row r="266" spans="1:17" ht="14.4" customHeight="1" x14ac:dyDescent="0.3">
      <c r="A266" s="613" t="s">
        <v>3470</v>
      </c>
      <c r="B266" s="614" t="s">
        <v>3471</v>
      </c>
      <c r="C266" s="614" t="s">
        <v>2358</v>
      </c>
      <c r="D266" s="614" t="s">
        <v>3512</v>
      </c>
      <c r="E266" s="614" t="s">
        <v>3513</v>
      </c>
      <c r="F266" s="617">
        <v>10</v>
      </c>
      <c r="G266" s="617">
        <v>530</v>
      </c>
      <c r="H266" s="617">
        <v>1</v>
      </c>
      <c r="I266" s="617">
        <v>53</v>
      </c>
      <c r="J266" s="617">
        <v>28</v>
      </c>
      <c r="K266" s="617">
        <v>1496</v>
      </c>
      <c r="L266" s="617">
        <v>2.8226415094339621</v>
      </c>
      <c r="M266" s="617">
        <v>53.428571428571431</v>
      </c>
      <c r="N266" s="617">
        <v>4</v>
      </c>
      <c r="O266" s="617">
        <v>216</v>
      </c>
      <c r="P266" s="638">
        <v>0.40754716981132078</v>
      </c>
      <c r="Q266" s="618">
        <v>54</v>
      </c>
    </row>
    <row r="267" spans="1:17" ht="14.4" customHeight="1" x14ac:dyDescent="0.3">
      <c r="A267" s="613" t="s">
        <v>3470</v>
      </c>
      <c r="B267" s="614" t="s">
        <v>3471</v>
      </c>
      <c r="C267" s="614" t="s">
        <v>2358</v>
      </c>
      <c r="D267" s="614" t="s">
        <v>3514</v>
      </c>
      <c r="E267" s="614" t="s">
        <v>3515</v>
      </c>
      <c r="F267" s="617">
        <v>1</v>
      </c>
      <c r="G267" s="617">
        <v>2164</v>
      </c>
      <c r="H267" s="617">
        <v>1</v>
      </c>
      <c r="I267" s="617">
        <v>2164</v>
      </c>
      <c r="J267" s="617">
        <v>1</v>
      </c>
      <c r="K267" s="617">
        <v>2164</v>
      </c>
      <c r="L267" s="617">
        <v>1</v>
      </c>
      <c r="M267" s="617">
        <v>2164</v>
      </c>
      <c r="N267" s="617"/>
      <c r="O267" s="617"/>
      <c r="P267" s="638"/>
      <c r="Q267" s="618"/>
    </row>
    <row r="268" spans="1:17" ht="14.4" customHeight="1" x14ac:dyDescent="0.3">
      <c r="A268" s="613" t="s">
        <v>3470</v>
      </c>
      <c r="B268" s="614" t="s">
        <v>3471</v>
      </c>
      <c r="C268" s="614" t="s">
        <v>2358</v>
      </c>
      <c r="D268" s="614" t="s">
        <v>3516</v>
      </c>
      <c r="E268" s="614" t="s">
        <v>3517</v>
      </c>
      <c r="F268" s="617">
        <v>1902</v>
      </c>
      <c r="G268" s="617">
        <v>313830</v>
      </c>
      <c r="H268" s="617">
        <v>1</v>
      </c>
      <c r="I268" s="617">
        <v>165</v>
      </c>
      <c r="J268" s="617">
        <v>2014</v>
      </c>
      <c r="K268" s="617">
        <v>333702</v>
      </c>
      <c r="L268" s="617">
        <v>1.0633209062231144</v>
      </c>
      <c r="M268" s="617">
        <v>165.69116186693148</v>
      </c>
      <c r="N268" s="617">
        <v>1419</v>
      </c>
      <c r="O268" s="617">
        <v>239811</v>
      </c>
      <c r="P268" s="638">
        <v>0.76414300736067298</v>
      </c>
      <c r="Q268" s="618">
        <v>169</v>
      </c>
    </row>
    <row r="269" spans="1:17" ht="14.4" customHeight="1" x14ac:dyDescent="0.3">
      <c r="A269" s="613" t="s">
        <v>3470</v>
      </c>
      <c r="B269" s="614" t="s">
        <v>3471</v>
      </c>
      <c r="C269" s="614" t="s">
        <v>2358</v>
      </c>
      <c r="D269" s="614" t="s">
        <v>3518</v>
      </c>
      <c r="E269" s="614" t="s">
        <v>3519</v>
      </c>
      <c r="F269" s="617">
        <v>8</v>
      </c>
      <c r="G269" s="617">
        <v>632</v>
      </c>
      <c r="H269" s="617">
        <v>1</v>
      </c>
      <c r="I269" s="617">
        <v>79</v>
      </c>
      <c r="J269" s="617"/>
      <c r="K269" s="617"/>
      <c r="L269" s="617"/>
      <c r="M269" s="617"/>
      <c r="N269" s="617">
        <v>17</v>
      </c>
      <c r="O269" s="617">
        <v>1377</v>
      </c>
      <c r="P269" s="638">
        <v>2.1787974683544302</v>
      </c>
      <c r="Q269" s="618">
        <v>81</v>
      </c>
    </row>
    <row r="270" spans="1:17" ht="14.4" customHeight="1" x14ac:dyDescent="0.3">
      <c r="A270" s="613" t="s">
        <v>3470</v>
      </c>
      <c r="B270" s="614" t="s">
        <v>3471</v>
      </c>
      <c r="C270" s="614" t="s">
        <v>2358</v>
      </c>
      <c r="D270" s="614" t="s">
        <v>3520</v>
      </c>
      <c r="E270" s="614" t="s">
        <v>3521</v>
      </c>
      <c r="F270" s="617">
        <v>2</v>
      </c>
      <c r="G270" s="617">
        <v>328</v>
      </c>
      <c r="H270" s="617">
        <v>1</v>
      </c>
      <c r="I270" s="617">
        <v>164</v>
      </c>
      <c r="J270" s="617"/>
      <c r="K270" s="617"/>
      <c r="L270" s="617"/>
      <c r="M270" s="617"/>
      <c r="N270" s="617"/>
      <c r="O270" s="617"/>
      <c r="P270" s="638"/>
      <c r="Q270" s="618"/>
    </row>
    <row r="271" spans="1:17" ht="14.4" customHeight="1" x14ac:dyDescent="0.3">
      <c r="A271" s="613" t="s">
        <v>3470</v>
      </c>
      <c r="B271" s="614" t="s">
        <v>3471</v>
      </c>
      <c r="C271" s="614" t="s">
        <v>2358</v>
      </c>
      <c r="D271" s="614" t="s">
        <v>3522</v>
      </c>
      <c r="E271" s="614" t="s">
        <v>3523</v>
      </c>
      <c r="F271" s="617">
        <v>16</v>
      </c>
      <c r="G271" s="617">
        <v>2560</v>
      </c>
      <c r="H271" s="617">
        <v>1</v>
      </c>
      <c r="I271" s="617">
        <v>160</v>
      </c>
      <c r="J271" s="617">
        <v>12</v>
      </c>
      <c r="K271" s="617">
        <v>1924</v>
      </c>
      <c r="L271" s="617">
        <v>0.75156250000000002</v>
      </c>
      <c r="M271" s="617">
        <v>160.33333333333334</v>
      </c>
      <c r="N271" s="617">
        <v>3</v>
      </c>
      <c r="O271" s="617">
        <v>489</v>
      </c>
      <c r="P271" s="638">
        <v>0.19101562499999999</v>
      </c>
      <c r="Q271" s="618">
        <v>163</v>
      </c>
    </row>
    <row r="272" spans="1:17" ht="14.4" customHeight="1" x14ac:dyDescent="0.3">
      <c r="A272" s="613" t="s">
        <v>3470</v>
      </c>
      <c r="B272" s="614" t="s">
        <v>3471</v>
      </c>
      <c r="C272" s="614" t="s">
        <v>2358</v>
      </c>
      <c r="D272" s="614" t="s">
        <v>3216</v>
      </c>
      <c r="E272" s="614" t="s">
        <v>3217</v>
      </c>
      <c r="F272" s="617"/>
      <c r="G272" s="617"/>
      <c r="H272" s="617"/>
      <c r="I272" s="617"/>
      <c r="J272" s="617"/>
      <c r="K272" s="617"/>
      <c r="L272" s="617"/>
      <c r="M272" s="617"/>
      <c r="N272" s="617">
        <v>2</v>
      </c>
      <c r="O272" s="617">
        <v>2016</v>
      </c>
      <c r="P272" s="638"/>
      <c r="Q272" s="618">
        <v>1008</v>
      </c>
    </row>
    <row r="273" spans="1:17" ht="14.4" customHeight="1" x14ac:dyDescent="0.3">
      <c r="A273" s="613" t="s">
        <v>3470</v>
      </c>
      <c r="B273" s="614" t="s">
        <v>3471</v>
      </c>
      <c r="C273" s="614" t="s">
        <v>2358</v>
      </c>
      <c r="D273" s="614" t="s">
        <v>3524</v>
      </c>
      <c r="E273" s="614" t="s">
        <v>3525</v>
      </c>
      <c r="F273" s="617">
        <v>1</v>
      </c>
      <c r="G273" s="617">
        <v>167</v>
      </c>
      <c r="H273" s="617">
        <v>1</v>
      </c>
      <c r="I273" s="617">
        <v>167</v>
      </c>
      <c r="J273" s="617"/>
      <c r="K273" s="617"/>
      <c r="L273" s="617"/>
      <c r="M273" s="617"/>
      <c r="N273" s="617">
        <v>1</v>
      </c>
      <c r="O273" s="617">
        <v>170</v>
      </c>
      <c r="P273" s="638">
        <v>1.0179640718562875</v>
      </c>
      <c r="Q273" s="618">
        <v>170</v>
      </c>
    </row>
    <row r="274" spans="1:17" ht="14.4" customHeight="1" x14ac:dyDescent="0.3">
      <c r="A274" s="613" t="s">
        <v>3470</v>
      </c>
      <c r="B274" s="614" t="s">
        <v>3471</v>
      </c>
      <c r="C274" s="614" t="s">
        <v>2358</v>
      </c>
      <c r="D274" s="614" t="s">
        <v>3526</v>
      </c>
      <c r="E274" s="614" t="s">
        <v>3527</v>
      </c>
      <c r="F274" s="617"/>
      <c r="G274" s="617"/>
      <c r="H274" s="617"/>
      <c r="I274" s="617"/>
      <c r="J274" s="617"/>
      <c r="K274" s="617"/>
      <c r="L274" s="617"/>
      <c r="M274" s="617"/>
      <c r="N274" s="617">
        <v>4</v>
      </c>
      <c r="O274" s="617">
        <v>9056</v>
      </c>
      <c r="P274" s="638"/>
      <c r="Q274" s="618">
        <v>2264</v>
      </c>
    </row>
    <row r="275" spans="1:17" ht="14.4" customHeight="1" x14ac:dyDescent="0.3">
      <c r="A275" s="613" t="s">
        <v>3470</v>
      </c>
      <c r="B275" s="614" t="s">
        <v>3471</v>
      </c>
      <c r="C275" s="614" t="s">
        <v>2358</v>
      </c>
      <c r="D275" s="614" t="s">
        <v>3528</v>
      </c>
      <c r="E275" s="614" t="s">
        <v>3529</v>
      </c>
      <c r="F275" s="617">
        <v>2</v>
      </c>
      <c r="G275" s="617">
        <v>486</v>
      </c>
      <c r="H275" s="617">
        <v>1</v>
      </c>
      <c r="I275" s="617">
        <v>243</v>
      </c>
      <c r="J275" s="617"/>
      <c r="K275" s="617"/>
      <c r="L275" s="617"/>
      <c r="M275" s="617"/>
      <c r="N275" s="617">
        <v>2</v>
      </c>
      <c r="O275" s="617">
        <v>494</v>
      </c>
      <c r="P275" s="638">
        <v>1.0164609053497942</v>
      </c>
      <c r="Q275" s="618">
        <v>247</v>
      </c>
    </row>
    <row r="276" spans="1:17" ht="14.4" customHeight="1" x14ac:dyDescent="0.3">
      <c r="A276" s="613" t="s">
        <v>3470</v>
      </c>
      <c r="B276" s="614" t="s">
        <v>3471</v>
      </c>
      <c r="C276" s="614" t="s">
        <v>2358</v>
      </c>
      <c r="D276" s="614" t="s">
        <v>3530</v>
      </c>
      <c r="E276" s="614" t="s">
        <v>3531</v>
      </c>
      <c r="F276" s="617">
        <v>5</v>
      </c>
      <c r="G276" s="617">
        <v>9965</v>
      </c>
      <c r="H276" s="617">
        <v>1</v>
      </c>
      <c r="I276" s="617">
        <v>1993</v>
      </c>
      <c r="J276" s="617">
        <v>5</v>
      </c>
      <c r="K276" s="617">
        <v>9965</v>
      </c>
      <c r="L276" s="617">
        <v>1</v>
      </c>
      <c r="M276" s="617">
        <v>1993</v>
      </c>
      <c r="N276" s="617">
        <v>5</v>
      </c>
      <c r="O276" s="617">
        <v>10060</v>
      </c>
      <c r="P276" s="638">
        <v>1.0095333667837432</v>
      </c>
      <c r="Q276" s="618">
        <v>2012</v>
      </c>
    </row>
    <row r="277" spans="1:17" ht="14.4" customHeight="1" x14ac:dyDescent="0.3">
      <c r="A277" s="613" t="s">
        <v>3470</v>
      </c>
      <c r="B277" s="614" t="s">
        <v>3471</v>
      </c>
      <c r="C277" s="614" t="s">
        <v>2358</v>
      </c>
      <c r="D277" s="614" t="s">
        <v>3532</v>
      </c>
      <c r="E277" s="614" t="s">
        <v>3533</v>
      </c>
      <c r="F277" s="617">
        <v>32</v>
      </c>
      <c r="G277" s="617">
        <v>7136</v>
      </c>
      <c r="H277" s="617">
        <v>1</v>
      </c>
      <c r="I277" s="617">
        <v>223</v>
      </c>
      <c r="J277" s="617">
        <v>37</v>
      </c>
      <c r="K277" s="617">
        <v>8277</v>
      </c>
      <c r="L277" s="617">
        <v>1.1598934977578474</v>
      </c>
      <c r="M277" s="617">
        <v>223.70270270270271</v>
      </c>
      <c r="N277" s="617">
        <v>28</v>
      </c>
      <c r="O277" s="617">
        <v>6328</v>
      </c>
      <c r="P277" s="638">
        <v>0.88677130044843044</v>
      </c>
      <c r="Q277" s="618">
        <v>226</v>
      </c>
    </row>
    <row r="278" spans="1:17" ht="14.4" customHeight="1" x14ac:dyDescent="0.3">
      <c r="A278" s="613" t="s">
        <v>3470</v>
      </c>
      <c r="B278" s="614" t="s">
        <v>3471</v>
      </c>
      <c r="C278" s="614" t="s">
        <v>2358</v>
      </c>
      <c r="D278" s="614" t="s">
        <v>3534</v>
      </c>
      <c r="E278" s="614" t="s">
        <v>3535</v>
      </c>
      <c r="F278" s="617">
        <v>3</v>
      </c>
      <c r="G278" s="617">
        <v>1212</v>
      </c>
      <c r="H278" s="617">
        <v>1</v>
      </c>
      <c r="I278" s="617">
        <v>404</v>
      </c>
      <c r="J278" s="617">
        <v>5</v>
      </c>
      <c r="K278" s="617">
        <v>2040</v>
      </c>
      <c r="L278" s="617">
        <v>1.6831683168316831</v>
      </c>
      <c r="M278" s="617">
        <v>408</v>
      </c>
      <c r="N278" s="617">
        <v>1</v>
      </c>
      <c r="O278" s="617">
        <v>418</v>
      </c>
      <c r="P278" s="638">
        <v>0.34488448844884489</v>
      </c>
      <c r="Q278" s="618">
        <v>418</v>
      </c>
    </row>
    <row r="279" spans="1:17" ht="14.4" customHeight="1" x14ac:dyDescent="0.3">
      <c r="A279" s="613" t="s">
        <v>3470</v>
      </c>
      <c r="B279" s="614" t="s">
        <v>3471</v>
      </c>
      <c r="C279" s="614" t="s">
        <v>2358</v>
      </c>
      <c r="D279" s="614" t="s">
        <v>3536</v>
      </c>
      <c r="E279" s="614" t="s">
        <v>3537</v>
      </c>
      <c r="F279" s="617"/>
      <c r="G279" s="617"/>
      <c r="H279" s="617"/>
      <c r="I279" s="617"/>
      <c r="J279" s="617">
        <v>15</v>
      </c>
      <c r="K279" s="617">
        <v>15506</v>
      </c>
      <c r="L279" s="617"/>
      <c r="M279" s="617">
        <v>1033.7333333333333</v>
      </c>
      <c r="N279" s="617">
        <v>18</v>
      </c>
      <c r="O279" s="617">
        <v>18810</v>
      </c>
      <c r="P279" s="638"/>
      <c r="Q279" s="618">
        <v>1045</v>
      </c>
    </row>
    <row r="280" spans="1:17" ht="14.4" customHeight="1" x14ac:dyDescent="0.3">
      <c r="A280" s="613" t="s">
        <v>3470</v>
      </c>
      <c r="B280" s="614" t="s">
        <v>3471</v>
      </c>
      <c r="C280" s="614" t="s">
        <v>2358</v>
      </c>
      <c r="D280" s="614" t="s">
        <v>3538</v>
      </c>
      <c r="E280" s="614" t="s">
        <v>3539</v>
      </c>
      <c r="F280" s="617"/>
      <c r="G280" s="617"/>
      <c r="H280" s="617"/>
      <c r="I280" s="617"/>
      <c r="J280" s="617">
        <v>1</v>
      </c>
      <c r="K280" s="617">
        <v>266</v>
      </c>
      <c r="L280" s="617"/>
      <c r="M280" s="617">
        <v>266</v>
      </c>
      <c r="N280" s="617"/>
      <c r="O280" s="617"/>
      <c r="P280" s="638"/>
      <c r="Q280" s="618"/>
    </row>
    <row r="281" spans="1:17" ht="14.4" customHeight="1" x14ac:dyDescent="0.3">
      <c r="A281" s="613" t="s">
        <v>3540</v>
      </c>
      <c r="B281" s="614" t="s">
        <v>3541</v>
      </c>
      <c r="C281" s="614" t="s">
        <v>2358</v>
      </c>
      <c r="D281" s="614" t="s">
        <v>3542</v>
      </c>
      <c r="E281" s="614" t="s">
        <v>3543</v>
      </c>
      <c r="F281" s="617">
        <v>761</v>
      </c>
      <c r="G281" s="617">
        <v>120999</v>
      </c>
      <c r="H281" s="617">
        <v>1</v>
      </c>
      <c r="I281" s="617">
        <v>159</v>
      </c>
      <c r="J281" s="617">
        <v>641</v>
      </c>
      <c r="K281" s="617">
        <v>102087</v>
      </c>
      <c r="L281" s="617">
        <v>0.84370118761312074</v>
      </c>
      <c r="M281" s="617">
        <v>159.26209048361935</v>
      </c>
      <c r="N281" s="617">
        <v>724</v>
      </c>
      <c r="O281" s="617">
        <v>116564</v>
      </c>
      <c r="P281" s="638">
        <v>0.96334680451904564</v>
      </c>
      <c r="Q281" s="618">
        <v>161</v>
      </c>
    </row>
    <row r="282" spans="1:17" ht="14.4" customHeight="1" x14ac:dyDescent="0.3">
      <c r="A282" s="613" t="s">
        <v>3540</v>
      </c>
      <c r="B282" s="614" t="s">
        <v>3541</v>
      </c>
      <c r="C282" s="614" t="s">
        <v>2358</v>
      </c>
      <c r="D282" s="614" t="s">
        <v>3544</v>
      </c>
      <c r="E282" s="614" t="s">
        <v>3545</v>
      </c>
      <c r="F282" s="617">
        <v>2</v>
      </c>
      <c r="G282" s="617">
        <v>2330</v>
      </c>
      <c r="H282" s="617">
        <v>1</v>
      </c>
      <c r="I282" s="617">
        <v>1165</v>
      </c>
      <c r="J282" s="617"/>
      <c r="K282" s="617"/>
      <c r="L282" s="617"/>
      <c r="M282" s="617"/>
      <c r="N282" s="617">
        <v>3</v>
      </c>
      <c r="O282" s="617">
        <v>3507</v>
      </c>
      <c r="P282" s="638">
        <v>1.5051502145922746</v>
      </c>
      <c r="Q282" s="618">
        <v>1169</v>
      </c>
    </row>
    <row r="283" spans="1:17" ht="14.4" customHeight="1" x14ac:dyDescent="0.3">
      <c r="A283" s="613" t="s">
        <v>3540</v>
      </c>
      <c r="B283" s="614" t="s">
        <v>3541</v>
      </c>
      <c r="C283" s="614" t="s">
        <v>2358</v>
      </c>
      <c r="D283" s="614" t="s">
        <v>3546</v>
      </c>
      <c r="E283" s="614" t="s">
        <v>3547</v>
      </c>
      <c r="F283" s="617">
        <v>125</v>
      </c>
      <c r="G283" s="617">
        <v>4875</v>
      </c>
      <c r="H283" s="617">
        <v>1</v>
      </c>
      <c r="I283" s="617">
        <v>39</v>
      </c>
      <c r="J283" s="617">
        <v>129</v>
      </c>
      <c r="K283" s="617">
        <v>5058</v>
      </c>
      <c r="L283" s="617">
        <v>1.0375384615384615</v>
      </c>
      <c r="M283" s="617">
        <v>39.209302325581397</v>
      </c>
      <c r="N283" s="617">
        <v>57</v>
      </c>
      <c r="O283" s="617">
        <v>2280</v>
      </c>
      <c r="P283" s="638">
        <v>0.46769230769230768</v>
      </c>
      <c r="Q283" s="618">
        <v>40</v>
      </c>
    </row>
    <row r="284" spans="1:17" ht="14.4" customHeight="1" x14ac:dyDescent="0.3">
      <c r="A284" s="613" t="s">
        <v>3540</v>
      </c>
      <c r="B284" s="614" t="s">
        <v>3541</v>
      </c>
      <c r="C284" s="614" t="s">
        <v>2358</v>
      </c>
      <c r="D284" s="614" t="s">
        <v>3442</v>
      </c>
      <c r="E284" s="614" t="s">
        <v>3443</v>
      </c>
      <c r="F284" s="617">
        <v>3</v>
      </c>
      <c r="G284" s="617">
        <v>1146</v>
      </c>
      <c r="H284" s="617">
        <v>1</v>
      </c>
      <c r="I284" s="617">
        <v>382</v>
      </c>
      <c r="J284" s="617">
        <v>13</v>
      </c>
      <c r="K284" s="617">
        <v>4970</v>
      </c>
      <c r="L284" s="617">
        <v>4.336823734729494</v>
      </c>
      <c r="M284" s="617">
        <v>382.30769230769232</v>
      </c>
      <c r="N284" s="617">
        <v>4</v>
      </c>
      <c r="O284" s="617">
        <v>1532</v>
      </c>
      <c r="P284" s="638">
        <v>1.3368237347294938</v>
      </c>
      <c r="Q284" s="618">
        <v>383</v>
      </c>
    </row>
    <row r="285" spans="1:17" ht="14.4" customHeight="1" x14ac:dyDescent="0.3">
      <c r="A285" s="613" t="s">
        <v>3540</v>
      </c>
      <c r="B285" s="614" t="s">
        <v>3541</v>
      </c>
      <c r="C285" s="614" t="s">
        <v>2358</v>
      </c>
      <c r="D285" s="614" t="s">
        <v>3548</v>
      </c>
      <c r="E285" s="614" t="s">
        <v>3549</v>
      </c>
      <c r="F285" s="617">
        <v>11</v>
      </c>
      <c r="G285" s="617">
        <v>407</v>
      </c>
      <c r="H285" s="617">
        <v>1</v>
      </c>
      <c r="I285" s="617">
        <v>37</v>
      </c>
      <c r="J285" s="617">
        <v>11</v>
      </c>
      <c r="K285" s="617">
        <v>407</v>
      </c>
      <c r="L285" s="617">
        <v>1</v>
      </c>
      <c r="M285" s="617">
        <v>37</v>
      </c>
      <c r="N285" s="617">
        <v>41</v>
      </c>
      <c r="O285" s="617">
        <v>1517</v>
      </c>
      <c r="P285" s="638">
        <v>3.7272727272727271</v>
      </c>
      <c r="Q285" s="618">
        <v>37</v>
      </c>
    </row>
    <row r="286" spans="1:17" ht="14.4" customHeight="1" x14ac:dyDescent="0.3">
      <c r="A286" s="613" t="s">
        <v>3540</v>
      </c>
      <c r="B286" s="614" t="s">
        <v>3541</v>
      </c>
      <c r="C286" s="614" t="s">
        <v>2358</v>
      </c>
      <c r="D286" s="614" t="s">
        <v>3550</v>
      </c>
      <c r="E286" s="614" t="s">
        <v>3551</v>
      </c>
      <c r="F286" s="617"/>
      <c r="G286" s="617"/>
      <c r="H286" s="617"/>
      <c r="I286" s="617"/>
      <c r="J286" s="617">
        <v>15</v>
      </c>
      <c r="K286" s="617">
        <v>6663</v>
      </c>
      <c r="L286" s="617"/>
      <c r="M286" s="617">
        <v>444.2</v>
      </c>
      <c r="N286" s="617">
        <v>6</v>
      </c>
      <c r="O286" s="617">
        <v>2670</v>
      </c>
      <c r="P286" s="638"/>
      <c r="Q286" s="618">
        <v>445</v>
      </c>
    </row>
    <row r="287" spans="1:17" ht="14.4" customHeight="1" x14ac:dyDescent="0.3">
      <c r="A287" s="613" t="s">
        <v>3540</v>
      </c>
      <c r="B287" s="614" t="s">
        <v>3541</v>
      </c>
      <c r="C287" s="614" t="s">
        <v>2358</v>
      </c>
      <c r="D287" s="614" t="s">
        <v>3552</v>
      </c>
      <c r="E287" s="614" t="s">
        <v>3553</v>
      </c>
      <c r="F287" s="617">
        <v>2</v>
      </c>
      <c r="G287" s="617">
        <v>82</v>
      </c>
      <c r="H287" s="617">
        <v>1</v>
      </c>
      <c r="I287" s="617">
        <v>41</v>
      </c>
      <c r="J287" s="617">
        <v>4</v>
      </c>
      <c r="K287" s="617">
        <v>164</v>
      </c>
      <c r="L287" s="617">
        <v>2</v>
      </c>
      <c r="M287" s="617">
        <v>41</v>
      </c>
      <c r="N287" s="617">
        <v>1</v>
      </c>
      <c r="O287" s="617">
        <v>41</v>
      </c>
      <c r="P287" s="638">
        <v>0.5</v>
      </c>
      <c r="Q287" s="618">
        <v>41</v>
      </c>
    </row>
    <row r="288" spans="1:17" ht="14.4" customHeight="1" x14ac:dyDescent="0.3">
      <c r="A288" s="613" t="s">
        <v>3540</v>
      </c>
      <c r="B288" s="614" t="s">
        <v>3541</v>
      </c>
      <c r="C288" s="614" t="s">
        <v>2358</v>
      </c>
      <c r="D288" s="614" t="s">
        <v>3554</v>
      </c>
      <c r="E288" s="614" t="s">
        <v>3555</v>
      </c>
      <c r="F288" s="617"/>
      <c r="G288" s="617"/>
      <c r="H288" s="617"/>
      <c r="I288" s="617"/>
      <c r="J288" s="617">
        <v>13</v>
      </c>
      <c r="K288" s="617">
        <v>6373</v>
      </c>
      <c r="L288" s="617"/>
      <c r="M288" s="617">
        <v>490.23076923076923</v>
      </c>
      <c r="N288" s="617">
        <v>9</v>
      </c>
      <c r="O288" s="617">
        <v>4419</v>
      </c>
      <c r="P288" s="638"/>
      <c r="Q288" s="618">
        <v>491</v>
      </c>
    </row>
    <row r="289" spans="1:17" ht="14.4" customHeight="1" x14ac:dyDescent="0.3">
      <c r="A289" s="613" t="s">
        <v>3540</v>
      </c>
      <c r="B289" s="614" t="s">
        <v>3541</v>
      </c>
      <c r="C289" s="614" t="s">
        <v>2358</v>
      </c>
      <c r="D289" s="614" t="s">
        <v>3556</v>
      </c>
      <c r="E289" s="614" t="s">
        <v>3557</v>
      </c>
      <c r="F289" s="617">
        <v>22</v>
      </c>
      <c r="G289" s="617">
        <v>682</v>
      </c>
      <c r="H289" s="617">
        <v>1</v>
      </c>
      <c r="I289" s="617">
        <v>31</v>
      </c>
      <c r="J289" s="617">
        <v>10</v>
      </c>
      <c r="K289" s="617">
        <v>310</v>
      </c>
      <c r="L289" s="617">
        <v>0.45454545454545453</v>
      </c>
      <c r="M289" s="617">
        <v>31</v>
      </c>
      <c r="N289" s="617">
        <v>14</v>
      </c>
      <c r="O289" s="617">
        <v>434</v>
      </c>
      <c r="P289" s="638">
        <v>0.63636363636363635</v>
      </c>
      <c r="Q289" s="618">
        <v>31</v>
      </c>
    </row>
    <row r="290" spans="1:17" ht="14.4" customHeight="1" x14ac:dyDescent="0.3">
      <c r="A290" s="613" t="s">
        <v>3540</v>
      </c>
      <c r="B290" s="614" t="s">
        <v>3541</v>
      </c>
      <c r="C290" s="614" t="s">
        <v>2358</v>
      </c>
      <c r="D290" s="614" t="s">
        <v>3558</v>
      </c>
      <c r="E290" s="614" t="s">
        <v>3559</v>
      </c>
      <c r="F290" s="617">
        <v>1</v>
      </c>
      <c r="G290" s="617">
        <v>205</v>
      </c>
      <c r="H290" s="617">
        <v>1</v>
      </c>
      <c r="I290" s="617">
        <v>205</v>
      </c>
      <c r="J290" s="617"/>
      <c r="K290" s="617"/>
      <c r="L290" s="617"/>
      <c r="M290" s="617"/>
      <c r="N290" s="617">
        <v>3</v>
      </c>
      <c r="O290" s="617">
        <v>621</v>
      </c>
      <c r="P290" s="638">
        <v>3.0292682926829269</v>
      </c>
      <c r="Q290" s="618">
        <v>207</v>
      </c>
    </row>
    <row r="291" spans="1:17" ht="14.4" customHeight="1" x14ac:dyDescent="0.3">
      <c r="A291" s="613" t="s">
        <v>3540</v>
      </c>
      <c r="B291" s="614" t="s">
        <v>3541</v>
      </c>
      <c r="C291" s="614" t="s">
        <v>2358</v>
      </c>
      <c r="D291" s="614" t="s">
        <v>3560</v>
      </c>
      <c r="E291" s="614" t="s">
        <v>3561</v>
      </c>
      <c r="F291" s="617">
        <v>1</v>
      </c>
      <c r="G291" s="617">
        <v>377</v>
      </c>
      <c r="H291" s="617">
        <v>1</v>
      </c>
      <c r="I291" s="617">
        <v>377</v>
      </c>
      <c r="J291" s="617"/>
      <c r="K291" s="617"/>
      <c r="L291" s="617"/>
      <c r="M291" s="617"/>
      <c r="N291" s="617">
        <v>3</v>
      </c>
      <c r="O291" s="617">
        <v>1140</v>
      </c>
      <c r="P291" s="638">
        <v>3.0238726790450929</v>
      </c>
      <c r="Q291" s="618">
        <v>380</v>
      </c>
    </row>
    <row r="292" spans="1:17" ht="14.4" customHeight="1" x14ac:dyDescent="0.3">
      <c r="A292" s="613" t="s">
        <v>3540</v>
      </c>
      <c r="B292" s="614" t="s">
        <v>3541</v>
      </c>
      <c r="C292" s="614" t="s">
        <v>2358</v>
      </c>
      <c r="D292" s="614" t="s">
        <v>3562</v>
      </c>
      <c r="E292" s="614" t="s">
        <v>3563</v>
      </c>
      <c r="F292" s="617">
        <v>568</v>
      </c>
      <c r="G292" s="617">
        <v>64184</v>
      </c>
      <c r="H292" s="617">
        <v>1</v>
      </c>
      <c r="I292" s="617">
        <v>113</v>
      </c>
      <c r="J292" s="617">
        <v>402</v>
      </c>
      <c r="K292" s="617">
        <v>45616</v>
      </c>
      <c r="L292" s="617">
        <v>0.71070671818521747</v>
      </c>
      <c r="M292" s="617">
        <v>113.4726368159204</v>
      </c>
      <c r="N292" s="617">
        <v>451</v>
      </c>
      <c r="O292" s="617">
        <v>52316</v>
      </c>
      <c r="P292" s="638">
        <v>0.81509410444970709</v>
      </c>
      <c r="Q292" s="618">
        <v>116</v>
      </c>
    </row>
    <row r="293" spans="1:17" ht="14.4" customHeight="1" x14ac:dyDescent="0.3">
      <c r="A293" s="613" t="s">
        <v>3540</v>
      </c>
      <c r="B293" s="614" t="s">
        <v>3541</v>
      </c>
      <c r="C293" s="614" t="s">
        <v>2358</v>
      </c>
      <c r="D293" s="614" t="s">
        <v>3564</v>
      </c>
      <c r="E293" s="614" t="s">
        <v>3565</v>
      </c>
      <c r="F293" s="617">
        <v>322</v>
      </c>
      <c r="G293" s="617">
        <v>27048</v>
      </c>
      <c r="H293" s="617">
        <v>1</v>
      </c>
      <c r="I293" s="617">
        <v>84</v>
      </c>
      <c r="J293" s="617">
        <v>268</v>
      </c>
      <c r="K293" s="617">
        <v>22589</v>
      </c>
      <c r="L293" s="617">
        <v>0.83514492753623193</v>
      </c>
      <c r="M293" s="617">
        <v>84.287313432835816</v>
      </c>
      <c r="N293" s="617">
        <v>301</v>
      </c>
      <c r="O293" s="617">
        <v>25585</v>
      </c>
      <c r="P293" s="638">
        <v>0.94591097308488614</v>
      </c>
      <c r="Q293" s="618">
        <v>85</v>
      </c>
    </row>
    <row r="294" spans="1:17" ht="14.4" customHeight="1" x14ac:dyDescent="0.3">
      <c r="A294" s="613" t="s">
        <v>3540</v>
      </c>
      <c r="B294" s="614" t="s">
        <v>3541</v>
      </c>
      <c r="C294" s="614" t="s">
        <v>2358</v>
      </c>
      <c r="D294" s="614" t="s">
        <v>3566</v>
      </c>
      <c r="E294" s="614" t="s">
        <v>3567</v>
      </c>
      <c r="F294" s="617">
        <v>1</v>
      </c>
      <c r="G294" s="617">
        <v>96</v>
      </c>
      <c r="H294" s="617">
        <v>1</v>
      </c>
      <c r="I294" s="617">
        <v>96</v>
      </c>
      <c r="J294" s="617">
        <v>1</v>
      </c>
      <c r="K294" s="617">
        <v>97</v>
      </c>
      <c r="L294" s="617">
        <v>1.0104166666666667</v>
      </c>
      <c r="M294" s="617">
        <v>97</v>
      </c>
      <c r="N294" s="617">
        <v>3</v>
      </c>
      <c r="O294" s="617">
        <v>294</v>
      </c>
      <c r="P294" s="638">
        <v>3.0625</v>
      </c>
      <c r="Q294" s="618">
        <v>98</v>
      </c>
    </row>
    <row r="295" spans="1:17" ht="14.4" customHeight="1" x14ac:dyDescent="0.3">
      <c r="A295" s="613" t="s">
        <v>3540</v>
      </c>
      <c r="B295" s="614" t="s">
        <v>3541</v>
      </c>
      <c r="C295" s="614" t="s">
        <v>2358</v>
      </c>
      <c r="D295" s="614" t="s">
        <v>3568</v>
      </c>
      <c r="E295" s="614" t="s">
        <v>3569</v>
      </c>
      <c r="F295" s="617">
        <v>31</v>
      </c>
      <c r="G295" s="617">
        <v>651</v>
      </c>
      <c r="H295" s="617">
        <v>1</v>
      </c>
      <c r="I295" s="617">
        <v>21</v>
      </c>
      <c r="J295" s="617">
        <v>30</v>
      </c>
      <c r="K295" s="617">
        <v>630</v>
      </c>
      <c r="L295" s="617">
        <v>0.967741935483871</v>
      </c>
      <c r="M295" s="617">
        <v>21</v>
      </c>
      <c r="N295" s="617">
        <v>79</v>
      </c>
      <c r="O295" s="617">
        <v>1659</v>
      </c>
      <c r="P295" s="638">
        <v>2.5483870967741935</v>
      </c>
      <c r="Q295" s="618">
        <v>21</v>
      </c>
    </row>
    <row r="296" spans="1:17" ht="14.4" customHeight="1" x14ac:dyDescent="0.3">
      <c r="A296" s="613" t="s">
        <v>3540</v>
      </c>
      <c r="B296" s="614" t="s">
        <v>3541</v>
      </c>
      <c r="C296" s="614" t="s">
        <v>2358</v>
      </c>
      <c r="D296" s="614" t="s">
        <v>3451</v>
      </c>
      <c r="E296" s="614" t="s">
        <v>3452</v>
      </c>
      <c r="F296" s="617">
        <v>74</v>
      </c>
      <c r="G296" s="617">
        <v>35964</v>
      </c>
      <c r="H296" s="617">
        <v>1</v>
      </c>
      <c r="I296" s="617">
        <v>486</v>
      </c>
      <c r="J296" s="617">
        <v>25</v>
      </c>
      <c r="K296" s="617">
        <v>12152</v>
      </c>
      <c r="L296" s="617">
        <v>0.33789344900456014</v>
      </c>
      <c r="M296" s="617">
        <v>486.08</v>
      </c>
      <c r="N296" s="617">
        <v>53</v>
      </c>
      <c r="O296" s="617">
        <v>25811</v>
      </c>
      <c r="P296" s="638">
        <v>0.71768991213435662</v>
      </c>
      <c r="Q296" s="618">
        <v>487</v>
      </c>
    </row>
    <row r="297" spans="1:17" ht="14.4" customHeight="1" x14ac:dyDescent="0.3">
      <c r="A297" s="613" t="s">
        <v>3540</v>
      </c>
      <c r="B297" s="614" t="s">
        <v>3541</v>
      </c>
      <c r="C297" s="614" t="s">
        <v>2358</v>
      </c>
      <c r="D297" s="614" t="s">
        <v>3570</v>
      </c>
      <c r="E297" s="614" t="s">
        <v>3571</v>
      </c>
      <c r="F297" s="617">
        <v>52</v>
      </c>
      <c r="G297" s="617">
        <v>2080</v>
      </c>
      <c r="H297" s="617">
        <v>1</v>
      </c>
      <c r="I297" s="617">
        <v>40</v>
      </c>
      <c r="J297" s="617">
        <v>61</v>
      </c>
      <c r="K297" s="617">
        <v>2456</v>
      </c>
      <c r="L297" s="617">
        <v>1.1807692307692308</v>
      </c>
      <c r="M297" s="617">
        <v>40.26229508196721</v>
      </c>
      <c r="N297" s="617">
        <v>86</v>
      </c>
      <c r="O297" s="617">
        <v>3526</v>
      </c>
      <c r="P297" s="638">
        <v>1.6951923076923077</v>
      </c>
      <c r="Q297" s="618">
        <v>41</v>
      </c>
    </row>
    <row r="298" spans="1:17" ht="14.4" customHeight="1" x14ac:dyDescent="0.3">
      <c r="A298" s="613" t="s">
        <v>3540</v>
      </c>
      <c r="B298" s="614" t="s">
        <v>3541</v>
      </c>
      <c r="C298" s="614" t="s">
        <v>2358</v>
      </c>
      <c r="D298" s="614" t="s">
        <v>3572</v>
      </c>
      <c r="E298" s="614" t="s">
        <v>3573</v>
      </c>
      <c r="F298" s="617"/>
      <c r="G298" s="617"/>
      <c r="H298" s="617"/>
      <c r="I298" s="617"/>
      <c r="J298" s="617"/>
      <c r="K298" s="617"/>
      <c r="L298" s="617"/>
      <c r="M298" s="617"/>
      <c r="N298" s="617">
        <v>1</v>
      </c>
      <c r="O298" s="617">
        <v>2072</v>
      </c>
      <c r="P298" s="638"/>
      <c r="Q298" s="618">
        <v>2072</v>
      </c>
    </row>
    <row r="299" spans="1:17" ht="14.4" customHeight="1" x14ac:dyDescent="0.3">
      <c r="A299" s="613" t="s">
        <v>3540</v>
      </c>
      <c r="B299" s="614" t="s">
        <v>3541</v>
      </c>
      <c r="C299" s="614" t="s">
        <v>2358</v>
      </c>
      <c r="D299" s="614" t="s">
        <v>3574</v>
      </c>
      <c r="E299" s="614" t="s">
        <v>3575</v>
      </c>
      <c r="F299" s="617">
        <v>3</v>
      </c>
      <c r="G299" s="617">
        <v>1812</v>
      </c>
      <c r="H299" s="617">
        <v>1</v>
      </c>
      <c r="I299" s="617">
        <v>604</v>
      </c>
      <c r="J299" s="617">
        <v>9</v>
      </c>
      <c r="K299" s="617">
        <v>5436</v>
      </c>
      <c r="L299" s="617">
        <v>3</v>
      </c>
      <c r="M299" s="617">
        <v>604</v>
      </c>
      <c r="N299" s="617">
        <v>11</v>
      </c>
      <c r="O299" s="617">
        <v>6688</v>
      </c>
      <c r="P299" s="638">
        <v>3.6909492273730686</v>
      </c>
      <c r="Q299" s="618">
        <v>608</v>
      </c>
    </row>
    <row r="300" spans="1:17" ht="14.4" customHeight="1" x14ac:dyDescent="0.3">
      <c r="A300" s="613" t="s">
        <v>3540</v>
      </c>
      <c r="B300" s="614" t="s">
        <v>3541</v>
      </c>
      <c r="C300" s="614" t="s">
        <v>2358</v>
      </c>
      <c r="D300" s="614" t="s">
        <v>3576</v>
      </c>
      <c r="E300" s="614" t="s">
        <v>3577</v>
      </c>
      <c r="F300" s="617">
        <v>1</v>
      </c>
      <c r="G300" s="617">
        <v>327</v>
      </c>
      <c r="H300" s="617">
        <v>1</v>
      </c>
      <c r="I300" s="617">
        <v>327</v>
      </c>
      <c r="J300" s="617"/>
      <c r="K300" s="617"/>
      <c r="L300" s="617"/>
      <c r="M300" s="617"/>
      <c r="N300" s="617">
        <v>1</v>
      </c>
      <c r="O300" s="617">
        <v>328</v>
      </c>
      <c r="P300" s="638">
        <v>1.0030581039755351</v>
      </c>
      <c r="Q300" s="618">
        <v>328</v>
      </c>
    </row>
    <row r="301" spans="1:17" ht="14.4" customHeight="1" x14ac:dyDescent="0.3">
      <c r="A301" s="613" t="s">
        <v>3578</v>
      </c>
      <c r="B301" s="614" t="s">
        <v>3240</v>
      </c>
      <c r="C301" s="614" t="s">
        <v>2358</v>
      </c>
      <c r="D301" s="614" t="s">
        <v>3579</v>
      </c>
      <c r="E301" s="614" t="s">
        <v>3580</v>
      </c>
      <c r="F301" s="617"/>
      <c r="G301" s="617"/>
      <c r="H301" s="617"/>
      <c r="I301" s="617"/>
      <c r="J301" s="617"/>
      <c r="K301" s="617"/>
      <c r="L301" s="617"/>
      <c r="M301" s="617"/>
      <c r="N301" s="617">
        <v>1</v>
      </c>
      <c r="O301" s="617">
        <v>1184</v>
      </c>
      <c r="P301" s="638"/>
      <c r="Q301" s="618">
        <v>1184</v>
      </c>
    </row>
    <row r="302" spans="1:17" ht="14.4" customHeight="1" x14ac:dyDescent="0.3">
      <c r="A302" s="613" t="s">
        <v>3578</v>
      </c>
      <c r="B302" s="614" t="s">
        <v>3240</v>
      </c>
      <c r="C302" s="614" t="s">
        <v>2358</v>
      </c>
      <c r="D302" s="614" t="s">
        <v>3581</v>
      </c>
      <c r="E302" s="614" t="s">
        <v>3582</v>
      </c>
      <c r="F302" s="617">
        <v>2</v>
      </c>
      <c r="G302" s="617">
        <v>1652</v>
      </c>
      <c r="H302" s="617">
        <v>1</v>
      </c>
      <c r="I302" s="617">
        <v>826</v>
      </c>
      <c r="J302" s="617"/>
      <c r="K302" s="617"/>
      <c r="L302" s="617"/>
      <c r="M302" s="617"/>
      <c r="N302" s="617"/>
      <c r="O302" s="617"/>
      <c r="P302" s="638"/>
      <c r="Q302" s="618"/>
    </row>
    <row r="303" spans="1:17" ht="14.4" customHeight="1" x14ac:dyDescent="0.3">
      <c r="A303" s="613" t="s">
        <v>3578</v>
      </c>
      <c r="B303" s="614" t="s">
        <v>3240</v>
      </c>
      <c r="C303" s="614" t="s">
        <v>2358</v>
      </c>
      <c r="D303" s="614" t="s">
        <v>3112</v>
      </c>
      <c r="E303" s="614" t="s">
        <v>3113</v>
      </c>
      <c r="F303" s="617">
        <v>23</v>
      </c>
      <c r="G303" s="617">
        <v>3818</v>
      </c>
      <c r="H303" s="617">
        <v>1</v>
      </c>
      <c r="I303" s="617">
        <v>166</v>
      </c>
      <c r="J303" s="617">
        <v>10</v>
      </c>
      <c r="K303" s="617">
        <v>1664</v>
      </c>
      <c r="L303" s="617">
        <v>0.43583027763226823</v>
      </c>
      <c r="M303" s="617">
        <v>166.4</v>
      </c>
      <c r="N303" s="617">
        <v>1</v>
      </c>
      <c r="O303" s="617">
        <v>167</v>
      </c>
      <c r="P303" s="638">
        <v>4.3740178103719225E-2</v>
      </c>
      <c r="Q303" s="618">
        <v>167</v>
      </c>
    </row>
    <row r="304" spans="1:17" ht="14.4" customHeight="1" x14ac:dyDescent="0.3">
      <c r="A304" s="613" t="s">
        <v>3578</v>
      </c>
      <c r="B304" s="614" t="s">
        <v>3240</v>
      </c>
      <c r="C304" s="614" t="s">
        <v>2358</v>
      </c>
      <c r="D304" s="614" t="s">
        <v>3583</v>
      </c>
      <c r="E304" s="614" t="s">
        <v>3584</v>
      </c>
      <c r="F304" s="617">
        <v>26</v>
      </c>
      <c r="G304" s="617">
        <v>4472</v>
      </c>
      <c r="H304" s="617">
        <v>1</v>
      </c>
      <c r="I304" s="617">
        <v>172</v>
      </c>
      <c r="J304" s="617">
        <v>10</v>
      </c>
      <c r="K304" s="617">
        <v>1724</v>
      </c>
      <c r="L304" s="617">
        <v>0.38550983899821112</v>
      </c>
      <c r="M304" s="617">
        <v>172.4</v>
      </c>
      <c r="N304" s="617">
        <v>1</v>
      </c>
      <c r="O304" s="617">
        <v>173</v>
      </c>
      <c r="P304" s="638">
        <v>3.8685152057245077E-2</v>
      </c>
      <c r="Q304" s="618">
        <v>173</v>
      </c>
    </row>
    <row r="305" spans="1:17" ht="14.4" customHeight="1" x14ac:dyDescent="0.3">
      <c r="A305" s="613" t="s">
        <v>3578</v>
      </c>
      <c r="B305" s="614" t="s">
        <v>3240</v>
      </c>
      <c r="C305" s="614" t="s">
        <v>2358</v>
      </c>
      <c r="D305" s="614" t="s">
        <v>3585</v>
      </c>
      <c r="E305" s="614" t="s">
        <v>3586</v>
      </c>
      <c r="F305" s="617">
        <v>80</v>
      </c>
      <c r="G305" s="617">
        <v>27840</v>
      </c>
      <c r="H305" s="617">
        <v>1</v>
      </c>
      <c r="I305" s="617">
        <v>348</v>
      </c>
      <c r="J305" s="617">
        <v>30</v>
      </c>
      <c r="K305" s="617">
        <v>10452</v>
      </c>
      <c r="L305" s="617">
        <v>0.37543103448275861</v>
      </c>
      <c r="M305" s="617">
        <v>348.4</v>
      </c>
      <c r="N305" s="617">
        <v>3</v>
      </c>
      <c r="O305" s="617">
        <v>1047</v>
      </c>
      <c r="P305" s="638">
        <v>3.7607758620689657E-2</v>
      </c>
      <c r="Q305" s="618">
        <v>349</v>
      </c>
    </row>
    <row r="306" spans="1:17" ht="14.4" customHeight="1" x14ac:dyDescent="0.3">
      <c r="A306" s="613" t="s">
        <v>3578</v>
      </c>
      <c r="B306" s="614" t="s">
        <v>3240</v>
      </c>
      <c r="C306" s="614" t="s">
        <v>2358</v>
      </c>
      <c r="D306" s="614" t="s">
        <v>3144</v>
      </c>
      <c r="E306" s="614" t="s">
        <v>3145</v>
      </c>
      <c r="F306" s="617"/>
      <c r="G306" s="617"/>
      <c r="H306" s="617"/>
      <c r="I306" s="617"/>
      <c r="J306" s="617">
        <v>1</v>
      </c>
      <c r="K306" s="617">
        <v>147</v>
      </c>
      <c r="L306" s="617"/>
      <c r="M306" s="617">
        <v>147</v>
      </c>
      <c r="N306" s="617"/>
      <c r="O306" s="617"/>
      <c r="P306" s="638"/>
      <c r="Q306" s="618"/>
    </row>
    <row r="307" spans="1:17" ht="14.4" customHeight="1" x14ac:dyDescent="0.3">
      <c r="A307" s="613" t="s">
        <v>3578</v>
      </c>
      <c r="B307" s="614" t="s">
        <v>3240</v>
      </c>
      <c r="C307" s="614" t="s">
        <v>2358</v>
      </c>
      <c r="D307" s="614" t="s">
        <v>3587</v>
      </c>
      <c r="E307" s="614" t="s">
        <v>3588</v>
      </c>
      <c r="F307" s="617">
        <v>25</v>
      </c>
      <c r="G307" s="617">
        <v>950</v>
      </c>
      <c r="H307" s="617">
        <v>1</v>
      </c>
      <c r="I307" s="617">
        <v>38</v>
      </c>
      <c r="J307" s="617">
        <v>9</v>
      </c>
      <c r="K307" s="617">
        <v>346</v>
      </c>
      <c r="L307" s="617">
        <v>0.36421052631578948</v>
      </c>
      <c r="M307" s="617">
        <v>38.444444444444443</v>
      </c>
      <c r="N307" s="617">
        <v>1</v>
      </c>
      <c r="O307" s="617">
        <v>39</v>
      </c>
      <c r="P307" s="638">
        <v>4.1052631578947368E-2</v>
      </c>
      <c r="Q307" s="618">
        <v>39</v>
      </c>
    </row>
    <row r="308" spans="1:17" ht="14.4" customHeight="1" x14ac:dyDescent="0.3">
      <c r="A308" s="613" t="s">
        <v>3578</v>
      </c>
      <c r="B308" s="614" t="s">
        <v>3240</v>
      </c>
      <c r="C308" s="614" t="s">
        <v>2358</v>
      </c>
      <c r="D308" s="614" t="s">
        <v>3182</v>
      </c>
      <c r="E308" s="614" t="s">
        <v>3183</v>
      </c>
      <c r="F308" s="617">
        <v>23</v>
      </c>
      <c r="G308" s="617">
        <v>3887</v>
      </c>
      <c r="H308" s="617">
        <v>1</v>
      </c>
      <c r="I308" s="617">
        <v>169</v>
      </c>
      <c r="J308" s="617">
        <v>10</v>
      </c>
      <c r="K308" s="617">
        <v>1694</v>
      </c>
      <c r="L308" s="617">
        <v>0.43581167995883713</v>
      </c>
      <c r="M308" s="617">
        <v>169.4</v>
      </c>
      <c r="N308" s="617">
        <v>1</v>
      </c>
      <c r="O308" s="617">
        <v>170</v>
      </c>
      <c r="P308" s="638">
        <v>4.3735528685361465E-2</v>
      </c>
      <c r="Q308" s="618">
        <v>170</v>
      </c>
    </row>
    <row r="309" spans="1:17" ht="14.4" customHeight="1" x14ac:dyDescent="0.3">
      <c r="A309" s="613" t="s">
        <v>3578</v>
      </c>
      <c r="B309" s="614" t="s">
        <v>3240</v>
      </c>
      <c r="C309" s="614" t="s">
        <v>2358</v>
      </c>
      <c r="D309" s="614" t="s">
        <v>3589</v>
      </c>
      <c r="E309" s="614" t="s">
        <v>3590</v>
      </c>
      <c r="F309" s="617">
        <v>2</v>
      </c>
      <c r="G309" s="617">
        <v>694</v>
      </c>
      <c r="H309" s="617">
        <v>1</v>
      </c>
      <c r="I309" s="617">
        <v>347</v>
      </c>
      <c r="J309" s="617"/>
      <c r="K309" s="617"/>
      <c r="L309" s="617"/>
      <c r="M309" s="617"/>
      <c r="N309" s="617"/>
      <c r="O309" s="617"/>
      <c r="P309" s="638"/>
      <c r="Q309" s="618"/>
    </row>
    <row r="310" spans="1:17" ht="14.4" customHeight="1" x14ac:dyDescent="0.3">
      <c r="A310" s="613" t="s">
        <v>3578</v>
      </c>
      <c r="B310" s="614" t="s">
        <v>3240</v>
      </c>
      <c r="C310" s="614" t="s">
        <v>2358</v>
      </c>
      <c r="D310" s="614" t="s">
        <v>3198</v>
      </c>
      <c r="E310" s="614" t="s">
        <v>3199</v>
      </c>
      <c r="F310" s="617">
        <v>23</v>
      </c>
      <c r="G310" s="617">
        <v>3956</v>
      </c>
      <c r="H310" s="617">
        <v>1</v>
      </c>
      <c r="I310" s="617">
        <v>172</v>
      </c>
      <c r="J310" s="617">
        <v>10</v>
      </c>
      <c r="K310" s="617">
        <v>1724</v>
      </c>
      <c r="L310" s="617">
        <v>0.43579373104145602</v>
      </c>
      <c r="M310" s="617">
        <v>172.4</v>
      </c>
      <c r="N310" s="617">
        <v>1</v>
      </c>
      <c r="O310" s="617">
        <v>173</v>
      </c>
      <c r="P310" s="638">
        <v>4.3731041456016181E-2</v>
      </c>
      <c r="Q310" s="618">
        <v>173</v>
      </c>
    </row>
    <row r="311" spans="1:17" ht="14.4" customHeight="1" x14ac:dyDescent="0.3">
      <c r="A311" s="613" t="s">
        <v>3578</v>
      </c>
      <c r="B311" s="614" t="s">
        <v>3240</v>
      </c>
      <c r="C311" s="614" t="s">
        <v>2358</v>
      </c>
      <c r="D311" s="614" t="s">
        <v>3591</v>
      </c>
      <c r="E311" s="614" t="s">
        <v>3592</v>
      </c>
      <c r="F311" s="617">
        <v>26</v>
      </c>
      <c r="G311" s="617">
        <v>4316</v>
      </c>
      <c r="H311" s="617">
        <v>1</v>
      </c>
      <c r="I311" s="617">
        <v>166</v>
      </c>
      <c r="J311" s="617">
        <v>10</v>
      </c>
      <c r="K311" s="617">
        <v>1664</v>
      </c>
      <c r="L311" s="617">
        <v>0.38554216867469882</v>
      </c>
      <c r="M311" s="617">
        <v>166.4</v>
      </c>
      <c r="N311" s="617">
        <v>1</v>
      </c>
      <c r="O311" s="617">
        <v>167</v>
      </c>
      <c r="P311" s="638">
        <v>3.8693234476367008E-2</v>
      </c>
      <c r="Q311" s="618">
        <v>167</v>
      </c>
    </row>
    <row r="312" spans="1:17" ht="14.4" customHeight="1" x14ac:dyDescent="0.3">
      <c r="A312" s="613" t="s">
        <v>504</v>
      </c>
      <c r="B312" s="614" t="s">
        <v>2898</v>
      </c>
      <c r="C312" s="614" t="s">
        <v>2358</v>
      </c>
      <c r="D312" s="614" t="s">
        <v>2899</v>
      </c>
      <c r="E312" s="614" t="s">
        <v>2900</v>
      </c>
      <c r="F312" s="617"/>
      <c r="G312" s="617"/>
      <c r="H312" s="617"/>
      <c r="I312" s="617"/>
      <c r="J312" s="617"/>
      <c r="K312" s="617"/>
      <c r="L312" s="617"/>
      <c r="M312" s="617"/>
      <c r="N312" s="617">
        <v>1</v>
      </c>
      <c r="O312" s="617">
        <v>259</v>
      </c>
      <c r="P312" s="638"/>
      <c r="Q312" s="618">
        <v>259</v>
      </c>
    </row>
    <row r="313" spans="1:17" ht="14.4" customHeight="1" x14ac:dyDescent="0.3">
      <c r="A313" s="613" t="s">
        <v>3593</v>
      </c>
      <c r="B313" s="614" t="s">
        <v>3594</v>
      </c>
      <c r="C313" s="614" t="s">
        <v>2358</v>
      </c>
      <c r="D313" s="614" t="s">
        <v>3595</v>
      </c>
      <c r="E313" s="614" t="s">
        <v>3596</v>
      </c>
      <c r="F313" s="617">
        <v>2</v>
      </c>
      <c r="G313" s="617">
        <v>994</v>
      </c>
      <c r="H313" s="617">
        <v>1</v>
      </c>
      <c r="I313" s="617">
        <v>497</v>
      </c>
      <c r="J313" s="617">
        <v>9</v>
      </c>
      <c r="K313" s="617">
        <v>4485</v>
      </c>
      <c r="L313" s="617">
        <v>4.5120724346076457</v>
      </c>
      <c r="M313" s="617">
        <v>498.33333333333331</v>
      </c>
      <c r="N313" s="617">
        <v>7</v>
      </c>
      <c r="O313" s="617">
        <v>3521</v>
      </c>
      <c r="P313" s="638">
        <v>3.5422535211267605</v>
      </c>
      <c r="Q313" s="618">
        <v>503</v>
      </c>
    </row>
    <row r="314" spans="1:17" ht="14.4" customHeight="1" x14ac:dyDescent="0.3">
      <c r="A314" s="613" t="s">
        <v>3593</v>
      </c>
      <c r="B314" s="614" t="s">
        <v>3594</v>
      </c>
      <c r="C314" s="614" t="s">
        <v>2358</v>
      </c>
      <c r="D314" s="614" t="s">
        <v>3597</v>
      </c>
      <c r="E314" s="614" t="s">
        <v>3598</v>
      </c>
      <c r="F314" s="617">
        <v>1</v>
      </c>
      <c r="G314" s="617">
        <v>6257</v>
      </c>
      <c r="H314" s="617">
        <v>1</v>
      </c>
      <c r="I314" s="617">
        <v>6257</v>
      </c>
      <c r="J314" s="617">
        <v>8</v>
      </c>
      <c r="K314" s="617">
        <v>50113</v>
      </c>
      <c r="L314" s="617">
        <v>8.0091097970273299</v>
      </c>
      <c r="M314" s="617">
        <v>6264.125</v>
      </c>
      <c r="N314" s="617">
        <v>7</v>
      </c>
      <c r="O314" s="617">
        <v>43988</v>
      </c>
      <c r="P314" s="638">
        <v>7.0302061690906186</v>
      </c>
      <c r="Q314" s="618">
        <v>6284</v>
      </c>
    </row>
    <row r="315" spans="1:17" ht="14.4" customHeight="1" x14ac:dyDescent="0.3">
      <c r="A315" s="613" t="s">
        <v>3593</v>
      </c>
      <c r="B315" s="614" t="s">
        <v>3594</v>
      </c>
      <c r="C315" s="614" t="s">
        <v>2358</v>
      </c>
      <c r="D315" s="614" t="s">
        <v>3243</v>
      </c>
      <c r="E315" s="614" t="s">
        <v>3244</v>
      </c>
      <c r="F315" s="617">
        <v>2</v>
      </c>
      <c r="G315" s="617">
        <v>2490</v>
      </c>
      <c r="H315" s="617">
        <v>1</v>
      </c>
      <c r="I315" s="617">
        <v>1245</v>
      </c>
      <c r="J315" s="617">
        <v>9</v>
      </c>
      <c r="K315" s="617">
        <v>11253</v>
      </c>
      <c r="L315" s="617">
        <v>4.5192771084337346</v>
      </c>
      <c r="M315" s="617">
        <v>1250.3333333333333</v>
      </c>
      <c r="N315" s="617">
        <v>5</v>
      </c>
      <c r="O315" s="617">
        <v>6340</v>
      </c>
      <c r="P315" s="638">
        <v>2.5461847389558234</v>
      </c>
      <c r="Q315" s="618">
        <v>1268</v>
      </c>
    </row>
    <row r="316" spans="1:17" ht="14.4" customHeight="1" x14ac:dyDescent="0.3">
      <c r="A316" s="613" t="s">
        <v>3593</v>
      </c>
      <c r="B316" s="614" t="s">
        <v>3594</v>
      </c>
      <c r="C316" s="614" t="s">
        <v>2358</v>
      </c>
      <c r="D316" s="614" t="s">
        <v>3520</v>
      </c>
      <c r="E316" s="614" t="s">
        <v>3521</v>
      </c>
      <c r="F316" s="617">
        <v>2</v>
      </c>
      <c r="G316" s="617">
        <v>328</v>
      </c>
      <c r="H316" s="617">
        <v>1</v>
      </c>
      <c r="I316" s="617">
        <v>164</v>
      </c>
      <c r="J316" s="617">
        <v>8</v>
      </c>
      <c r="K316" s="617">
        <v>1315</v>
      </c>
      <c r="L316" s="617">
        <v>4.0091463414634143</v>
      </c>
      <c r="M316" s="617">
        <v>164.375</v>
      </c>
      <c r="N316" s="617">
        <v>5</v>
      </c>
      <c r="O316" s="617">
        <v>830</v>
      </c>
      <c r="P316" s="638">
        <v>2.5304878048780486</v>
      </c>
      <c r="Q316" s="618">
        <v>166</v>
      </c>
    </row>
    <row r="317" spans="1:17" ht="14.4" customHeight="1" thickBot="1" x14ac:dyDescent="0.35">
      <c r="A317" s="619" t="s">
        <v>3593</v>
      </c>
      <c r="B317" s="620" t="s">
        <v>3594</v>
      </c>
      <c r="C317" s="620" t="s">
        <v>2358</v>
      </c>
      <c r="D317" s="620" t="s">
        <v>3524</v>
      </c>
      <c r="E317" s="620" t="s">
        <v>3525</v>
      </c>
      <c r="F317" s="623"/>
      <c r="G317" s="623"/>
      <c r="H317" s="623"/>
      <c r="I317" s="623"/>
      <c r="J317" s="623">
        <v>1</v>
      </c>
      <c r="K317" s="623">
        <v>167</v>
      </c>
      <c r="L317" s="623"/>
      <c r="M317" s="623">
        <v>167</v>
      </c>
      <c r="N317" s="623">
        <v>2</v>
      </c>
      <c r="O317" s="623">
        <v>340</v>
      </c>
      <c r="P317" s="631"/>
      <c r="Q317" s="624">
        <v>170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306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1130</v>
      </c>
      <c r="D3" s="182">
        <f>SUBTOTAL(9,D6:D1048576)</f>
        <v>1083</v>
      </c>
      <c r="E3" s="182">
        <f>SUBTOTAL(9,E6:E1048576)</f>
        <v>1103</v>
      </c>
      <c r="F3" s="183">
        <f>IF(OR(E3=0,C3=0),"",E3/C3)</f>
        <v>0.97610619469026549</v>
      </c>
      <c r="G3" s="430">
        <f>SUBTOTAL(9,G6:G1048576)</f>
        <v>12566.334600000002</v>
      </c>
      <c r="H3" s="431">
        <f>SUBTOTAL(9,H6:H1048576)</f>
        <v>12081.391200000002</v>
      </c>
      <c r="I3" s="431">
        <f>SUBTOTAL(9,I6:I1048576)</f>
        <v>12049.051500000001</v>
      </c>
      <c r="J3" s="183">
        <f>IF(OR(I3=0,G3=0),"",I3/G3)</f>
        <v>0.95883580085476949</v>
      </c>
      <c r="K3" s="430">
        <f>SUBTOTAL(9,K6:K1048576)</f>
        <v>2659.5</v>
      </c>
      <c r="L3" s="431">
        <f>SUBTOTAL(9,L6:L1048576)</f>
        <v>2569</v>
      </c>
      <c r="M3" s="431">
        <f>SUBTOTAL(9,M6:M1048576)</f>
        <v>2509</v>
      </c>
      <c r="N3" s="184">
        <f>IF(OR(M3=0,E3=0),"",M3/E3)</f>
        <v>2.2747053490480509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3"/>
      <c r="B5" s="804"/>
      <c r="C5" s="811">
        <v>2013</v>
      </c>
      <c r="D5" s="811">
        <v>2014</v>
      </c>
      <c r="E5" s="811">
        <v>2015</v>
      </c>
      <c r="F5" s="812" t="s">
        <v>2</v>
      </c>
      <c r="G5" s="822">
        <v>2013</v>
      </c>
      <c r="H5" s="811">
        <v>2014</v>
      </c>
      <c r="I5" s="811">
        <v>2015</v>
      </c>
      <c r="J5" s="812" t="s">
        <v>2</v>
      </c>
      <c r="K5" s="822">
        <v>2013</v>
      </c>
      <c r="L5" s="811">
        <v>2014</v>
      </c>
      <c r="M5" s="811">
        <v>2015</v>
      </c>
      <c r="N5" s="823" t="s">
        <v>80</v>
      </c>
    </row>
    <row r="6" spans="1:14" ht="14.4" customHeight="1" x14ac:dyDescent="0.3">
      <c r="A6" s="805" t="s">
        <v>2773</v>
      </c>
      <c r="B6" s="808" t="s">
        <v>3600</v>
      </c>
      <c r="C6" s="813">
        <v>7</v>
      </c>
      <c r="D6" s="814">
        <v>3</v>
      </c>
      <c r="E6" s="814">
        <v>1</v>
      </c>
      <c r="F6" s="819">
        <v>0.14285714285714285</v>
      </c>
      <c r="G6" s="813">
        <v>201.38579999999999</v>
      </c>
      <c r="H6" s="814">
        <v>86.308200000000014</v>
      </c>
      <c r="I6" s="814">
        <v>28.769400000000001</v>
      </c>
      <c r="J6" s="819">
        <v>0.14285714285714288</v>
      </c>
      <c r="K6" s="813">
        <v>77</v>
      </c>
      <c r="L6" s="814">
        <v>33</v>
      </c>
      <c r="M6" s="814">
        <v>11</v>
      </c>
      <c r="N6" s="824">
        <v>11000</v>
      </c>
    </row>
    <row r="7" spans="1:14" ht="14.4" customHeight="1" x14ac:dyDescent="0.3">
      <c r="A7" s="806" t="s">
        <v>2807</v>
      </c>
      <c r="B7" s="809" t="s">
        <v>3600</v>
      </c>
      <c r="C7" s="815">
        <v>25</v>
      </c>
      <c r="D7" s="816">
        <v>26</v>
      </c>
      <c r="E7" s="816">
        <v>32</v>
      </c>
      <c r="F7" s="820">
        <v>1.28</v>
      </c>
      <c r="G7" s="815">
        <v>629.23500000000013</v>
      </c>
      <c r="H7" s="816">
        <v>654.40440000000001</v>
      </c>
      <c r="I7" s="816">
        <v>805.42079999999999</v>
      </c>
      <c r="J7" s="820">
        <v>1.2799999999999998</v>
      </c>
      <c r="K7" s="815">
        <v>225</v>
      </c>
      <c r="L7" s="816">
        <v>234</v>
      </c>
      <c r="M7" s="816">
        <v>288</v>
      </c>
      <c r="N7" s="825">
        <v>9000</v>
      </c>
    </row>
    <row r="8" spans="1:14" ht="14.4" customHeight="1" x14ac:dyDescent="0.3">
      <c r="A8" s="806" t="s">
        <v>2802</v>
      </c>
      <c r="B8" s="809" t="s">
        <v>3600</v>
      </c>
      <c r="C8" s="815">
        <v>63</v>
      </c>
      <c r="D8" s="816">
        <v>69</v>
      </c>
      <c r="E8" s="816">
        <v>47</v>
      </c>
      <c r="F8" s="820">
        <v>0.74603174603174605</v>
      </c>
      <c r="G8" s="815">
        <v>1358.8667999999998</v>
      </c>
      <c r="H8" s="816">
        <v>1488.2886000000001</v>
      </c>
      <c r="I8" s="816">
        <v>1013.7618</v>
      </c>
      <c r="J8" s="820">
        <v>0.74603471068687544</v>
      </c>
      <c r="K8" s="815">
        <v>441</v>
      </c>
      <c r="L8" s="816">
        <v>483</v>
      </c>
      <c r="M8" s="816">
        <v>329</v>
      </c>
      <c r="N8" s="825">
        <v>7000</v>
      </c>
    </row>
    <row r="9" spans="1:14" ht="14.4" customHeight="1" x14ac:dyDescent="0.3">
      <c r="A9" s="806" t="s">
        <v>2775</v>
      </c>
      <c r="B9" s="809" t="s">
        <v>3600</v>
      </c>
      <c r="C9" s="815">
        <v>888</v>
      </c>
      <c r="D9" s="816">
        <v>840</v>
      </c>
      <c r="E9" s="816">
        <v>867</v>
      </c>
      <c r="F9" s="820">
        <v>0.97635135135135132</v>
      </c>
      <c r="G9" s="815">
        <v>9507.7188000000006</v>
      </c>
      <c r="H9" s="816">
        <v>8994.1320000000014</v>
      </c>
      <c r="I9" s="816">
        <v>9283.2291000000023</v>
      </c>
      <c r="J9" s="820">
        <v>0.97638868957714675</v>
      </c>
      <c r="K9" s="815">
        <v>1776</v>
      </c>
      <c r="L9" s="816">
        <v>1680</v>
      </c>
      <c r="M9" s="816">
        <v>1734</v>
      </c>
      <c r="N9" s="825">
        <v>2000</v>
      </c>
    </row>
    <row r="10" spans="1:14" ht="14.4" customHeight="1" x14ac:dyDescent="0.3">
      <c r="A10" s="806" t="s">
        <v>2804</v>
      </c>
      <c r="B10" s="809" t="s">
        <v>3600</v>
      </c>
      <c r="C10" s="815">
        <v>134</v>
      </c>
      <c r="D10" s="816">
        <v>133</v>
      </c>
      <c r="E10" s="816">
        <v>138</v>
      </c>
      <c r="F10" s="820">
        <v>1.0298507462686568</v>
      </c>
      <c r="G10" s="815">
        <v>805.0608000000002</v>
      </c>
      <c r="H10" s="816">
        <v>799.11720000000014</v>
      </c>
      <c r="I10" s="816">
        <v>829.15920000000006</v>
      </c>
      <c r="J10" s="820">
        <v>1.0299336397946588</v>
      </c>
      <c r="K10" s="815">
        <v>134</v>
      </c>
      <c r="L10" s="816">
        <v>133</v>
      </c>
      <c r="M10" s="816">
        <v>138</v>
      </c>
      <c r="N10" s="825">
        <v>1000</v>
      </c>
    </row>
    <row r="11" spans="1:14" ht="14.4" customHeight="1" thickBot="1" x14ac:dyDescent="0.35">
      <c r="A11" s="807" t="s">
        <v>2798</v>
      </c>
      <c r="B11" s="810" t="s">
        <v>3600</v>
      </c>
      <c r="C11" s="817">
        <v>13</v>
      </c>
      <c r="D11" s="818">
        <v>12</v>
      </c>
      <c r="E11" s="818">
        <v>18</v>
      </c>
      <c r="F11" s="821">
        <v>1.3846153846153846</v>
      </c>
      <c r="G11" s="817">
        <v>64.067400000000006</v>
      </c>
      <c r="H11" s="818">
        <v>59.140800000000006</v>
      </c>
      <c r="I11" s="818">
        <v>88.711200000000005</v>
      </c>
      <c r="J11" s="821">
        <v>1.3846542859551034</v>
      </c>
      <c r="K11" s="817">
        <v>6.5</v>
      </c>
      <c r="L11" s="818">
        <v>6</v>
      </c>
      <c r="M11" s="818">
        <v>9</v>
      </c>
      <c r="N11" s="82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306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2013</v>
      </c>
      <c r="C3" s="44">
        <v>2014</v>
      </c>
      <c r="D3" s="11"/>
      <c r="E3" s="458">
        <v>2015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2775.6477099999988</v>
      </c>
      <c r="C5" s="33">
        <v>2641.1882000000023</v>
      </c>
      <c r="D5" s="12"/>
      <c r="E5" s="214">
        <v>2669.598800000002</v>
      </c>
      <c r="F5" s="32">
        <v>2456.1193390672734</v>
      </c>
      <c r="G5" s="213">
        <f>E5-F5</f>
        <v>213.47946093272867</v>
      </c>
      <c r="H5" s="219">
        <f>IF(F5&lt;0.00000001,"",E5/F5)</f>
        <v>1.0869173812270045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1069.8206700000001</v>
      </c>
      <c r="C6" s="35">
        <v>975.11425000000099</v>
      </c>
      <c r="D6" s="12"/>
      <c r="E6" s="215">
        <v>1176.113800000001</v>
      </c>
      <c r="F6" s="34">
        <v>1181.45646945365</v>
      </c>
      <c r="G6" s="216">
        <f>E6-F6</f>
        <v>-5.3426694536490231</v>
      </c>
      <c r="H6" s="220">
        <f>IF(F6&lt;0.00000001,"",E6/F6)</f>
        <v>0.99547789563832201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9768.3838899999992</v>
      </c>
      <c r="C7" s="35">
        <v>10327.92139000001</v>
      </c>
      <c r="D7" s="12"/>
      <c r="E7" s="215">
        <v>10606.482220000009</v>
      </c>
      <c r="F7" s="34">
        <v>11088.666317400532</v>
      </c>
      <c r="G7" s="216">
        <f>E7-F7</f>
        <v>-482.18409740052266</v>
      </c>
      <c r="H7" s="220">
        <f>IF(F7&lt;0.00000001,"",E7/F7)</f>
        <v>0.95651559136161657</v>
      </c>
    </row>
    <row r="8" spans="1:8" ht="14.4" customHeight="1" thickBot="1" x14ac:dyDescent="0.35">
      <c r="A8" s="1" t="s">
        <v>84</v>
      </c>
      <c r="B8" s="15">
        <v>2663.3426999999915</v>
      </c>
      <c r="C8" s="37">
        <v>2557.8899700000034</v>
      </c>
      <c r="D8" s="12"/>
      <c r="E8" s="217">
        <v>2638.3592899999999</v>
      </c>
      <c r="F8" s="36">
        <v>2573.6193911259124</v>
      </c>
      <c r="G8" s="218">
        <f>E8-F8</f>
        <v>64.73989887408743</v>
      </c>
      <c r="H8" s="221">
        <f>IF(F8&lt;0.00000001,"",E8/F8)</f>
        <v>1.0251551954796878</v>
      </c>
    </row>
    <row r="9" spans="1:8" ht="14.4" customHeight="1" thickBot="1" x14ac:dyDescent="0.35">
      <c r="A9" s="2" t="s">
        <v>85</v>
      </c>
      <c r="B9" s="3">
        <v>16277.19496999999</v>
      </c>
      <c r="C9" s="39">
        <v>16502.113810000017</v>
      </c>
      <c r="D9" s="12"/>
      <c r="E9" s="3">
        <v>17090.554110000012</v>
      </c>
      <c r="F9" s="38">
        <v>17299.861517047368</v>
      </c>
      <c r="G9" s="38">
        <f>E9-F9</f>
        <v>-209.30740704735581</v>
      </c>
      <c r="H9" s="222">
        <f>IF(F9&lt;0.00000001,"",E9/F9)</f>
        <v>0.98790120910267964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5141.46</v>
      </c>
      <c r="C12" s="37">
        <f>IF(ISERROR(VLOOKUP("Celkem",CaseMix!A:D,3,0)),0,VLOOKUP("Celkem",CaseMix!A:D,3,0)*30)</f>
        <v>5880.3899999999994</v>
      </c>
      <c r="D12" s="12"/>
      <c r="E12" s="217">
        <f>IF(ISERROR(VLOOKUP("Celkem",CaseMix!A:D,4,0)),0,VLOOKUP("Celkem",CaseMix!A:D,4,0)*30)</f>
        <v>3520.11</v>
      </c>
      <c r="F12" s="36">
        <f>B12</f>
        <v>5141.46</v>
      </c>
      <c r="G12" s="218">
        <f>E12-F12</f>
        <v>-1621.35</v>
      </c>
      <c r="H12" s="221">
        <f>IF(F12&lt;0.00000001,"",E12/F12)</f>
        <v>0.68465183041392919</v>
      </c>
    </row>
    <row r="13" spans="1:8" ht="14.4" customHeight="1" thickBot="1" x14ac:dyDescent="0.35">
      <c r="A13" s="4" t="s">
        <v>88</v>
      </c>
      <c r="B13" s="9">
        <f>SUM(B11:B12)</f>
        <v>5141.46</v>
      </c>
      <c r="C13" s="41">
        <f>SUM(C11:C12)</f>
        <v>5880.3899999999994</v>
      </c>
      <c r="D13" s="12"/>
      <c r="E13" s="9">
        <f>SUM(E11:E12)</f>
        <v>3520.11</v>
      </c>
      <c r="F13" s="40">
        <f>SUM(F11:F12)</f>
        <v>5141.46</v>
      </c>
      <c r="G13" s="40">
        <f>E13-F13</f>
        <v>-1621.35</v>
      </c>
      <c r="H13" s="223">
        <f>IF(F13&lt;0.00000001,"",E13/F13)</f>
        <v>0.68465183041392919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0.3158689202578252</v>
      </c>
      <c r="C15" s="43">
        <f>IF(C9=0,"",C13/C9)</f>
        <v>0.35634162191007174</v>
      </c>
      <c r="D15" s="12"/>
      <c r="E15" s="10">
        <f>IF(E9=0,"",E13/E9)</f>
        <v>0.20596816097029388</v>
      </c>
      <c r="F15" s="42">
        <f>IF(F9=0,"",F13/F9)</f>
        <v>0.29719659865101117</v>
      </c>
      <c r="G15" s="42">
        <f>IF(ISERROR(F15-E15),"",E15-F15)</f>
        <v>-9.1228437680717284E-2</v>
      </c>
      <c r="H15" s="224">
        <f>IF(ISERROR(F15-E15),"",IF(F15&lt;0.00000001,"",E15/F15))</f>
        <v>0.69303673697879686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222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221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283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3.6082757696078202E-2</v>
      </c>
      <c r="C4" s="313">
        <f t="shared" ref="C4:M4" si="0">(C10+C8)/C6</f>
        <v>6.3003168323147285E-2</v>
      </c>
      <c r="D4" s="313">
        <f t="shared" si="0"/>
        <v>0.1017808127154313</v>
      </c>
      <c r="E4" s="313">
        <f t="shared" si="0"/>
        <v>0.20596816097029388</v>
      </c>
      <c r="F4" s="313">
        <f t="shared" si="0"/>
        <v>0</v>
      </c>
      <c r="G4" s="313">
        <f t="shared" si="0"/>
        <v>0</v>
      </c>
      <c r="H4" s="313">
        <f t="shared" si="0"/>
        <v>0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3648.2799100000002</v>
      </c>
      <c r="C5" s="313">
        <f>IF(ISERROR(VLOOKUP($A5,'Man Tab'!$A:$Q,COLUMN()+2,0)),0,VLOOKUP($A5,'Man Tab'!$A:$Q,COLUMN()+2,0))</f>
        <v>4513.6905700000098</v>
      </c>
      <c r="D5" s="313">
        <f>IF(ISERROR(VLOOKUP($A5,'Man Tab'!$A:$Q,COLUMN()+2,0)),0,VLOOKUP($A5,'Man Tab'!$A:$Q,COLUMN()+2,0))</f>
        <v>4446.5945899999997</v>
      </c>
      <c r="E5" s="313">
        <f>IF(ISERROR(VLOOKUP($A5,'Man Tab'!$A:$Q,COLUMN()+2,0)),0,VLOOKUP($A5,'Man Tab'!$A:$Q,COLUMN()+2,0))</f>
        <v>4481.9890400000004</v>
      </c>
      <c r="F5" s="313">
        <f>IF(ISERROR(VLOOKUP($A5,'Man Tab'!$A:$Q,COLUMN()+2,0)),0,VLOOKUP($A5,'Man Tab'!$A:$Q,COLUMN()+2,0))</f>
        <v>0</v>
      </c>
      <c r="G5" s="313">
        <f>IF(ISERROR(VLOOKUP($A5,'Man Tab'!$A:$Q,COLUMN()+2,0)),0,VLOOKUP($A5,'Man Tab'!$A:$Q,COLUMN()+2,0))</f>
        <v>0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3648.2799100000002</v>
      </c>
      <c r="C6" s="315">
        <f t="shared" ref="C6:M6" si="1">C5+B6</f>
        <v>8161.97048000001</v>
      </c>
      <c r="D6" s="315">
        <f t="shared" si="1"/>
        <v>12608.56507000001</v>
      </c>
      <c r="E6" s="315">
        <f t="shared" si="1"/>
        <v>17090.554110000012</v>
      </c>
      <c r="F6" s="315">
        <f t="shared" si="1"/>
        <v>17090.554110000012</v>
      </c>
      <c r="G6" s="315">
        <f t="shared" si="1"/>
        <v>17090.554110000012</v>
      </c>
      <c r="H6" s="315">
        <f t="shared" si="1"/>
        <v>17090.554110000012</v>
      </c>
      <c r="I6" s="315">
        <f t="shared" si="1"/>
        <v>17090.554110000012</v>
      </c>
      <c r="J6" s="315">
        <f t="shared" si="1"/>
        <v>17090.554110000012</v>
      </c>
      <c r="K6" s="315">
        <f t="shared" si="1"/>
        <v>17090.554110000012</v>
      </c>
      <c r="L6" s="315">
        <f t="shared" si="1"/>
        <v>17090.554110000012</v>
      </c>
      <c r="M6" s="315">
        <f t="shared" si="1"/>
        <v>17090.554110000012</v>
      </c>
    </row>
    <row r="7" spans="1:13" ht="14.4" customHeight="1" x14ac:dyDescent="0.3">
      <c r="A7" s="314" t="s">
        <v>113</v>
      </c>
      <c r="B7" s="314">
        <v>4.3879999999999999</v>
      </c>
      <c r="C7" s="314">
        <v>17.140999999999998</v>
      </c>
      <c r="D7" s="314">
        <v>42.777000000000001</v>
      </c>
      <c r="E7" s="314">
        <v>117.337</v>
      </c>
      <c r="F7" s="314"/>
      <c r="G7" s="314"/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131.63999999999999</v>
      </c>
      <c r="C8" s="315">
        <f t="shared" ref="C8:M8" si="2">C7*30</f>
        <v>514.2299999999999</v>
      </c>
      <c r="D8" s="315">
        <f t="shared" si="2"/>
        <v>1283.31</v>
      </c>
      <c r="E8" s="315">
        <f t="shared" si="2"/>
        <v>3520.11</v>
      </c>
      <c r="F8" s="315">
        <f t="shared" si="2"/>
        <v>0</v>
      </c>
      <c r="G8" s="315">
        <f t="shared" si="2"/>
        <v>0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0.29719659865101117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0.29719659865101117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308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284</v>
      </c>
      <c r="E4" s="226" t="s">
        <v>285</v>
      </c>
      <c r="F4" s="226" t="s">
        <v>286</v>
      </c>
      <c r="G4" s="226" t="s">
        <v>287</v>
      </c>
      <c r="H4" s="226" t="s">
        <v>288</v>
      </c>
      <c r="I4" s="226" t="s">
        <v>289</v>
      </c>
      <c r="J4" s="226" t="s">
        <v>290</v>
      </c>
      <c r="K4" s="226" t="s">
        <v>291</v>
      </c>
      <c r="L4" s="226" t="s">
        <v>292</v>
      </c>
      <c r="M4" s="226" t="s">
        <v>293</v>
      </c>
      <c r="N4" s="226" t="s">
        <v>294</v>
      </c>
      <c r="O4" s="226" t="s">
        <v>295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7368.3580172018201</v>
      </c>
      <c r="C7" s="56">
        <v>614.029834766818</v>
      </c>
      <c r="D7" s="56">
        <v>383.62194</v>
      </c>
      <c r="E7" s="56">
        <v>892.90939000000196</v>
      </c>
      <c r="F7" s="56">
        <v>729.72609999999997</v>
      </c>
      <c r="G7" s="56">
        <v>663.34136999999998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2669.5988000000002</v>
      </c>
      <c r="Q7" s="174">
        <v>1.0869173812270001</v>
      </c>
    </row>
    <row r="8" spans="1:17" ht="14.4" customHeight="1" x14ac:dyDescent="0.3">
      <c r="A8" s="19" t="s">
        <v>23</v>
      </c>
      <c r="B8" s="55">
        <v>3631.6084091063499</v>
      </c>
      <c r="C8" s="56">
        <v>302.63403409219598</v>
      </c>
      <c r="D8" s="56">
        <v>191.703</v>
      </c>
      <c r="E8" s="56">
        <v>297.79000000000099</v>
      </c>
      <c r="F8" s="56">
        <v>384.88299999999998</v>
      </c>
      <c r="G8" s="56">
        <v>395.029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1269.405</v>
      </c>
      <c r="Q8" s="174">
        <v>1.0486304058689999</v>
      </c>
    </row>
    <row r="9" spans="1:17" ht="14.4" customHeight="1" x14ac:dyDescent="0.3">
      <c r="A9" s="19" t="s">
        <v>24</v>
      </c>
      <c r="B9" s="55">
        <v>3544.3694083609498</v>
      </c>
      <c r="C9" s="56">
        <v>295.36411736341302</v>
      </c>
      <c r="D9" s="56">
        <v>300.59530000000001</v>
      </c>
      <c r="E9" s="56">
        <v>291.48444000000097</v>
      </c>
      <c r="F9" s="56">
        <v>258.40051</v>
      </c>
      <c r="G9" s="56">
        <v>325.63355000000001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1176.1138000000001</v>
      </c>
      <c r="Q9" s="174">
        <v>0.99547789563800004</v>
      </c>
    </row>
    <row r="10" spans="1:17" ht="14.4" customHeight="1" x14ac:dyDescent="0.3">
      <c r="A10" s="19" t="s">
        <v>25</v>
      </c>
      <c r="B10" s="55">
        <v>58</v>
      </c>
      <c r="C10" s="56">
        <v>4.833333333333</v>
      </c>
      <c r="D10" s="56">
        <v>3.0636700000000001</v>
      </c>
      <c r="E10" s="56">
        <v>6.1172700000000004</v>
      </c>
      <c r="F10" s="56">
        <v>6.0484200000000001</v>
      </c>
      <c r="G10" s="56">
        <v>11.344620000000001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26.573979999999999</v>
      </c>
      <c r="Q10" s="174">
        <v>1.374516206896</v>
      </c>
    </row>
    <row r="11" spans="1:17" ht="14.4" customHeight="1" x14ac:dyDescent="0.3">
      <c r="A11" s="19" t="s">
        <v>26</v>
      </c>
      <c r="B11" s="55">
        <v>341.42880225296801</v>
      </c>
      <c r="C11" s="56">
        <v>28.452400187746999</v>
      </c>
      <c r="D11" s="56">
        <v>22.201360000000001</v>
      </c>
      <c r="E11" s="56">
        <v>32.882739999999998</v>
      </c>
      <c r="F11" s="56">
        <v>23.767379999999999</v>
      </c>
      <c r="G11" s="56">
        <v>32.424579999999999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111.27606</v>
      </c>
      <c r="Q11" s="174">
        <v>0.977738778325</v>
      </c>
    </row>
    <row r="12" spans="1:17" ht="14.4" customHeight="1" x14ac:dyDescent="0.3">
      <c r="A12" s="19" t="s">
        <v>27</v>
      </c>
      <c r="B12" s="55">
        <v>203.27993434081901</v>
      </c>
      <c r="C12" s="56">
        <v>16.939994528401002</v>
      </c>
      <c r="D12" s="56">
        <v>3.2646600000000001</v>
      </c>
      <c r="E12" s="56">
        <v>0</v>
      </c>
      <c r="F12" s="56">
        <v>17.6038</v>
      </c>
      <c r="G12" s="56">
        <v>2.8010000000000002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23.669460000000001</v>
      </c>
      <c r="Q12" s="174">
        <v>0.34931327693600001</v>
      </c>
    </row>
    <row r="13" spans="1:17" ht="14.4" customHeight="1" x14ac:dyDescent="0.3">
      <c r="A13" s="19" t="s">
        <v>28</v>
      </c>
      <c r="B13" s="55">
        <v>127.99999596831</v>
      </c>
      <c r="C13" s="56">
        <v>10.666666330691999</v>
      </c>
      <c r="D13" s="56">
        <v>7.4166999999999996</v>
      </c>
      <c r="E13" s="56">
        <v>13.203519999999999</v>
      </c>
      <c r="F13" s="56">
        <v>12.276160000000001</v>
      </c>
      <c r="G13" s="56">
        <v>11.76824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44.664619999999999</v>
      </c>
      <c r="Q13" s="174">
        <v>1.0468270642219999</v>
      </c>
    </row>
    <row r="14" spans="1:17" ht="14.4" customHeight="1" x14ac:dyDescent="0.3">
      <c r="A14" s="19" t="s">
        <v>29</v>
      </c>
      <c r="B14" s="55">
        <v>299.16703433417598</v>
      </c>
      <c r="C14" s="56">
        <v>24.930586194513999</v>
      </c>
      <c r="D14" s="56">
        <v>37.994</v>
      </c>
      <c r="E14" s="56">
        <v>32.575000000000003</v>
      </c>
      <c r="F14" s="56">
        <v>33.155000000000001</v>
      </c>
      <c r="G14" s="56">
        <v>27.207000000000001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130.93100000000001</v>
      </c>
      <c r="Q14" s="174">
        <v>1.312955489478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307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574.96339661508296</v>
      </c>
      <c r="C17" s="56">
        <v>47.91361638459</v>
      </c>
      <c r="D17" s="56">
        <v>23.982959999999999</v>
      </c>
      <c r="E17" s="56">
        <v>29.23152</v>
      </c>
      <c r="F17" s="56">
        <v>34.128819999999997</v>
      </c>
      <c r="G17" s="56">
        <v>12.6851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100.0284</v>
      </c>
      <c r="Q17" s="174">
        <v>0.52192052879600004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2.6480000000000001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2.6480000000000001</v>
      </c>
      <c r="Q18" s="174" t="s">
        <v>307</v>
      </c>
    </row>
    <row r="19" spans="1:17" ht="14.4" customHeight="1" x14ac:dyDescent="0.3">
      <c r="A19" s="19" t="s">
        <v>34</v>
      </c>
      <c r="B19" s="55">
        <v>829.41795737334201</v>
      </c>
      <c r="C19" s="56">
        <v>69.118163114444997</v>
      </c>
      <c r="D19" s="56">
        <v>64.724209999999999</v>
      </c>
      <c r="E19" s="56">
        <v>56.07405</v>
      </c>
      <c r="F19" s="56">
        <v>144.04938000000001</v>
      </c>
      <c r="G19" s="56">
        <v>44.6267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309.47433999999998</v>
      </c>
      <c r="Q19" s="174">
        <v>1.1193669147700001</v>
      </c>
    </row>
    <row r="20" spans="1:17" ht="14.4" customHeight="1" x14ac:dyDescent="0.3">
      <c r="A20" s="19" t="s">
        <v>35</v>
      </c>
      <c r="B20" s="55">
        <v>33265.998952201597</v>
      </c>
      <c r="C20" s="56">
        <v>2772.1665793501402</v>
      </c>
      <c r="D20" s="56">
        <v>2469.9372100000001</v>
      </c>
      <c r="E20" s="56">
        <v>2717.52929000001</v>
      </c>
      <c r="F20" s="56">
        <v>2632.69488</v>
      </c>
      <c r="G20" s="56">
        <v>2786.3208399999999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10606.48222</v>
      </c>
      <c r="Q20" s="174">
        <v>0.95651559136099995</v>
      </c>
    </row>
    <row r="21" spans="1:17" ht="14.4" customHeight="1" x14ac:dyDescent="0.3">
      <c r="A21" s="20" t="s">
        <v>36</v>
      </c>
      <c r="B21" s="55">
        <v>1654.9926433867099</v>
      </c>
      <c r="C21" s="56">
        <v>137.91605361555901</v>
      </c>
      <c r="D21" s="56">
        <v>139.47200000000001</v>
      </c>
      <c r="E21" s="56">
        <v>130.786</v>
      </c>
      <c r="F21" s="56">
        <v>166.26900000000001</v>
      </c>
      <c r="G21" s="56">
        <v>130.20699999999999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566.73400000000004</v>
      </c>
      <c r="Q21" s="174">
        <v>1.027316953216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7.26</v>
      </c>
      <c r="F22" s="56">
        <v>3.49</v>
      </c>
      <c r="G22" s="56">
        <v>38.598999999999997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49.348999999999997</v>
      </c>
      <c r="Q22" s="174" t="s">
        <v>307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307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0.3029</v>
      </c>
      <c r="E24" s="56">
        <v>3.1993499999999999</v>
      </c>
      <c r="F24" s="56">
        <v>0.102139999999</v>
      </c>
      <c r="G24" s="56">
        <v>1.0399999979999999E-3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3.605429999999</v>
      </c>
      <c r="Q24" s="174" t="s">
        <v>307</v>
      </c>
    </row>
    <row r="25" spans="1:17" ht="14.4" customHeight="1" x14ac:dyDescent="0.3">
      <c r="A25" s="21" t="s">
        <v>40</v>
      </c>
      <c r="B25" s="58">
        <v>51899.584551142099</v>
      </c>
      <c r="C25" s="59">
        <v>4324.9653792618401</v>
      </c>
      <c r="D25" s="59">
        <v>3648.2799100000002</v>
      </c>
      <c r="E25" s="59">
        <v>4513.6905700000098</v>
      </c>
      <c r="F25" s="59">
        <v>4446.5945899999997</v>
      </c>
      <c r="G25" s="59">
        <v>4481.9890400000004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17090.554110000001</v>
      </c>
      <c r="Q25" s="175">
        <v>0.98790120910199997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509.86483000000197</v>
      </c>
      <c r="E26" s="56">
        <v>450.84821000000198</v>
      </c>
      <c r="F26" s="56">
        <v>681.83865000000196</v>
      </c>
      <c r="G26" s="56">
        <v>476.26080000000201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2118.8124900000098</v>
      </c>
      <c r="Q26" s="174" t="s">
        <v>307</v>
      </c>
    </row>
    <row r="27" spans="1:17" ht="14.4" customHeight="1" x14ac:dyDescent="0.3">
      <c r="A27" s="22" t="s">
        <v>42</v>
      </c>
      <c r="B27" s="58">
        <v>51899.584551142099</v>
      </c>
      <c r="C27" s="59">
        <v>4324.9653792618401</v>
      </c>
      <c r="D27" s="59">
        <v>4158.1447399999997</v>
      </c>
      <c r="E27" s="59">
        <v>4964.5387800000099</v>
      </c>
      <c r="F27" s="59">
        <v>5128.4332400000003</v>
      </c>
      <c r="G27" s="59">
        <v>4958.2498400000004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19209.366600000001</v>
      </c>
      <c r="Q27" s="175">
        <v>1.1103768999000001</v>
      </c>
    </row>
    <row r="28" spans="1:17" ht="14.4" customHeight="1" x14ac:dyDescent="0.3">
      <c r="A28" s="20" t="s">
        <v>43</v>
      </c>
      <c r="B28" s="55">
        <v>0.79165798813300003</v>
      </c>
      <c r="C28" s="56">
        <v>6.5971499010999995E-2</v>
      </c>
      <c r="D28" s="56">
        <v>0</v>
      </c>
      <c r="E28" s="56">
        <v>0.39999000000000001</v>
      </c>
      <c r="F28" s="56">
        <v>0.15620000000000001</v>
      </c>
      <c r="G28" s="56">
        <v>5.2900000000000003E-2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0.60909000000000002</v>
      </c>
      <c r="Q28" s="174">
        <v>2.3081558291449999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3.49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3.49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300</v>
      </c>
      <c r="G4" s="473" t="s">
        <v>51</v>
      </c>
      <c r="H4" s="250" t="s">
        <v>164</v>
      </c>
      <c r="I4" s="471" t="s">
        <v>52</v>
      </c>
      <c r="J4" s="473" t="s">
        <v>302</v>
      </c>
      <c r="K4" s="474" t="s">
        <v>303</v>
      </c>
    </row>
    <row r="5" spans="1:11" ht="42" thickBot="1" x14ac:dyDescent="0.35">
      <c r="A5" s="94"/>
      <c r="B5" s="28" t="s">
        <v>296</v>
      </c>
      <c r="C5" s="29" t="s">
        <v>297</v>
      </c>
      <c r="D5" s="30" t="s">
        <v>298</v>
      </c>
      <c r="E5" s="30" t="s">
        <v>299</v>
      </c>
      <c r="F5" s="472"/>
      <c r="G5" s="472"/>
      <c r="H5" s="29" t="s">
        <v>301</v>
      </c>
      <c r="I5" s="472"/>
      <c r="J5" s="472"/>
      <c r="K5" s="475"/>
    </row>
    <row r="6" spans="1:11" ht="14.4" customHeight="1" thickBot="1" x14ac:dyDescent="0.35">
      <c r="A6" s="584" t="s">
        <v>309</v>
      </c>
      <c r="B6" s="566">
        <v>48945.389095296698</v>
      </c>
      <c r="C6" s="566">
        <v>52320.575640000003</v>
      </c>
      <c r="D6" s="567">
        <v>3375.1865447033301</v>
      </c>
      <c r="E6" s="568">
        <v>1.0689582125520001</v>
      </c>
      <c r="F6" s="566">
        <v>51899.584551142099</v>
      </c>
      <c r="G6" s="567">
        <v>17299.8615170474</v>
      </c>
      <c r="H6" s="569">
        <v>4481.9890400000004</v>
      </c>
      <c r="I6" s="566">
        <v>17090.554110000001</v>
      </c>
      <c r="J6" s="567">
        <v>-209.30740704736999</v>
      </c>
      <c r="K6" s="570">
        <v>0.32930040303399999</v>
      </c>
    </row>
    <row r="7" spans="1:11" ht="14.4" customHeight="1" thickBot="1" x14ac:dyDescent="0.35">
      <c r="A7" s="585" t="s">
        <v>310</v>
      </c>
      <c r="B7" s="566">
        <v>15442.0916794271</v>
      </c>
      <c r="C7" s="566">
        <v>15407.660900000001</v>
      </c>
      <c r="D7" s="567">
        <v>-34.430779427066</v>
      </c>
      <c r="E7" s="568">
        <v>0.99777032929499998</v>
      </c>
      <c r="F7" s="566">
        <v>15574.211601565399</v>
      </c>
      <c r="G7" s="567">
        <v>5191.40386718846</v>
      </c>
      <c r="H7" s="569">
        <v>1469.5504000000001</v>
      </c>
      <c r="I7" s="566">
        <v>5452.2351500000004</v>
      </c>
      <c r="J7" s="567">
        <v>260.83128281154001</v>
      </c>
      <c r="K7" s="570">
        <v>0.350080972923</v>
      </c>
    </row>
    <row r="8" spans="1:11" ht="14.4" customHeight="1" thickBot="1" x14ac:dyDescent="0.35">
      <c r="A8" s="586" t="s">
        <v>311</v>
      </c>
      <c r="B8" s="566">
        <v>15119.3128304356</v>
      </c>
      <c r="C8" s="566">
        <v>15119.3549</v>
      </c>
      <c r="D8" s="567">
        <v>4.2069564353000001E-2</v>
      </c>
      <c r="E8" s="568">
        <v>1.000002782505</v>
      </c>
      <c r="F8" s="566">
        <v>15275.0445672312</v>
      </c>
      <c r="G8" s="567">
        <v>5091.6815224104002</v>
      </c>
      <c r="H8" s="569">
        <v>1442.3434</v>
      </c>
      <c r="I8" s="566">
        <v>5321.3041499999999</v>
      </c>
      <c r="J8" s="567">
        <v>229.62262758959901</v>
      </c>
      <c r="K8" s="570">
        <v>0.34836586738399999</v>
      </c>
    </row>
    <row r="9" spans="1:11" ht="14.4" customHeight="1" thickBot="1" x14ac:dyDescent="0.35">
      <c r="A9" s="587" t="s">
        <v>312</v>
      </c>
      <c r="B9" s="571">
        <v>0</v>
      </c>
      <c r="C9" s="571">
        <v>3.6800000000000001E-3</v>
      </c>
      <c r="D9" s="572">
        <v>3.6800000000000001E-3</v>
      </c>
      <c r="E9" s="573" t="s">
        <v>307</v>
      </c>
      <c r="F9" s="571">
        <v>0</v>
      </c>
      <c r="G9" s="572">
        <v>0</v>
      </c>
      <c r="H9" s="574">
        <v>1.0399999999999999E-3</v>
      </c>
      <c r="I9" s="571">
        <v>2.4299999999999999E-3</v>
      </c>
      <c r="J9" s="572">
        <v>2.4299999999999999E-3</v>
      </c>
      <c r="K9" s="575" t="s">
        <v>307</v>
      </c>
    </row>
    <row r="10" spans="1:11" ht="14.4" customHeight="1" thickBot="1" x14ac:dyDescent="0.35">
      <c r="A10" s="588" t="s">
        <v>313</v>
      </c>
      <c r="B10" s="566">
        <v>0</v>
      </c>
      <c r="C10" s="566">
        <v>3.6800000000000001E-3</v>
      </c>
      <c r="D10" s="567">
        <v>3.6800000000000001E-3</v>
      </c>
      <c r="E10" s="576" t="s">
        <v>307</v>
      </c>
      <c r="F10" s="566">
        <v>0</v>
      </c>
      <c r="G10" s="567">
        <v>0</v>
      </c>
      <c r="H10" s="569">
        <v>1.0399999999999999E-3</v>
      </c>
      <c r="I10" s="566">
        <v>2.4299999999999999E-3</v>
      </c>
      <c r="J10" s="567">
        <v>2.4299999999999999E-3</v>
      </c>
      <c r="K10" s="577" t="s">
        <v>307</v>
      </c>
    </row>
    <row r="11" spans="1:11" ht="14.4" customHeight="1" thickBot="1" x14ac:dyDescent="0.35">
      <c r="A11" s="587" t="s">
        <v>314</v>
      </c>
      <c r="B11" s="571">
        <v>7614.1855086365103</v>
      </c>
      <c r="C11" s="571">
        <v>7775.2173499999999</v>
      </c>
      <c r="D11" s="572">
        <v>161.03184136349299</v>
      </c>
      <c r="E11" s="578">
        <v>1.0211489254070001</v>
      </c>
      <c r="F11" s="571">
        <v>7368.3580172018201</v>
      </c>
      <c r="G11" s="572">
        <v>2456.1193390672702</v>
      </c>
      <c r="H11" s="574">
        <v>663.34136999999998</v>
      </c>
      <c r="I11" s="571">
        <v>2669.5988000000002</v>
      </c>
      <c r="J11" s="572">
        <v>213.47946093272901</v>
      </c>
      <c r="K11" s="579">
        <v>0.362305793742</v>
      </c>
    </row>
    <row r="12" spans="1:11" ht="14.4" customHeight="1" thickBot="1" x14ac:dyDescent="0.35">
      <c r="A12" s="588" t="s">
        <v>315</v>
      </c>
      <c r="B12" s="566">
        <v>3514.8277298511198</v>
      </c>
      <c r="C12" s="566">
        <v>3317.30737</v>
      </c>
      <c r="D12" s="567">
        <v>-197.52035985112099</v>
      </c>
      <c r="E12" s="568">
        <v>0.94380368682799998</v>
      </c>
      <c r="F12" s="566">
        <v>3139.3113751298401</v>
      </c>
      <c r="G12" s="567">
        <v>1046.43712504328</v>
      </c>
      <c r="H12" s="569">
        <v>234.68969999999999</v>
      </c>
      <c r="I12" s="566">
        <v>1029.6561400000001</v>
      </c>
      <c r="J12" s="567">
        <v>-16.780985043278999</v>
      </c>
      <c r="K12" s="570">
        <v>0.32798789828699998</v>
      </c>
    </row>
    <row r="13" spans="1:11" ht="14.4" customHeight="1" thickBot="1" x14ac:dyDescent="0.35">
      <c r="A13" s="588" t="s">
        <v>316</v>
      </c>
      <c r="B13" s="566">
        <v>1571.5947783716099</v>
      </c>
      <c r="C13" s="566">
        <v>1628.4934900000001</v>
      </c>
      <c r="D13" s="567">
        <v>56.898711628389002</v>
      </c>
      <c r="E13" s="568">
        <v>1.036204441762</v>
      </c>
      <c r="F13" s="566">
        <v>1524.6615375680201</v>
      </c>
      <c r="G13" s="567">
        <v>508.220512522673</v>
      </c>
      <c r="H13" s="569">
        <v>133.19363999999999</v>
      </c>
      <c r="I13" s="566">
        <v>587.55682999999999</v>
      </c>
      <c r="J13" s="567">
        <v>79.336317477327</v>
      </c>
      <c r="K13" s="570">
        <v>0.38536869693499998</v>
      </c>
    </row>
    <row r="14" spans="1:11" ht="14.4" customHeight="1" thickBot="1" x14ac:dyDescent="0.35">
      <c r="A14" s="588" t="s">
        <v>317</v>
      </c>
      <c r="B14" s="566">
        <v>26.364851961125002</v>
      </c>
      <c r="C14" s="566">
        <v>0</v>
      </c>
      <c r="D14" s="567">
        <v>-26.364851961125002</v>
      </c>
      <c r="E14" s="568">
        <v>0</v>
      </c>
      <c r="F14" s="566">
        <v>0</v>
      </c>
      <c r="G14" s="567">
        <v>0</v>
      </c>
      <c r="H14" s="569">
        <v>0</v>
      </c>
      <c r="I14" s="566">
        <v>0</v>
      </c>
      <c r="J14" s="567">
        <v>0</v>
      </c>
      <c r="K14" s="570">
        <v>4</v>
      </c>
    </row>
    <row r="15" spans="1:11" ht="14.4" customHeight="1" thickBot="1" x14ac:dyDescent="0.35">
      <c r="A15" s="588" t="s">
        <v>318</v>
      </c>
      <c r="B15" s="566">
        <v>360.00316104062398</v>
      </c>
      <c r="C15" s="566">
        <v>463.75308000000001</v>
      </c>
      <c r="D15" s="567">
        <v>103.749918959377</v>
      </c>
      <c r="E15" s="568">
        <v>1.288191688815</v>
      </c>
      <c r="F15" s="566">
        <v>460.084812392353</v>
      </c>
      <c r="G15" s="567">
        <v>153.361604130784</v>
      </c>
      <c r="H15" s="569">
        <v>206.0498</v>
      </c>
      <c r="I15" s="566">
        <v>281.77109999999999</v>
      </c>
      <c r="J15" s="567">
        <v>128.40949586921599</v>
      </c>
      <c r="K15" s="570">
        <v>0.61243295238200002</v>
      </c>
    </row>
    <row r="16" spans="1:11" ht="14.4" customHeight="1" thickBot="1" x14ac:dyDescent="0.35">
      <c r="A16" s="588" t="s">
        <v>319</v>
      </c>
      <c r="B16" s="566">
        <v>17.999999999999002</v>
      </c>
      <c r="C16" s="566">
        <v>66.504949999999994</v>
      </c>
      <c r="D16" s="567">
        <v>48.504950000000001</v>
      </c>
      <c r="E16" s="568">
        <v>3.6947194444439999</v>
      </c>
      <c r="F16" s="566">
        <v>64.999997952656997</v>
      </c>
      <c r="G16" s="567">
        <v>21.666665984219001</v>
      </c>
      <c r="H16" s="569">
        <v>0</v>
      </c>
      <c r="I16" s="566">
        <v>26.221800000000002</v>
      </c>
      <c r="J16" s="567">
        <v>4.5551340157800002</v>
      </c>
      <c r="K16" s="570">
        <v>0.40341232039800001</v>
      </c>
    </row>
    <row r="17" spans="1:11" ht="14.4" customHeight="1" thickBot="1" x14ac:dyDescent="0.35">
      <c r="A17" s="588" t="s">
        <v>320</v>
      </c>
      <c r="B17" s="566">
        <v>974.99072414135105</v>
      </c>
      <c r="C17" s="566">
        <v>1247.41336</v>
      </c>
      <c r="D17" s="567">
        <v>272.42263585864902</v>
      </c>
      <c r="E17" s="568">
        <v>1.279410489877</v>
      </c>
      <c r="F17" s="566">
        <v>1162.13994077194</v>
      </c>
      <c r="G17" s="567">
        <v>387.37998025731298</v>
      </c>
      <c r="H17" s="569">
        <v>77.218940000000003</v>
      </c>
      <c r="I17" s="566">
        <v>342.85584999999998</v>
      </c>
      <c r="J17" s="567">
        <v>-44.524130257312002</v>
      </c>
      <c r="K17" s="570">
        <v>0.29502113985700001</v>
      </c>
    </row>
    <row r="18" spans="1:11" ht="14.4" customHeight="1" thickBot="1" x14ac:dyDescent="0.35">
      <c r="A18" s="588" t="s">
        <v>321</v>
      </c>
      <c r="B18" s="566">
        <v>1011.2663656533</v>
      </c>
      <c r="C18" s="566">
        <v>903.78742</v>
      </c>
      <c r="D18" s="567">
        <v>-107.47894565329599</v>
      </c>
      <c r="E18" s="568">
        <v>0.89371846102600006</v>
      </c>
      <c r="F18" s="566">
        <v>866.61017000919901</v>
      </c>
      <c r="G18" s="567">
        <v>288.870056669733</v>
      </c>
      <c r="H18" s="569">
        <v>1.40689</v>
      </c>
      <c r="I18" s="566">
        <v>346.40034000000003</v>
      </c>
      <c r="J18" s="567">
        <v>57.530283330266997</v>
      </c>
      <c r="K18" s="570">
        <v>0.39971875704600002</v>
      </c>
    </row>
    <row r="19" spans="1:11" ht="14.4" customHeight="1" thickBot="1" x14ac:dyDescent="0.35">
      <c r="A19" s="588" t="s">
        <v>322</v>
      </c>
      <c r="B19" s="566">
        <v>137.13789761737999</v>
      </c>
      <c r="C19" s="566">
        <v>147.95768000000001</v>
      </c>
      <c r="D19" s="567">
        <v>10.81978238262</v>
      </c>
      <c r="E19" s="568">
        <v>1.078897099712</v>
      </c>
      <c r="F19" s="566">
        <v>150.550183377812</v>
      </c>
      <c r="G19" s="567">
        <v>50.183394459269998</v>
      </c>
      <c r="H19" s="569">
        <v>10.782400000000001</v>
      </c>
      <c r="I19" s="566">
        <v>55.136740000000003</v>
      </c>
      <c r="J19" s="567">
        <v>4.9533455407289999</v>
      </c>
      <c r="K19" s="570">
        <v>0.36623495742700002</v>
      </c>
    </row>
    <row r="20" spans="1:11" ht="14.4" customHeight="1" thickBot="1" x14ac:dyDescent="0.35">
      <c r="A20" s="587" t="s">
        <v>323</v>
      </c>
      <c r="B20" s="571">
        <v>3394.97988424399</v>
      </c>
      <c r="C20" s="571">
        <v>3401.5970000000002</v>
      </c>
      <c r="D20" s="572">
        <v>6.6171157560139999</v>
      </c>
      <c r="E20" s="578">
        <v>1.0019490883540001</v>
      </c>
      <c r="F20" s="571">
        <v>3631.6084091063499</v>
      </c>
      <c r="G20" s="572">
        <v>1210.53613636878</v>
      </c>
      <c r="H20" s="574">
        <v>395.029</v>
      </c>
      <c r="I20" s="571">
        <v>1269.405</v>
      </c>
      <c r="J20" s="572">
        <v>58.868863631217998</v>
      </c>
      <c r="K20" s="579">
        <v>0.34954346862300001</v>
      </c>
    </row>
    <row r="21" spans="1:11" ht="14.4" customHeight="1" thickBot="1" x14ac:dyDescent="0.35">
      <c r="A21" s="588" t="s">
        <v>324</v>
      </c>
      <c r="B21" s="566">
        <v>2934.9826097956102</v>
      </c>
      <c r="C21" s="566">
        <v>2978.8049999999998</v>
      </c>
      <c r="D21" s="567">
        <v>43.822390204389002</v>
      </c>
      <c r="E21" s="568">
        <v>1.0149310561689999</v>
      </c>
      <c r="F21" s="566">
        <v>3224.6084219258601</v>
      </c>
      <c r="G21" s="567">
        <v>1074.86947397529</v>
      </c>
      <c r="H21" s="569">
        <v>327.59300000000002</v>
      </c>
      <c r="I21" s="566">
        <v>1084.1690000000001</v>
      </c>
      <c r="J21" s="567">
        <v>9.2995260247139999</v>
      </c>
      <c r="K21" s="570">
        <v>0.336217257459</v>
      </c>
    </row>
    <row r="22" spans="1:11" ht="14.4" customHeight="1" thickBot="1" x14ac:dyDescent="0.35">
      <c r="A22" s="588" t="s">
        <v>325</v>
      </c>
      <c r="B22" s="566">
        <v>459.99727444837498</v>
      </c>
      <c r="C22" s="566">
        <v>422.79199999999997</v>
      </c>
      <c r="D22" s="567">
        <v>-37.205274448375</v>
      </c>
      <c r="E22" s="568">
        <v>0.919118489358</v>
      </c>
      <c r="F22" s="566">
        <v>406.99998718048801</v>
      </c>
      <c r="G22" s="567">
        <v>135.66666239349601</v>
      </c>
      <c r="H22" s="569">
        <v>67.436000000000007</v>
      </c>
      <c r="I22" s="566">
        <v>185.23599999999999</v>
      </c>
      <c r="J22" s="567">
        <v>49.569337606504</v>
      </c>
      <c r="K22" s="570">
        <v>0.45512532146000001</v>
      </c>
    </row>
    <row r="23" spans="1:11" ht="14.4" customHeight="1" thickBot="1" x14ac:dyDescent="0.35">
      <c r="A23" s="587" t="s">
        <v>326</v>
      </c>
      <c r="B23" s="571">
        <v>3543.2701150048802</v>
      </c>
      <c r="C23" s="571">
        <v>3164.5926399999998</v>
      </c>
      <c r="D23" s="572">
        <v>-378.67747500487798</v>
      </c>
      <c r="E23" s="578">
        <v>0.89312768636999995</v>
      </c>
      <c r="F23" s="571">
        <v>3544.3694083609498</v>
      </c>
      <c r="G23" s="572">
        <v>1181.45646945365</v>
      </c>
      <c r="H23" s="574">
        <v>325.63355000000001</v>
      </c>
      <c r="I23" s="571">
        <v>1176.1138000000001</v>
      </c>
      <c r="J23" s="572">
        <v>-5.342669453649</v>
      </c>
      <c r="K23" s="579">
        <v>0.33182596521199997</v>
      </c>
    </row>
    <row r="24" spans="1:11" ht="14.4" customHeight="1" thickBot="1" x14ac:dyDescent="0.35">
      <c r="A24" s="588" t="s">
        <v>327</v>
      </c>
      <c r="B24" s="566">
        <v>509.96614817726402</v>
      </c>
      <c r="C24" s="566">
        <v>343.69387</v>
      </c>
      <c r="D24" s="567">
        <v>-166.27227817726401</v>
      </c>
      <c r="E24" s="568">
        <v>0.67395428349200004</v>
      </c>
      <c r="F24" s="566">
        <v>509.99998393623599</v>
      </c>
      <c r="G24" s="567">
        <v>169.99999464541199</v>
      </c>
      <c r="H24" s="569">
        <v>68.291889999999995</v>
      </c>
      <c r="I24" s="566">
        <v>122.47561</v>
      </c>
      <c r="J24" s="567">
        <v>-47.524384645411999</v>
      </c>
      <c r="K24" s="570">
        <v>0.24014826246599999</v>
      </c>
    </row>
    <row r="25" spans="1:11" ht="14.4" customHeight="1" thickBot="1" x14ac:dyDescent="0.35">
      <c r="A25" s="588" t="s">
        <v>328</v>
      </c>
      <c r="B25" s="566">
        <v>0.73483645211699999</v>
      </c>
      <c r="C25" s="566">
        <v>0.36952000000000002</v>
      </c>
      <c r="D25" s="567">
        <v>-0.36531645211699998</v>
      </c>
      <c r="E25" s="568">
        <v>0.50286019281500005</v>
      </c>
      <c r="F25" s="566">
        <v>0.36951998836099997</v>
      </c>
      <c r="G25" s="567">
        <v>0.123173329453</v>
      </c>
      <c r="H25" s="569">
        <v>0</v>
      </c>
      <c r="I25" s="566">
        <v>0</v>
      </c>
      <c r="J25" s="567">
        <v>-0.123173329453</v>
      </c>
      <c r="K25" s="570">
        <v>0</v>
      </c>
    </row>
    <row r="26" spans="1:11" ht="14.4" customHeight="1" thickBot="1" x14ac:dyDescent="0.35">
      <c r="A26" s="588" t="s">
        <v>329</v>
      </c>
      <c r="B26" s="566">
        <v>360.32113971040701</v>
      </c>
      <c r="C26" s="566">
        <v>374.51211999999998</v>
      </c>
      <c r="D26" s="567">
        <v>14.190980289593</v>
      </c>
      <c r="E26" s="568">
        <v>1.0393842567789999</v>
      </c>
      <c r="F26" s="566">
        <v>382.999987936428</v>
      </c>
      <c r="G26" s="567">
        <v>127.66666264547599</v>
      </c>
      <c r="H26" s="569">
        <v>28.199649999999998</v>
      </c>
      <c r="I26" s="566">
        <v>131.16095000000001</v>
      </c>
      <c r="J26" s="567">
        <v>3.4942873545230002</v>
      </c>
      <c r="K26" s="570">
        <v>0.34245679929799999</v>
      </c>
    </row>
    <row r="27" spans="1:11" ht="14.4" customHeight="1" thickBot="1" x14ac:dyDescent="0.35">
      <c r="A27" s="588" t="s">
        <v>330</v>
      </c>
      <c r="B27" s="566">
        <v>2123.8776199868098</v>
      </c>
      <c r="C27" s="566">
        <v>2001.12698</v>
      </c>
      <c r="D27" s="567">
        <v>-122.750639986813</v>
      </c>
      <c r="E27" s="568">
        <v>0.94220446657000001</v>
      </c>
      <c r="F27" s="566">
        <v>2151.9999322172198</v>
      </c>
      <c r="G27" s="567">
        <v>717.33331073907198</v>
      </c>
      <c r="H27" s="569">
        <v>171.72497000000001</v>
      </c>
      <c r="I27" s="566">
        <v>698.02097000000094</v>
      </c>
      <c r="J27" s="567">
        <v>-19.312340739071001</v>
      </c>
      <c r="K27" s="570">
        <v>0.32435919701900001</v>
      </c>
    </row>
    <row r="28" spans="1:11" ht="14.4" customHeight="1" thickBot="1" x14ac:dyDescent="0.35">
      <c r="A28" s="588" t="s">
        <v>331</v>
      </c>
      <c r="B28" s="566">
        <v>169.96729750682999</v>
      </c>
      <c r="C28" s="566">
        <v>94.016000000000005</v>
      </c>
      <c r="D28" s="567">
        <v>-75.951297506828993</v>
      </c>
      <c r="E28" s="568">
        <v>0.55314170066199997</v>
      </c>
      <c r="F28" s="566">
        <v>87.999997228213005</v>
      </c>
      <c r="G28" s="567">
        <v>29.333332409404001</v>
      </c>
      <c r="H28" s="569">
        <v>6.4130000000000003</v>
      </c>
      <c r="I28" s="566">
        <v>25.710059999999999</v>
      </c>
      <c r="J28" s="567">
        <v>-3.6232724094040001</v>
      </c>
      <c r="K28" s="570">
        <v>0.292159781929</v>
      </c>
    </row>
    <row r="29" spans="1:11" ht="14.4" customHeight="1" thickBot="1" x14ac:dyDescent="0.35">
      <c r="A29" s="588" t="s">
        <v>332</v>
      </c>
      <c r="B29" s="566">
        <v>19.996926055149</v>
      </c>
      <c r="C29" s="566">
        <v>9.5498399999999997</v>
      </c>
      <c r="D29" s="567">
        <v>-10.447086055149001</v>
      </c>
      <c r="E29" s="568">
        <v>0.47756540048500001</v>
      </c>
      <c r="F29" s="566">
        <v>19.999999370047998</v>
      </c>
      <c r="G29" s="567">
        <v>6.666666456682</v>
      </c>
      <c r="H29" s="569">
        <v>0</v>
      </c>
      <c r="I29" s="566">
        <v>12.43145</v>
      </c>
      <c r="J29" s="567">
        <v>5.7647835433169998</v>
      </c>
      <c r="K29" s="570">
        <v>0.62157251957799997</v>
      </c>
    </row>
    <row r="30" spans="1:11" ht="14.4" customHeight="1" thickBot="1" x14ac:dyDescent="0.35">
      <c r="A30" s="588" t="s">
        <v>333</v>
      </c>
      <c r="B30" s="566">
        <v>17.848147985781001</v>
      </c>
      <c r="C30" s="566">
        <v>18.566770000000002</v>
      </c>
      <c r="D30" s="567">
        <v>0.71862201421799998</v>
      </c>
      <c r="E30" s="568">
        <v>1.0402631138409999</v>
      </c>
      <c r="F30" s="566">
        <v>23.999999244057999</v>
      </c>
      <c r="G30" s="567">
        <v>7.9999997480190004</v>
      </c>
      <c r="H30" s="569">
        <v>1.5986</v>
      </c>
      <c r="I30" s="566">
        <v>8.9595199999999995</v>
      </c>
      <c r="J30" s="567">
        <v>0.95952025198000002</v>
      </c>
      <c r="K30" s="570">
        <v>0.373313345091</v>
      </c>
    </row>
    <row r="31" spans="1:11" ht="14.4" customHeight="1" thickBot="1" x14ac:dyDescent="0.35">
      <c r="A31" s="588" t="s">
        <v>334</v>
      </c>
      <c r="B31" s="566">
        <v>166.84043106968701</v>
      </c>
      <c r="C31" s="566">
        <v>168.75314</v>
      </c>
      <c r="D31" s="567">
        <v>1.912708930312</v>
      </c>
      <c r="E31" s="568">
        <v>1.0114643010569999</v>
      </c>
      <c r="F31" s="566">
        <v>179.99999433043601</v>
      </c>
      <c r="G31" s="567">
        <v>59.999998110145</v>
      </c>
      <c r="H31" s="569">
        <v>20.509499999999999</v>
      </c>
      <c r="I31" s="566">
        <v>65.512600000000006</v>
      </c>
      <c r="J31" s="567">
        <v>5.5126018898540003</v>
      </c>
      <c r="K31" s="570">
        <v>0.36395890035200001</v>
      </c>
    </row>
    <row r="32" spans="1:11" ht="14.4" customHeight="1" thickBot="1" x14ac:dyDescent="0.35">
      <c r="A32" s="588" t="s">
        <v>335</v>
      </c>
      <c r="B32" s="566">
        <v>170.594468383888</v>
      </c>
      <c r="C32" s="566">
        <v>150.43681000000001</v>
      </c>
      <c r="D32" s="567">
        <v>-20.157658383887998</v>
      </c>
      <c r="E32" s="568">
        <v>0.88183873384099998</v>
      </c>
      <c r="F32" s="566">
        <v>183.99999420444601</v>
      </c>
      <c r="G32" s="567">
        <v>61.333331401481999</v>
      </c>
      <c r="H32" s="569">
        <v>9.9374300000000009</v>
      </c>
      <c r="I32" s="566">
        <v>60.020910000000001</v>
      </c>
      <c r="J32" s="567">
        <v>-1.3124214014810001</v>
      </c>
      <c r="K32" s="570">
        <v>0.32620060810000001</v>
      </c>
    </row>
    <row r="33" spans="1:11" ht="14.4" customHeight="1" thickBot="1" x14ac:dyDescent="0.35">
      <c r="A33" s="588" t="s">
        <v>336</v>
      </c>
      <c r="B33" s="566">
        <v>0</v>
      </c>
      <c r="C33" s="566">
        <v>0</v>
      </c>
      <c r="D33" s="567">
        <v>0</v>
      </c>
      <c r="E33" s="568">
        <v>1</v>
      </c>
      <c r="F33" s="566">
        <v>0</v>
      </c>
      <c r="G33" s="567">
        <v>0</v>
      </c>
      <c r="H33" s="569">
        <v>18.675409999999999</v>
      </c>
      <c r="I33" s="566">
        <v>50.957529999999998</v>
      </c>
      <c r="J33" s="567">
        <v>50.957529999999998</v>
      </c>
      <c r="K33" s="577" t="s">
        <v>337</v>
      </c>
    </row>
    <row r="34" spans="1:11" ht="14.4" customHeight="1" thickBot="1" x14ac:dyDescent="0.35">
      <c r="A34" s="588" t="s">
        <v>338</v>
      </c>
      <c r="B34" s="566">
        <v>3.1230996769389998</v>
      </c>
      <c r="C34" s="566">
        <v>3.56759</v>
      </c>
      <c r="D34" s="567">
        <v>0.44449032306000003</v>
      </c>
      <c r="E34" s="568">
        <v>1.14232345075</v>
      </c>
      <c r="F34" s="566">
        <v>2.9999999055069999</v>
      </c>
      <c r="G34" s="567">
        <v>0.99999996850200001</v>
      </c>
      <c r="H34" s="569">
        <v>0.28310000000000002</v>
      </c>
      <c r="I34" s="566">
        <v>0.86419999999999997</v>
      </c>
      <c r="J34" s="567">
        <v>-0.13579996850199999</v>
      </c>
      <c r="K34" s="570">
        <v>0.28806667574</v>
      </c>
    </row>
    <row r="35" spans="1:11" ht="14.4" customHeight="1" thickBot="1" x14ac:dyDescent="0.35">
      <c r="A35" s="587" t="s">
        <v>339</v>
      </c>
      <c r="B35" s="571">
        <v>57.999795446105999</v>
      </c>
      <c r="C35" s="571">
        <v>59.483910000000002</v>
      </c>
      <c r="D35" s="572">
        <v>1.4841145538930001</v>
      </c>
      <c r="E35" s="578">
        <v>1.0255882722080001</v>
      </c>
      <c r="F35" s="571">
        <v>58</v>
      </c>
      <c r="G35" s="572">
        <v>19.333333333333002</v>
      </c>
      <c r="H35" s="574">
        <v>11.344620000000001</v>
      </c>
      <c r="I35" s="571">
        <v>26.573979999999999</v>
      </c>
      <c r="J35" s="572">
        <v>7.2406466666659997</v>
      </c>
      <c r="K35" s="579">
        <v>0.45817206896500001</v>
      </c>
    </row>
    <row r="36" spans="1:11" ht="14.4" customHeight="1" thickBot="1" x14ac:dyDescent="0.35">
      <c r="A36" s="588" t="s">
        <v>340</v>
      </c>
      <c r="B36" s="566">
        <v>37.999865981931002</v>
      </c>
      <c r="C36" s="566">
        <v>47.217930000000003</v>
      </c>
      <c r="D36" s="567">
        <v>9.2180640180680005</v>
      </c>
      <c r="E36" s="568">
        <v>1.2425814875879999</v>
      </c>
      <c r="F36" s="566">
        <v>38</v>
      </c>
      <c r="G36" s="567">
        <v>12.666666666666</v>
      </c>
      <c r="H36" s="569">
        <v>9.4326799999999995</v>
      </c>
      <c r="I36" s="566">
        <v>18.722339999999999</v>
      </c>
      <c r="J36" s="567">
        <v>6.055673333333</v>
      </c>
      <c r="K36" s="570">
        <v>0.49269315789399998</v>
      </c>
    </row>
    <row r="37" spans="1:11" ht="14.4" customHeight="1" thickBot="1" x14ac:dyDescent="0.35">
      <c r="A37" s="588" t="s">
        <v>341</v>
      </c>
      <c r="B37" s="566">
        <v>19.999929464173999</v>
      </c>
      <c r="C37" s="566">
        <v>12.265980000000001</v>
      </c>
      <c r="D37" s="567">
        <v>-7.7339494641739996</v>
      </c>
      <c r="E37" s="568">
        <v>0.61330116298500004</v>
      </c>
      <c r="F37" s="566">
        <v>20</v>
      </c>
      <c r="G37" s="567">
        <v>6.6666666666659999</v>
      </c>
      <c r="H37" s="569">
        <v>1.91194</v>
      </c>
      <c r="I37" s="566">
        <v>7.8516399999999997</v>
      </c>
      <c r="J37" s="567">
        <v>1.1849733333329999</v>
      </c>
      <c r="K37" s="570">
        <v>0.39258199999999999</v>
      </c>
    </row>
    <row r="38" spans="1:11" ht="14.4" customHeight="1" thickBot="1" x14ac:dyDescent="0.35">
      <c r="A38" s="587" t="s">
        <v>342</v>
      </c>
      <c r="B38" s="571">
        <v>323.210944503203</v>
      </c>
      <c r="C38" s="571">
        <v>376.10120999999998</v>
      </c>
      <c r="D38" s="572">
        <v>52.890265496795998</v>
      </c>
      <c r="E38" s="578">
        <v>1.163640082108</v>
      </c>
      <c r="F38" s="571">
        <v>341.42880225296801</v>
      </c>
      <c r="G38" s="572">
        <v>113.80960075098901</v>
      </c>
      <c r="H38" s="574">
        <v>32.424579999999999</v>
      </c>
      <c r="I38" s="571">
        <v>111.27606</v>
      </c>
      <c r="J38" s="572">
        <v>-2.5335407509889998</v>
      </c>
      <c r="K38" s="579">
        <v>0.32591292610799999</v>
      </c>
    </row>
    <row r="39" spans="1:11" ht="14.4" customHeight="1" thickBot="1" x14ac:dyDescent="0.35">
      <c r="A39" s="588" t="s">
        <v>343</v>
      </c>
      <c r="B39" s="566">
        <v>1.9034656814069999</v>
      </c>
      <c r="C39" s="566">
        <v>39.7438</v>
      </c>
      <c r="D39" s="567">
        <v>37.840334318591999</v>
      </c>
      <c r="E39" s="568">
        <v>20.879703998976002</v>
      </c>
      <c r="F39" s="566">
        <v>0</v>
      </c>
      <c r="G39" s="567">
        <v>0</v>
      </c>
      <c r="H39" s="569">
        <v>0</v>
      </c>
      <c r="I39" s="566">
        <v>2.1417000000000002</v>
      </c>
      <c r="J39" s="567">
        <v>2.1417000000000002</v>
      </c>
      <c r="K39" s="577" t="s">
        <v>337</v>
      </c>
    </row>
    <row r="40" spans="1:11" ht="14.4" customHeight="1" thickBot="1" x14ac:dyDescent="0.35">
      <c r="A40" s="588" t="s">
        <v>344</v>
      </c>
      <c r="B40" s="566">
        <v>5.3076004336900002</v>
      </c>
      <c r="C40" s="566">
        <v>4.8981700000000004</v>
      </c>
      <c r="D40" s="567">
        <v>-0.40943043368999998</v>
      </c>
      <c r="E40" s="568">
        <v>0.92285959751299995</v>
      </c>
      <c r="F40" s="566">
        <v>2.9999999055069999</v>
      </c>
      <c r="G40" s="567">
        <v>0.99999996850200001</v>
      </c>
      <c r="H40" s="569">
        <v>0.66022000000000003</v>
      </c>
      <c r="I40" s="566">
        <v>1.93466</v>
      </c>
      <c r="J40" s="567">
        <v>0.93466003149700005</v>
      </c>
      <c r="K40" s="570">
        <v>0.64488668697899998</v>
      </c>
    </row>
    <row r="41" spans="1:11" ht="14.4" customHeight="1" thickBot="1" x14ac:dyDescent="0.35">
      <c r="A41" s="588" t="s">
        <v>345</v>
      </c>
      <c r="B41" s="566">
        <v>174.76231130044499</v>
      </c>
      <c r="C41" s="566">
        <v>197.01295999999999</v>
      </c>
      <c r="D41" s="567">
        <v>22.250648699555001</v>
      </c>
      <c r="E41" s="568">
        <v>1.1273194920230001</v>
      </c>
      <c r="F41" s="566">
        <v>225.207701234583</v>
      </c>
      <c r="G41" s="567">
        <v>75.069233744860995</v>
      </c>
      <c r="H41" s="569">
        <v>20.272459999999999</v>
      </c>
      <c r="I41" s="566">
        <v>61.790930000000003</v>
      </c>
      <c r="J41" s="567">
        <v>-13.278303744860001</v>
      </c>
      <c r="K41" s="570">
        <v>0.27437307721300003</v>
      </c>
    </row>
    <row r="42" spans="1:11" ht="14.4" customHeight="1" thickBot="1" x14ac:dyDescent="0.35">
      <c r="A42" s="588" t="s">
        <v>346</v>
      </c>
      <c r="B42" s="566">
        <v>55.483672243809998</v>
      </c>
      <c r="C42" s="566">
        <v>35.027990000000003</v>
      </c>
      <c r="D42" s="567">
        <v>-20.455682243809999</v>
      </c>
      <c r="E42" s="568">
        <v>0.63132068558900001</v>
      </c>
      <c r="F42" s="566">
        <v>35.999998866086997</v>
      </c>
      <c r="G42" s="567">
        <v>11.999999622029</v>
      </c>
      <c r="H42" s="569">
        <v>4.8806500000000002</v>
      </c>
      <c r="I42" s="566">
        <v>15.26587</v>
      </c>
      <c r="J42" s="567">
        <v>3.2658703779699998</v>
      </c>
      <c r="K42" s="570">
        <v>0.42405195780100002</v>
      </c>
    </row>
    <row r="43" spans="1:11" ht="14.4" customHeight="1" thickBot="1" x14ac:dyDescent="0.35">
      <c r="A43" s="588" t="s">
        <v>347</v>
      </c>
      <c r="B43" s="566">
        <v>2.9997569216720001</v>
      </c>
      <c r="C43" s="566">
        <v>0.5171</v>
      </c>
      <c r="D43" s="567">
        <v>-2.482656921672</v>
      </c>
      <c r="E43" s="568">
        <v>0.17238063399799999</v>
      </c>
      <c r="F43" s="566">
        <v>2.9999999055069999</v>
      </c>
      <c r="G43" s="567">
        <v>0.99999996850200001</v>
      </c>
      <c r="H43" s="569">
        <v>2.5913400000000002</v>
      </c>
      <c r="I43" s="566">
        <v>4.5158100000000001</v>
      </c>
      <c r="J43" s="567">
        <v>3.5158100314970002</v>
      </c>
      <c r="K43" s="570">
        <v>1.505270047412</v>
      </c>
    </row>
    <row r="44" spans="1:11" ht="14.4" customHeight="1" thickBot="1" x14ac:dyDescent="0.35">
      <c r="A44" s="588" t="s">
        <v>348</v>
      </c>
      <c r="B44" s="566">
        <v>3.1257664639000003E-2</v>
      </c>
      <c r="C44" s="566">
        <v>0</v>
      </c>
      <c r="D44" s="567">
        <v>-3.1257664639000003E-2</v>
      </c>
      <c r="E44" s="568">
        <v>0</v>
      </c>
      <c r="F44" s="566">
        <v>0</v>
      </c>
      <c r="G44" s="567">
        <v>0</v>
      </c>
      <c r="H44" s="569">
        <v>0</v>
      </c>
      <c r="I44" s="566">
        <v>0</v>
      </c>
      <c r="J44" s="567">
        <v>0</v>
      </c>
      <c r="K44" s="570">
        <v>4</v>
      </c>
    </row>
    <row r="45" spans="1:11" ht="14.4" customHeight="1" thickBot="1" x14ac:dyDescent="0.35">
      <c r="A45" s="588" t="s">
        <v>349</v>
      </c>
      <c r="B45" s="566">
        <v>15.39611544922</v>
      </c>
      <c r="C45" s="566">
        <v>28.275210000000001</v>
      </c>
      <c r="D45" s="567">
        <v>12.879094550779</v>
      </c>
      <c r="E45" s="568">
        <v>1.836515846692</v>
      </c>
      <c r="F45" s="566">
        <v>24.974210888194001</v>
      </c>
      <c r="G45" s="567">
        <v>8.3247369627310004</v>
      </c>
      <c r="H45" s="569">
        <v>1.61172</v>
      </c>
      <c r="I45" s="566">
        <v>7.9580000000000002</v>
      </c>
      <c r="J45" s="567">
        <v>-0.36673696273099998</v>
      </c>
      <c r="K45" s="570">
        <v>0.31864870668400003</v>
      </c>
    </row>
    <row r="46" spans="1:11" ht="14.4" customHeight="1" thickBot="1" x14ac:dyDescent="0.35">
      <c r="A46" s="588" t="s">
        <v>350</v>
      </c>
      <c r="B46" s="566">
        <v>15.908621742915001</v>
      </c>
      <c r="C46" s="566">
        <v>8.8184100000000001</v>
      </c>
      <c r="D46" s="567">
        <v>-7.0902117429149998</v>
      </c>
      <c r="E46" s="568">
        <v>0.55431640418000006</v>
      </c>
      <c r="F46" s="566">
        <v>7.2468927759869999</v>
      </c>
      <c r="G46" s="567">
        <v>2.4156309253289998</v>
      </c>
      <c r="H46" s="569">
        <v>0</v>
      </c>
      <c r="I46" s="566">
        <v>3.27643</v>
      </c>
      <c r="J46" s="567">
        <v>0.86079907467000005</v>
      </c>
      <c r="K46" s="570">
        <v>0.452115148006</v>
      </c>
    </row>
    <row r="47" spans="1:11" ht="14.4" customHeight="1" thickBot="1" x14ac:dyDescent="0.35">
      <c r="A47" s="588" t="s">
        <v>351</v>
      </c>
      <c r="B47" s="566">
        <v>0.12345064811299999</v>
      </c>
      <c r="C47" s="566">
        <v>1.589</v>
      </c>
      <c r="D47" s="567">
        <v>1.4655493518860001</v>
      </c>
      <c r="E47" s="568">
        <v>12.871540362752</v>
      </c>
      <c r="F47" s="566">
        <v>0</v>
      </c>
      <c r="G47" s="567">
        <v>0</v>
      </c>
      <c r="H47" s="569">
        <v>0</v>
      </c>
      <c r="I47" s="566">
        <v>0</v>
      </c>
      <c r="J47" s="567">
        <v>0</v>
      </c>
      <c r="K47" s="577" t="s">
        <v>307</v>
      </c>
    </row>
    <row r="48" spans="1:11" ht="14.4" customHeight="1" thickBot="1" x14ac:dyDescent="0.35">
      <c r="A48" s="588" t="s">
        <v>352</v>
      </c>
      <c r="B48" s="566">
        <v>48.881140920988003</v>
      </c>
      <c r="C48" s="566">
        <v>60.21857</v>
      </c>
      <c r="D48" s="567">
        <v>11.337429079011001</v>
      </c>
      <c r="E48" s="568">
        <v>1.2319387163510001</v>
      </c>
      <c r="F48" s="566">
        <v>41.999998677100997</v>
      </c>
      <c r="G48" s="567">
        <v>13.999999559033</v>
      </c>
      <c r="H48" s="569">
        <v>2.4081899999999998</v>
      </c>
      <c r="I48" s="566">
        <v>14.392659999999999</v>
      </c>
      <c r="J48" s="567">
        <v>0.392660440966</v>
      </c>
      <c r="K48" s="570">
        <v>0.34268239174600001</v>
      </c>
    </row>
    <row r="49" spans="1:11" ht="14.4" customHeight="1" thickBot="1" x14ac:dyDescent="0.35">
      <c r="A49" s="588" t="s">
        <v>353</v>
      </c>
      <c r="B49" s="566">
        <v>2.4135514962990001</v>
      </c>
      <c r="C49" s="566">
        <v>0</v>
      </c>
      <c r="D49" s="567">
        <v>-2.4135514962990001</v>
      </c>
      <c r="E49" s="568">
        <v>0</v>
      </c>
      <c r="F49" s="566">
        <v>0</v>
      </c>
      <c r="G49" s="567">
        <v>0</v>
      </c>
      <c r="H49" s="569">
        <v>0</v>
      </c>
      <c r="I49" s="566">
        <v>0</v>
      </c>
      <c r="J49" s="567">
        <v>0</v>
      </c>
      <c r="K49" s="570">
        <v>4</v>
      </c>
    </row>
    <row r="50" spans="1:11" ht="14.4" customHeight="1" thickBot="1" x14ac:dyDescent="0.35">
      <c r="A50" s="587" t="s">
        <v>354</v>
      </c>
      <c r="B50" s="571">
        <v>59.436186645969997</v>
      </c>
      <c r="C50" s="571">
        <v>223.3184</v>
      </c>
      <c r="D50" s="572">
        <v>163.88221335403</v>
      </c>
      <c r="E50" s="578">
        <v>3.7572800780470001</v>
      </c>
      <c r="F50" s="571">
        <v>203.27993434081901</v>
      </c>
      <c r="G50" s="572">
        <v>67.759978113605996</v>
      </c>
      <c r="H50" s="574">
        <v>2.8010000000000002</v>
      </c>
      <c r="I50" s="571">
        <v>23.669460000000001</v>
      </c>
      <c r="J50" s="572">
        <v>-44.090518113606002</v>
      </c>
      <c r="K50" s="579">
        <v>0.116437758978</v>
      </c>
    </row>
    <row r="51" spans="1:11" ht="14.4" customHeight="1" thickBot="1" x14ac:dyDescent="0.35">
      <c r="A51" s="588" t="s">
        <v>355</v>
      </c>
      <c r="B51" s="566">
        <v>0</v>
      </c>
      <c r="C51" s="566">
        <v>0.25307000000000002</v>
      </c>
      <c r="D51" s="567">
        <v>0.25307000000000002</v>
      </c>
      <c r="E51" s="576" t="s">
        <v>337</v>
      </c>
      <c r="F51" s="566">
        <v>0</v>
      </c>
      <c r="G51" s="567">
        <v>0</v>
      </c>
      <c r="H51" s="569">
        <v>0</v>
      </c>
      <c r="I51" s="566">
        <v>0</v>
      </c>
      <c r="J51" s="567">
        <v>0</v>
      </c>
      <c r="K51" s="577" t="s">
        <v>307</v>
      </c>
    </row>
    <row r="52" spans="1:11" ht="14.4" customHeight="1" thickBot="1" x14ac:dyDescent="0.35">
      <c r="A52" s="588" t="s">
        <v>356</v>
      </c>
      <c r="B52" s="566">
        <v>12.185612237098001</v>
      </c>
      <c r="C52" s="566">
        <v>0</v>
      </c>
      <c r="D52" s="567">
        <v>-12.185612237098001</v>
      </c>
      <c r="E52" s="568">
        <v>0</v>
      </c>
      <c r="F52" s="566">
        <v>0</v>
      </c>
      <c r="G52" s="567">
        <v>0</v>
      </c>
      <c r="H52" s="569">
        <v>0</v>
      </c>
      <c r="I52" s="566">
        <v>0</v>
      </c>
      <c r="J52" s="567">
        <v>0</v>
      </c>
      <c r="K52" s="570">
        <v>4</v>
      </c>
    </row>
    <row r="53" spans="1:11" ht="14.4" customHeight="1" thickBot="1" x14ac:dyDescent="0.35">
      <c r="A53" s="588" t="s">
        <v>357</v>
      </c>
      <c r="B53" s="566">
        <v>45.250201412841001</v>
      </c>
      <c r="C53" s="566">
        <v>219.71556000000001</v>
      </c>
      <c r="D53" s="567">
        <v>174.46535858715899</v>
      </c>
      <c r="E53" s="568">
        <v>4.8555708734950001</v>
      </c>
      <c r="F53" s="566">
        <v>202.27993437231601</v>
      </c>
      <c r="G53" s="567">
        <v>67.426644790772002</v>
      </c>
      <c r="H53" s="569">
        <v>0</v>
      </c>
      <c r="I53" s="566">
        <v>18.5198</v>
      </c>
      <c r="J53" s="567">
        <v>-48.906844790771999</v>
      </c>
      <c r="K53" s="570">
        <v>9.1555299627E-2</v>
      </c>
    </row>
    <row r="54" spans="1:11" ht="14.4" customHeight="1" thickBot="1" x14ac:dyDescent="0.35">
      <c r="A54" s="588" t="s">
        <v>358</v>
      </c>
      <c r="B54" s="566">
        <v>0</v>
      </c>
      <c r="C54" s="566">
        <v>0.84699999999999998</v>
      </c>
      <c r="D54" s="567">
        <v>0.84699999999999998</v>
      </c>
      <c r="E54" s="576" t="s">
        <v>337</v>
      </c>
      <c r="F54" s="566">
        <v>0</v>
      </c>
      <c r="G54" s="567">
        <v>0</v>
      </c>
      <c r="H54" s="569">
        <v>2.8010000000000002</v>
      </c>
      <c r="I54" s="566">
        <v>2.8010000000000002</v>
      </c>
      <c r="J54" s="567">
        <v>2.8010000000000002</v>
      </c>
      <c r="K54" s="577" t="s">
        <v>307</v>
      </c>
    </row>
    <row r="55" spans="1:11" ht="14.4" customHeight="1" thickBot="1" x14ac:dyDescent="0.35">
      <c r="A55" s="588" t="s">
        <v>359</v>
      </c>
      <c r="B55" s="566">
        <v>2.0003729960299999</v>
      </c>
      <c r="C55" s="566">
        <v>2.5027699999999999</v>
      </c>
      <c r="D55" s="567">
        <v>0.50239700396999998</v>
      </c>
      <c r="E55" s="568">
        <v>1.2511516626979999</v>
      </c>
      <c r="F55" s="566">
        <v>0.99999996850200001</v>
      </c>
      <c r="G55" s="567">
        <v>0.33333332283400002</v>
      </c>
      <c r="H55" s="569">
        <v>0</v>
      </c>
      <c r="I55" s="566">
        <v>2.3486600000000002</v>
      </c>
      <c r="J55" s="567">
        <v>2.015326677165</v>
      </c>
      <c r="K55" s="570">
        <v>2.3486600739769998</v>
      </c>
    </row>
    <row r="56" spans="1:11" ht="14.4" customHeight="1" thickBot="1" x14ac:dyDescent="0.35">
      <c r="A56" s="587" t="s">
        <v>360</v>
      </c>
      <c r="B56" s="571">
        <v>126.230395954993</v>
      </c>
      <c r="C56" s="571">
        <v>119.04071</v>
      </c>
      <c r="D56" s="572">
        <v>-7.1896859549930001</v>
      </c>
      <c r="E56" s="578">
        <v>0.94304314820000001</v>
      </c>
      <c r="F56" s="571">
        <v>127.99999596831</v>
      </c>
      <c r="G56" s="572">
        <v>42.666665322770001</v>
      </c>
      <c r="H56" s="574">
        <v>11.76824</v>
      </c>
      <c r="I56" s="571">
        <v>44.664619999999999</v>
      </c>
      <c r="J56" s="572">
        <v>1.9979546772300001</v>
      </c>
      <c r="K56" s="579">
        <v>0.34894235474000002</v>
      </c>
    </row>
    <row r="57" spans="1:11" ht="14.4" customHeight="1" thickBot="1" x14ac:dyDescent="0.35">
      <c r="A57" s="588" t="s">
        <v>361</v>
      </c>
      <c r="B57" s="566">
        <v>21.242690568518</v>
      </c>
      <c r="C57" s="566">
        <v>12.470359999999999</v>
      </c>
      <c r="D57" s="567">
        <v>-8.7723305685180009</v>
      </c>
      <c r="E57" s="568">
        <v>0.58704239746700004</v>
      </c>
      <c r="F57" s="566">
        <v>11.999999622028</v>
      </c>
      <c r="G57" s="567">
        <v>3.9999998740090001</v>
      </c>
      <c r="H57" s="569">
        <v>0.20207</v>
      </c>
      <c r="I57" s="566">
        <v>-0.20775999999899999</v>
      </c>
      <c r="J57" s="567">
        <v>-4.2077598740089996</v>
      </c>
      <c r="K57" s="570">
        <v>-1.7313333877999999E-2</v>
      </c>
    </row>
    <row r="58" spans="1:11" ht="14.4" customHeight="1" thickBot="1" x14ac:dyDescent="0.35">
      <c r="A58" s="588" t="s">
        <v>362</v>
      </c>
      <c r="B58" s="566">
        <v>0</v>
      </c>
      <c r="C58" s="566">
        <v>4.6718099999999998</v>
      </c>
      <c r="D58" s="567">
        <v>4.6718099999999998</v>
      </c>
      <c r="E58" s="576" t="s">
        <v>307</v>
      </c>
      <c r="F58" s="566">
        <v>4.9999998425119996</v>
      </c>
      <c r="G58" s="567">
        <v>1.6666666141699999</v>
      </c>
      <c r="H58" s="569">
        <v>0.34484999999999999</v>
      </c>
      <c r="I58" s="566">
        <v>1.17249</v>
      </c>
      <c r="J58" s="567">
        <v>-0.49417661416999997</v>
      </c>
      <c r="K58" s="570">
        <v>0.23449800738599999</v>
      </c>
    </row>
    <row r="59" spans="1:11" ht="14.4" customHeight="1" thickBot="1" x14ac:dyDescent="0.35">
      <c r="A59" s="588" t="s">
        <v>363</v>
      </c>
      <c r="B59" s="566">
        <v>0</v>
      </c>
      <c r="C59" s="566">
        <v>1.5331999999999999</v>
      </c>
      <c r="D59" s="567">
        <v>1.5331999999999999</v>
      </c>
      <c r="E59" s="576" t="s">
        <v>307</v>
      </c>
      <c r="F59" s="566">
        <v>1.999999937004</v>
      </c>
      <c r="G59" s="567">
        <v>0.66666664566800005</v>
      </c>
      <c r="H59" s="569">
        <v>0</v>
      </c>
      <c r="I59" s="566">
        <v>1.45791</v>
      </c>
      <c r="J59" s="567">
        <v>0.79124335433100002</v>
      </c>
      <c r="K59" s="570">
        <v>0.72895502296000003</v>
      </c>
    </row>
    <row r="60" spans="1:11" ht="14.4" customHeight="1" thickBot="1" x14ac:dyDescent="0.35">
      <c r="A60" s="588" t="s">
        <v>364</v>
      </c>
      <c r="B60" s="566">
        <v>5.0004809702859996</v>
      </c>
      <c r="C60" s="566">
        <v>6.3654400000000004</v>
      </c>
      <c r="D60" s="567">
        <v>1.3649590297130001</v>
      </c>
      <c r="E60" s="568">
        <v>1.2729655482790001</v>
      </c>
      <c r="F60" s="566">
        <v>6.9999997795160001</v>
      </c>
      <c r="G60" s="567">
        <v>2.3333332598380001</v>
      </c>
      <c r="H60" s="569">
        <v>0.96599000000000002</v>
      </c>
      <c r="I60" s="566">
        <v>3.3155600000000001</v>
      </c>
      <c r="J60" s="567">
        <v>0.98222674016099998</v>
      </c>
      <c r="K60" s="570">
        <v>0.47365144348999999</v>
      </c>
    </row>
    <row r="61" spans="1:11" ht="14.4" customHeight="1" thickBot="1" x14ac:dyDescent="0.35">
      <c r="A61" s="588" t="s">
        <v>365</v>
      </c>
      <c r="B61" s="566">
        <v>6.9998640777560004</v>
      </c>
      <c r="C61" s="566">
        <v>1.5780000000000001</v>
      </c>
      <c r="D61" s="567">
        <v>-5.4218640777560001</v>
      </c>
      <c r="E61" s="568">
        <v>0.225432948764</v>
      </c>
      <c r="F61" s="566">
        <v>1.999999937004</v>
      </c>
      <c r="G61" s="567">
        <v>0.66666664566800005</v>
      </c>
      <c r="H61" s="569">
        <v>0</v>
      </c>
      <c r="I61" s="566">
        <v>0</v>
      </c>
      <c r="J61" s="567">
        <v>-0.66666664566800005</v>
      </c>
      <c r="K61" s="570">
        <v>0</v>
      </c>
    </row>
    <row r="62" spans="1:11" ht="14.4" customHeight="1" thickBot="1" x14ac:dyDescent="0.35">
      <c r="A62" s="588" t="s">
        <v>366</v>
      </c>
      <c r="B62" s="566">
        <v>92.987360338431003</v>
      </c>
      <c r="C62" s="566">
        <v>92.421899999999994</v>
      </c>
      <c r="D62" s="567">
        <v>-0.56546033843099996</v>
      </c>
      <c r="E62" s="568">
        <v>0.99391895483000003</v>
      </c>
      <c r="F62" s="566">
        <v>99.999996850241999</v>
      </c>
      <c r="G62" s="567">
        <v>33.333332283414002</v>
      </c>
      <c r="H62" s="569">
        <v>10.255330000000001</v>
      </c>
      <c r="I62" s="566">
        <v>38.92642</v>
      </c>
      <c r="J62" s="567">
        <v>5.5930877165849999</v>
      </c>
      <c r="K62" s="570">
        <v>0.38926421226000002</v>
      </c>
    </row>
    <row r="63" spans="1:11" ht="14.4" customHeight="1" thickBot="1" x14ac:dyDescent="0.35">
      <c r="A63" s="586" t="s">
        <v>29</v>
      </c>
      <c r="B63" s="566">
        <v>322.77884899141998</v>
      </c>
      <c r="C63" s="566">
        <v>288.30599999999998</v>
      </c>
      <c r="D63" s="567">
        <v>-34.472848991418999</v>
      </c>
      <c r="E63" s="568">
        <v>0.89319978957900004</v>
      </c>
      <c r="F63" s="566">
        <v>299.16703433417598</v>
      </c>
      <c r="G63" s="567">
        <v>99.722344778058002</v>
      </c>
      <c r="H63" s="569">
        <v>27.207000000000001</v>
      </c>
      <c r="I63" s="566">
        <v>130.93100000000001</v>
      </c>
      <c r="J63" s="567">
        <v>31.208655221941001</v>
      </c>
      <c r="K63" s="570">
        <v>0.43765182982599998</v>
      </c>
    </row>
    <row r="64" spans="1:11" ht="14.4" customHeight="1" thickBot="1" x14ac:dyDescent="0.35">
      <c r="A64" s="587" t="s">
        <v>367</v>
      </c>
      <c r="B64" s="571">
        <v>322.77884899141998</v>
      </c>
      <c r="C64" s="571">
        <v>288.30599999999998</v>
      </c>
      <c r="D64" s="572">
        <v>-34.472848991418999</v>
      </c>
      <c r="E64" s="578">
        <v>0.89319978957900004</v>
      </c>
      <c r="F64" s="571">
        <v>299.16703433417598</v>
      </c>
      <c r="G64" s="572">
        <v>99.722344778058002</v>
      </c>
      <c r="H64" s="574">
        <v>27.207000000000001</v>
      </c>
      <c r="I64" s="571">
        <v>130.93100000000001</v>
      </c>
      <c r="J64" s="572">
        <v>31.208655221941001</v>
      </c>
      <c r="K64" s="579">
        <v>0.43765182982599998</v>
      </c>
    </row>
    <row r="65" spans="1:11" ht="14.4" customHeight="1" thickBot="1" x14ac:dyDescent="0.35">
      <c r="A65" s="588" t="s">
        <v>368</v>
      </c>
      <c r="B65" s="566">
        <v>123.006750964783</v>
      </c>
      <c r="C65" s="566">
        <v>103.361</v>
      </c>
      <c r="D65" s="567">
        <v>-19.645750964783002</v>
      </c>
      <c r="E65" s="568">
        <v>0.84028721341900003</v>
      </c>
      <c r="F65" s="566">
        <v>106.167040413208</v>
      </c>
      <c r="G65" s="567">
        <v>35.389013471068999</v>
      </c>
      <c r="H65" s="569">
        <v>8.4879999999999995</v>
      </c>
      <c r="I65" s="566">
        <v>34.673000000000002</v>
      </c>
      <c r="J65" s="567">
        <v>-0.71601347106900004</v>
      </c>
      <c r="K65" s="570">
        <v>0.32658911715900002</v>
      </c>
    </row>
    <row r="66" spans="1:11" ht="14.4" customHeight="1" thickBot="1" x14ac:dyDescent="0.35">
      <c r="A66" s="588" t="s">
        <v>369</v>
      </c>
      <c r="B66" s="566">
        <v>30.006244685898</v>
      </c>
      <c r="C66" s="566">
        <v>27.454999999999998</v>
      </c>
      <c r="D66" s="567">
        <v>-2.5512446858979998</v>
      </c>
      <c r="E66" s="568">
        <v>0.91497620869899998</v>
      </c>
      <c r="F66" s="566">
        <v>29.999999055071999</v>
      </c>
      <c r="G66" s="567">
        <v>9.9999996850239992</v>
      </c>
      <c r="H66" s="569">
        <v>2.3149999999999999</v>
      </c>
      <c r="I66" s="566">
        <v>9.5229999999999997</v>
      </c>
      <c r="J66" s="567">
        <v>-0.47699968502399998</v>
      </c>
      <c r="K66" s="570">
        <v>0.31743334333099998</v>
      </c>
    </row>
    <row r="67" spans="1:11" ht="14.4" customHeight="1" thickBot="1" x14ac:dyDescent="0.35">
      <c r="A67" s="588" t="s">
        <v>370</v>
      </c>
      <c r="B67" s="566">
        <v>169.765853340738</v>
      </c>
      <c r="C67" s="566">
        <v>157.49</v>
      </c>
      <c r="D67" s="567">
        <v>-12.275853340736999</v>
      </c>
      <c r="E67" s="568">
        <v>0.92768950234000003</v>
      </c>
      <c r="F67" s="566">
        <v>162.99999486589601</v>
      </c>
      <c r="G67" s="567">
        <v>54.333331621965002</v>
      </c>
      <c r="H67" s="569">
        <v>16.404</v>
      </c>
      <c r="I67" s="566">
        <v>86.734999999999999</v>
      </c>
      <c r="J67" s="567">
        <v>32.401668378034003</v>
      </c>
      <c r="K67" s="570">
        <v>0.532116581177</v>
      </c>
    </row>
    <row r="68" spans="1:11" ht="14.4" customHeight="1" thickBot="1" x14ac:dyDescent="0.35">
      <c r="A68" s="589" t="s">
        <v>371</v>
      </c>
      <c r="B68" s="571">
        <v>1243.1577507889101</v>
      </c>
      <c r="C68" s="571">
        <v>1498.12022</v>
      </c>
      <c r="D68" s="572">
        <v>254.96246921109099</v>
      </c>
      <c r="E68" s="578">
        <v>1.2050926111739999</v>
      </c>
      <c r="F68" s="571">
        <v>1404.38135398842</v>
      </c>
      <c r="G68" s="572">
        <v>468.12711799614198</v>
      </c>
      <c r="H68" s="574">
        <v>57.311799999999998</v>
      </c>
      <c r="I68" s="571">
        <v>412.15073999999998</v>
      </c>
      <c r="J68" s="572">
        <v>-55.976377996140997</v>
      </c>
      <c r="K68" s="579">
        <v>0.29347494455700002</v>
      </c>
    </row>
    <row r="69" spans="1:11" ht="14.4" customHeight="1" thickBot="1" x14ac:dyDescent="0.35">
      <c r="A69" s="586" t="s">
        <v>32</v>
      </c>
      <c r="B69" s="566">
        <v>351.66175781058598</v>
      </c>
      <c r="C69" s="566">
        <v>550.22909000000004</v>
      </c>
      <c r="D69" s="567">
        <v>198.567332189414</v>
      </c>
      <c r="E69" s="568">
        <v>1.5646543241590001</v>
      </c>
      <c r="F69" s="566">
        <v>574.96339661508296</v>
      </c>
      <c r="G69" s="567">
        <v>191.65446553836099</v>
      </c>
      <c r="H69" s="569">
        <v>12.6851</v>
      </c>
      <c r="I69" s="566">
        <v>100.0284</v>
      </c>
      <c r="J69" s="567">
        <v>-91.626065538361004</v>
      </c>
      <c r="K69" s="570">
        <v>0.17397350959800001</v>
      </c>
    </row>
    <row r="70" spans="1:11" ht="14.4" customHeight="1" thickBot="1" x14ac:dyDescent="0.35">
      <c r="A70" s="590" t="s">
        <v>372</v>
      </c>
      <c r="B70" s="566">
        <v>351.66175781058598</v>
      </c>
      <c r="C70" s="566">
        <v>550.22909000000004</v>
      </c>
      <c r="D70" s="567">
        <v>198.567332189414</v>
      </c>
      <c r="E70" s="568">
        <v>1.5646543241590001</v>
      </c>
      <c r="F70" s="566">
        <v>574.96339661508296</v>
      </c>
      <c r="G70" s="567">
        <v>191.65446553836099</v>
      </c>
      <c r="H70" s="569">
        <v>12.6851</v>
      </c>
      <c r="I70" s="566">
        <v>100.0284</v>
      </c>
      <c r="J70" s="567">
        <v>-91.626065538361004</v>
      </c>
      <c r="K70" s="570">
        <v>0.17397350959800001</v>
      </c>
    </row>
    <row r="71" spans="1:11" ht="14.4" customHeight="1" thickBot="1" x14ac:dyDescent="0.35">
      <c r="A71" s="588" t="s">
        <v>373</v>
      </c>
      <c r="B71" s="566">
        <v>282.27187136280099</v>
      </c>
      <c r="C71" s="566">
        <v>457.35856999999999</v>
      </c>
      <c r="D71" s="567">
        <v>175.08669863719899</v>
      </c>
      <c r="E71" s="568">
        <v>1.6202768196199999</v>
      </c>
      <c r="F71" s="566">
        <v>517.76746542230205</v>
      </c>
      <c r="G71" s="567">
        <v>172.58915514076699</v>
      </c>
      <c r="H71" s="569">
        <v>11.6494</v>
      </c>
      <c r="I71" s="566">
        <v>87.710830000000001</v>
      </c>
      <c r="J71" s="567">
        <v>-84.878325140767004</v>
      </c>
      <c r="K71" s="570">
        <v>0.169401972618</v>
      </c>
    </row>
    <row r="72" spans="1:11" ht="14.4" customHeight="1" thickBot="1" x14ac:dyDescent="0.35">
      <c r="A72" s="588" t="s">
        <v>374</v>
      </c>
      <c r="B72" s="566">
        <v>6.54334379314</v>
      </c>
      <c r="C72" s="566">
        <v>1.5790500000000001</v>
      </c>
      <c r="D72" s="567">
        <v>-4.9642937931400004</v>
      </c>
      <c r="E72" s="568">
        <v>0.241321570426</v>
      </c>
      <c r="F72" s="566">
        <v>4.4653803817720004</v>
      </c>
      <c r="G72" s="567">
        <v>1.4884601272569999</v>
      </c>
      <c r="H72" s="569">
        <v>0.89654999999999996</v>
      </c>
      <c r="I72" s="566">
        <v>1.4895499999999999</v>
      </c>
      <c r="J72" s="567">
        <v>1.089872742E-3</v>
      </c>
      <c r="K72" s="570">
        <v>0.33357740497900001</v>
      </c>
    </row>
    <row r="73" spans="1:11" ht="14.4" customHeight="1" thickBot="1" x14ac:dyDescent="0.35">
      <c r="A73" s="588" t="s">
        <v>375</v>
      </c>
      <c r="B73" s="566">
        <v>44.999924026344999</v>
      </c>
      <c r="C73" s="566">
        <v>73.529169999999993</v>
      </c>
      <c r="D73" s="567">
        <v>28.529245973654</v>
      </c>
      <c r="E73" s="568">
        <v>1.633984314216</v>
      </c>
      <c r="F73" s="566">
        <v>35.999998866086997</v>
      </c>
      <c r="G73" s="567">
        <v>11.999999622029</v>
      </c>
      <c r="H73" s="569">
        <v>0.13915</v>
      </c>
      <c r="I73" s="566">
        <v>0.41744999999999999</v>
      </c>
      <c r="J73" s="567">
        <v>-11.582549622028999</v>
      </c>
      <c r="K73" s="570">
        <v>1.1595833698E-2</v>
      </c>
    </row>
    <row r="74" spans="1:11" ht="14.4" customHeight="1" thickBot="1" x14ac:dyDescent="0.35">
      <c r="A74" s="588" t="s">
        <v>376</v>
      </c>
      <c r="B74" s="566">
        <v>17.846618628299002</v>
      </c>
      <c r="C74" s="566">
        <v>17.7623</v>
      </c>
      <c r="D74" s="567">
        <v>-8.4318628298999998E-2</v>
      </c>
      <c r="E74" s="568">
        <v>0.99527537232300001</v>
      </c>
      <c r="F74" s="566">
        <v>16.730551944921</v>
      </c>
      <c r="G74" s="567">
        <v>5.5768506483070004</v>
      </c>
      <c r="H74" s="569">
        <v>0</v>
      </c>
      <c r="I74" s="566">
        <v>10.41057</v>
      </c>
      <c r="J74" s="567">
        <v>4.8337193516920003</v>
      </c>
      <c r="K74" s="570">
        <v>0.62224904679000004</v>
      </c>
    </row>
    <row r="75" spans="1:11" ht="14.4" customHeight="1" thickBot="1" x14ac:dyDescent="0.35">
      <c r="A75" s="591" t="s">
        <v>33</v>
      </c>
      <c r="B75" s="571">
        <v>0</v>
      </c>
      <c r="C75" s="571">
        <v>86.718130000000002</v>
      </c>
      <c r="D75" s="572">
        <v>86.718130000000002</v>
      </c>
      <c r="E75" s="573" t="s">
        <v>307</v>
      </c>
      <c r="F75" s="571">
        <v>0</v>
      </c>
      <c r="G75" s="572">
        <v>0</v>
      </c>
      <c r="H75" s="574">
        <v>0</v>
      </c>
      <c r="I75" s="571">
        <v>2.6480000000000001</v>
      </c>
      <c r="J75" s="572">
        <v>2.6480000000000001</v>
      </c>
      <c r="K75" s="575" t="s">
        <v>307</v>
      </c>
    </row>
    <row r="76" spans="1:11" ht="14.4" customHeight="1" thickBot="1" x14ac:dyDescent="0.35">
      <c r="A76" s="587" t="s">
        <v>377</v>
      </c>
      <c r="B76" s="571">
        <v>0</v>
      </c>
      <c r="C76" s="571">
        <v>29.981999999999999</v>
      </c>
      <c r="D76" s="572">
        <v>29.981999999999999</v>
      </c>
      <c r="E76" s="573" t="s">
        <v>307</v>
      </c>
      <c r="F76" s="571">
        <v>0</v>
      </c>
      <c r="G76" s="572">
        <v>0</v>
      </c>
      <c r="H76" s="574">
        <v>0</v>
      </c>
      <c r="I76" s="571">
        <v>2.6480000000000001</v>
      </c>
      <c r="J76" s="572">
        <v>2.6480000000000001</v>
      </c>
      <c r="K76" s="575" t="s">
        <v>307</v>
      </c>
    </row>
    <row r="77" spans="1:11" ht="14.4" customHeight="1" thickBot="1" x14ac:dyDescent="0.35">
      <c r="A77" s="588" t="s">
        <v>378</v>
      </c>
      <c r="B77" s="566">
        <v>0</v>
      </c>
      <c r="C77" s="566">
        <v>23.821999999999999</v>
      </c>
      <c r="D77" s="567">
        <v>23.821999999999999</v>
      </c>
      <c r="E77" s="576" t="s">
        <v>307</v>
      </c>
      <c r="F77" s="566">
        <v>0</v>
      </c>
      <c r="G77" s="567">
        <v>0</v>
      </c>
      <c r="H77" s="569">
        <v>0</v>
      </c>
      <c r="I77" s="566">
        <v>2.6480000000000001</v>
      </c>
      <c r="J77" s="567">
        <v>2.6480000000000001</v>
      </c>
      <c r="K77" s="577" t="s">
        <v>307</v>
      </c>
    </row>
    <row r="78" spans="1:11" ht="14.4" customHeight="1" thickBot="1" x14ac:dyDescent="0.35">
      <c r="A78" s="588" t="s">
        <v>379</v>
      </c>
      <c r="B78" s="566">
        <v>0</v>
      </c>
      <c r="C78" s="566">
        <v>6.16</v>
      </c>
      <c r="D78" s="567">
        <v>6.16</v>
      </c>
      <c r="E78" s="576" t="s">
        <v>307</v>
      </c>
      <c r="F78" s="566">
        <v>0</v>
      </c>
      <c r="G78" s="567">
        <v>0</v>
      </c>
      <c r="H78" s="569">
        <v>0</v>
      </c>
      <c r="I78" s="566">
        <v>0</v>
      </c>
      <c r="J78" s="567">
        <v>0</v>
      </c>
      <c r="K78" s="577" t="s">
        <v>307</v>
      </c>
    </row>
    <row r="79" spans="1:11" ht="14.4" customHeight="1" thickBot="1" x14ac:dyDescent="0.35">
      <c r="A79" s="587" t="s">
        <v>380</v>
      </c>
      <c r="B79" s="571">
        <v>0</v>
      </c>
      <c r="C79" s="571">
        <v>56.736130000000003</v>
      </c>
      <c r="D79" s="572">
        <v>56.736130000000003</v>
      </c>
      <c r="E79" s="573" t="s">
        <v>337</v>
      </c>
      <c r="F79" s="571">
        <v>0</v>
      </c>
      <c r="G79" s="572">
        <v>0</v>
      </c>
      <c r="H79" s="574">
        <v>0</v>
      </c>
      <c r="I79" s="571">
        <v>0</v>
      </c>
      <c r="J79" s="572">
        <v>0</v>
      </c>
      <c r="K79" s="575" t="s">
        <v>307</v>
      </c>
    </row>
    <row r="80" spans="1:11" ht="14.4" customHeight="1" thickBot="1" x14ac:dyDescent="0.35">
      <c r="A80" s="588" t="s">
        <v>381</v>
      </c>
      <c r="B80" s="566">
        <v>0</v>
      </c>
      <c r="C80" s="566">
        <v>56.736130000000003</v>
      </c>
      <c r="D80" s="567">
        <v>56.736130000000003</v>
      </c>
      <c r="E80" s="576" t="s">
        <v>337</v>
      </c>
      <c r="F80" s="566">
        <v>0</v>
      </c>
      <c r="G80" s="567">
        <v>0</v>
      </c>
      <c r="H80" s="569">
        <v>0</v>
      </c>
      <c r="I80" s="566">
        <v>0</v>
      </c>
      <c r="J80" s="567">
        <v>0</v>
      </c>
      <c r="K80" s="577" t="s">
        <v>307</v>
      </c>
    </row>
    <row r="81" spans="1:11" ht="14.4" customHeight="1" thickBot="1" x14ac:dyDescent="0.35">
      <c r="A81" s="586" t="s">
        <v>34</v>
      </c>
      <c r="B81" s="566">
        <v>891.49599297832299</v>
      </c>
      <c r="C81" s="566">
        <v>861.173</v>
      </c>
      <c r="D81" s="567">
        <v>-30.322992978321999</v>
      </c>
      <c r="E81" s="568">
        <v>0.96598639453500001</v>
      </c>
      <c r="F81" s="566">
        <v>829.41795737334201</v>
      </c>
      <c r="G81" s="567">
        <v>276.47265245778101</v>
      </c>
      <c r="H81" s="569">
        <v>44.6267</v>
      </c>
      <c r="I81" s="566">
        <v>309.47433999999998</v>
      </c>
      <c r="J81" s="567">
        <v>33.001687542219003</v>
      </c>
      <c r="K81" s="570">
        <v>0.37312230492300003</v>
      </c>
    </row>
    <row r="82" spans="1:11" ht="14.4" customHeight="1" thickBot="1" x14ac:dyDescent="0.35">
      <c r="A82" s="587" t="s">
        <v>382</v>
      </c>
      <c r="B82" s="571">
        <v>0.20704397083500001</v>
      </c>
      <c r="C82" s="571">
        <v>6.8</v>
      </c>
      <c r="D82" s="572">
        <v>6.5929560291640001</v>
      </c>
      <c r="E82" s="578">
        <v>32.843264996138998</v>
      </c>
      <c r="F82" s="571">
        <v>6.9999997795160001</v>
      </c>
      <c r="G82" s="572">
        <v>2.3333332598380001</v>
      </c>
      <c r="H82" s="574">
        <v>0.13400000000000001</v>
      </c>
      <c r="I82" s="571">
        <v>0.34200000000000003</v>
      </c>
      <c r="J82" s="572">
        <v>-1.991333259838</v>
      </c>
      <c r="K82" s="579">
        <v>4.8857144396000002E-2</v>
      </c>
    </row>
    <row r="83" spans="1:11" ht="14.4" customHeight="1" thickBot="1" x14ac:dyDescent="0.35">
      <c r="A83" s="588" t="s">
        <v>383</v>
      </c>
      <c r="B83" s="566">
        <v>0.20704397083500001</v>
      </c>
      <c r="C83" s="566">
        <v>6.8</v>
      </c>
      <c r="D83" s="567">
        <v>6.5929560291640001</v>
      </c>
      <c r="E83" s="568">
        <v>32.843264996138998</v>
      </c>
      <c r="F83" s="566">
        <v>6.9999997795160001</v>
      </c>
      <c r="G83" s="567">
        <v>2.3333332598380001</v>
      </c>
      <c r="H83" s="569">
        <v>0.13400000000000001</v>
      </c>
      <c r="I83" s="566">
        <v>0.34200000000000003</v>
      </c>
      <c r="J83" s="567">
        <v>-1.991333259838</v>
      </c>
      <c r="K83" s="570">
        <v>4.8857144396000002E-2</v>
      </c>
    </row>
    <row r="84" spans="1:11" ht="14.4" customHeight="1" thickBot="1" x14ac:dyDescent="0.35">
      <c r="A84" s="587" t="s">
        <v>384</v>
      </c>
      <c r="B84" s="571">
        <v>6.7003989996410001</v>
      </c>
      <c r="C84" s="571">
        <v>6.0227399999999998</v>
      </c>
      <c r="D84" s="572">
        <v>-0.67765899964099996</v>
      </c>
      <c r="E84" s="578">
        <v>0.89886288866099995</v>
      </c>
      <c r="F84" s="571">
        <v>6.2488507842930003</v>
      </c>
      <c r="G84" s="572">
        <v>2.0829502614309998</v>
      </c>
      <c r="H84" s="574">
        <v>0.60104000000000002</v>
      </c>
      <c r="I84" s="571">
        <v>2.2603200000000001</v>
      </c>
      <c r="J84" s="572">
        <v>0.17736973856800001</v>
      </c>
      <c r="K84" s="579">
        <v>0.36171771066699998</v>
      </c>
    </row>
    <row r="85" spans="1:11" ht="14.4" customHeight="1" thickBot="1" x14ac:dyDescent="0.35">
      <c r="A85" s="588" t="s">
        <v>385</v>
      </c>
      <c r="B85" s="566">
        <v>1.0942883678140001</v>
      </c>
      <c r="C85" s="566">
        <v>1.2729999999999999</v>
      </c>
      <c r="D85" s="567">
        <v>0.178711632185</v>
      </c>
      <c r="E85" s="568">
        <v>1.1633131059790001</v>
      </c>
      <c r="F85" s="566">
        <v>1.1983282151400001</v>
      </c>
      <c r="G85" s="567">
        <v>0.39944273838</v>
      </c>
      <c r="H85" s="569">
        <v>5.3199999999999997E-2</v>
      </c>
      <c r="I85" s="566">
        <v>0.37619999999999998</v>
      </c>
      <c r="J85" s="567">
        <v>-2.3242738379999999E-2</v>
      </c>
      <c r="K85" s="570">
        <v>0.31393736310800002</v>
      </c>
    </row>
    <row r="86" spans="1:11" ht="14.4" customHeight="1" thickBot="1" x14ac:dyDescent="0.35">
      <c r="A86" s="588" t="s">
        <v>386</v>
      </c>
      <c r="B86" s="566">
        <v>5.6061106318259997</v>
      </c>
      <c r="C86" s="566">
        <v>4.7497400000000001</v>
      </c>
      <c r="D86" s="567">
        <v>-0.85637063182600004</v>
      </c>
      <c r="E86" s="568">
        <v>0.84724335852999999</v>
      </c>
      <c r="F86" s="566">
        <v>5.0505225691520002</v>
      </c>
      <c r="G86" s="567">
        <v>1.6835075230500001</v>
      </c>
      <c r="H86" s="569">
        <v>0.54783999999999999</v>
      </c>
      <c r="I86" s="566">
        <v>1.88412</v>
      </c>
      <c r="J86" s="567">
        <v>0.200612476949</v>
      </c>
      <c r="K86" s="570">
        <v>0.37305446598800002</v>
      </c>
    </row>
    <row r="87" spans="1:11" ht="14.4" customHeight="1" thickBot="1" x14ac:dyDescent="0.35">
      <c r="A87" s="587" t="s">
        <v>387</v>
      </c>
      <c r="B87" s="571">
        <v>30.480234060506</v>
      </c>
      <c r="C87" s="571">
        <v>34.876489999999997</v>
      </c>
      <c r="D87" s="572">
        <v>4.3962559394929999</v>
      </c>
      <c r="E87" s="578">
        <v>1.144233011162</v>
      </c>
      <c r="F87" s="571">
        <v>33.001785633859001</v>
      </c>
      <c r="G87" s="572">
        <v>11.000595211286001</v>
      </c>
      <c r="H87" s="574">
        <v>3.24</v>
      </c>
      <c r="I87" s="571">
        <v>21.40325</v>
      </c>
      <c r="J87" s="572">
        <v>10.402654788713001</v>
      </c>
      <c r="K87" s="579">
        <v>0.64854824031199998</v>
      </c>
    </row>
    <row r="88" spans="1:11" ht="14.4" customHeight="1" thickBot="1" x14ac:dyDescent="0.35">
      <c r="A88" s="588" t="s">
        <v>388</v>
      </c>
      <c r="B88" s="566">
        <v>13.001786673335999</v>
      </c>
      <c r="C88" s="566">
        <v>12.96</v>
      </c>
      <c r="D88" s="567">
        <v>-4.1786673335000003E-2</v>
      </c>
      <c r="E88" s="568">
        <v>0.99678608222099996</v>
      </c>
      <c r="F88" s="566">
        <v>13.001786263811001</v>
      </c>
      <c r="G88" s="567">
        <v>4.3339287546029999</v>
      </c>
      <c r="H88" s="569">
        <v>3.24</v>
      </c>
      <c r="I88" s="566">
        <v>6.48</v>
      </c>
      <c r="J88" s="567">
        <v>2.146071245396</v>
      </c>
      <c r="K88" s="570">
        <v>0.49839305680899998</v>
      </c>
    </row>
    <row r="89" spans="1:11" ht="14.4" customHeight="1" thickBot="1" x14ac:dyDescent="0.35">
      <c r="A89" s="588" t="s">
        <v>389</v>
      </c>
      <c r="B89" s="566">
        <v>17.47844738717</v>
      </c>
      <c r="C89" s="566">
        <v>21.91649</v>
      </c>
      <c r="D89" s="567">
        <v>4.4380426128290003</v>
      </c>
      <c r="E89" s="568">
        <v>1.2539151513010001</v>
      </c>
      <c r="F89" s="566">
        <v>19.999999370047998</v>
      </c>
      <c r="G89" s="567">
        <v>6.666666456682</v>
      </c>
      <c r="H89" s="569">
        <v>0</v>
      </c>
      <c r="I89" s="566">
        <v>14.923249999999999</v>
      </c>
      <c r="J89" s="567">
        <v>8.2565835433169994</v>
      </c>
      <c r="K89" s="570">
        <v>0.74616252350199996</v>
      </c>
    </row>
    <row r="90" spans="1:11" ht="14.4" customHeight="1" thickBot="1" x14ac:dyDescent="0.35">
      <c r="A90" s="587" t="s">
        <v>390</v>
      </c>
      <c r="B90" s="571">
        <v>439.79805378141299</v>
      </c>
      <c r="C90" s="571">
        <v>436.86331999999999</v>
      </c>
      <c r="D90" s="572">
        <v>-2.934733781412</v>
      </c>
      <c r="E90" s="578">
        <v>0.99332708783900003</v>
      </c>
      <c r="F90" s="571">
        <v>492.15895404046103</v>
      </c>
      <c r="G90" s="572">
        <v>164.052984680154</v>
      </c>
      <c r="H90" s="574">
        <v>33.633000000000003</v>
      </c>
      <c r="I90" s="571">
        <v>146.39967999999999</v>
      </c>
      <c r="J90" s="572">
        <v>-17.653304680152999</v>
      </c>
      <c r="K90" s="579">
        <v>0.29746422125999999</v>
      </c>
    </row>
    <row r="91" spans="1:11" ht="14.4" customHeight="1" thickBot="1" x14ac:dyDescent="0.35">
      <c r="A91" s="588" t="s">
        <v>391</v>
      </c>
      <c r="B91" s="566">
        <v>439.79805378141299</v>
      </c>
      <c r="C91" s="566">
        <v>436.86331999999999</v>
      </c>
      <c r="D91" s="567">
        <v>-2.934733781412</v>
      </c>
      <c r="E91" s="568">
        <v>0.99332708783900003</v>
      </c>
      <c r="F91" s="566">
        <v>492.15895404046103</v>
      </c>
      <c r="G91" s="567">
        <v>164.052984680154</v>
      </c>
      <c r="H91" s="569">
        <v>33.633000000000003</v>
      </c>
      <c r="I91" s="566">
        <v>146.39967999999999</v>
      </c>
      <c r="J91" s="567">
        <v>-17.653304680152999</v>
      </c>
      <c r="K91" s="570">
        <v>0.29746422125999999</v>
      </c>
    </row>
    <row r="92" spans="1:11" ht="14.4" customHeight="1" thickBot="1" x14ac:dyDescent="0.35">
      <c r="A92" s="587" t="s">
        <v>392</v>
      </c>
      <c r="B92" s="571">
        <v>414.31026216592699</v>
      </c>
      <c r="C92" s="571">
        <v>376.61045000000001</v>
      </c>
      <c r="D92" s="572">
        <v>-37.699812165927</v>
      </c>
      <c r="E92" s="578">
        <v>0.90900584511500004</v>
      </c>
      <c r="F92" s="571">
        <v>291.00836713521102</v>
      </c>
      <c r="G92" s="572">
        <v>97.002789045070003</v>
      </c>
      <c r="H92" s="574">
        <v>7.0186599999999997</v>
      </c>
      <c r="I92" s="571">
        <v>139.06908999999999</v>
      </c>
      <c r="J92" s="572">
        <v>42.066300954928998</v>
      </c>
      <c r="K92" s="579">
        <v>0.477886912218</v>
      </c>
    </row>
    <row r="93" spans="1:11" ht="14.4" customHeight="1" thickBot="1" x14ac:dyDescent="0.35">
      <c r="A93" s="588" t="s">
        <v>393</v>
      </c>
      <c r="B93" s="566">
        <v>14.636300222075</v>
      </c>
      <c r="C93" s="566">
        <v>0</v>
      </c>
      <c r="D93" s="567">
        <v>-14.636300222075</v>
      </c>
      <c r="E93" s="568">
        <v>0</v>
      </c>
      <c r="F93" s="566">
        <v>0</v>
      </c>
      <c r="G93" s="567">
        <v>0</v>
      </c>
      <c r="H93" s="569">
        <v>0</v>
      </c>
      <c r="I93" s="566">
        <v>14.103999999999999</v>
      </c>
      <c r="J93" s="567">
        <v>14.103999999999999</v>
      </c>
      <c r="K93" s="577" t="s">
        <v>337</v>
      </c>
    </row>
    <row r="94" spans="1:11" ht="14.4" customHeight="1" thickBot="1" x14ac:dyDescent="0.35">
      <c r="A94" s="588" t="s">
        <v>394</v>
      </c>
      <c r="B94" s="566">
        <v>332.75676696885898</v>
      </c>
      <c r="C94" s="566">
        <v>316.30905000000001</v>
      </c>
      <c r="D94" s="567">
        <v>-16.447716968859002</v>
      </c>
      <c r="E94" s="568">
        <v>0.95057135240599999</v>
      </c>
      <c r="F94" s="566">
        <v>223.92129432073099</v>
      </c>
      <c r="G94" s="567">
        <v>74.640431440243006</v>
      </c>
      <c r="H94" s="569">
        <v>2.6417000000000002</v>
      </c>
      <c r="I94" s="566">
        <v>103.19409</v>
      </c>
      <c r="J94" s="567">
        <v>28.553658559755998</v>
      </c>
      <c r="K94" s="570">
        <v>0.46084982811899999</v>
      </c>
    </row>
    <row r="95" spans="1:11" ht="14.4" customHeight="1" thickBot="1" x14ac:dyDescent="0.35">
      <c r="A95" s="588" t="s">
        <v>395</v>
      </c>
      <c r="B95" s="566">
        <v>1.0003644167400001</v>
      </c>
      <c r="C95" s="566">
        <v>1.742</v>
      </c>
      <c r="D95" s="567">
        <v>0.74163558325900003</v>
      </c>
      <c r="E95" s="568">
        <v>1.7413654172899999</v>
      </c>
      <c r="F95" s="566">
        <v>3.9999998740090001</v>
      </c>
      <c r="G95" s="567">
        <v>1.3333332913360001</v>
      </c>
      <c r="H95" s="569">
        <v>0</v>
      </c>
      <c r="I95" s="566">
        <v>0.78500000000000003</v>
      </c>
      <c r="J95" s="567">
        <v>-0.54833329133599995</v>
      </c>
      <c r="K95" s="570">
        <v>0.196250006181</v>
      </c>
    </row>
    <row r="96" spans="1:11" ht="14.4" customHeight="1" thickBot="1" x14ac:dyDescent="0.35">
      <c r="A96" s="588" t="s">
        <v>396</v>
      </c>
      <c r="B96" s="566">
        <v>0</v>
      </c>
      <c r="C96" s="566">
        <v>1.7788999999999999</v>
      </c>
      <c r="D96" s="567">
        <v>1.7788999999999999</v>
      </c>
      <c r="E96" s="576" t="s">
        <v>337</v>
      </c>
      <c r="F96" s="566">
        <v>1.4608597273840001</v>
      </c>
      <c r="G96" s="567">
        <v>0.48695324246100002</v>
      </c>
      <c r="H96" s="569">
        <v>0</v>
      </c>
      <c r="I96" s="566">
        <v>0</v>
      </c>
      <c r="J96" s="567">
        <v>-0.48695324246100002</v>
      </c>
      <c r="K96" s="570">
        <v>0</v>
      </c>
    </row>
    <row r="97" spans="1:11" ht="14.4" customHeight="1" thickBot="1" x14ac:dyDescent="0.35">
      <c r="A97" s="588" t="s">
        <v>397</v>
      </c>
      <c r="B97" s="566">
        <v>65.916830558252002</v>
      </c>
      <c r="C97" s="566">
        <v>56.780500000000004</v>
      </c>
      <c r="D97" s="567">
        <v>-9.1363305582520002</v>
      </c>
      <c r="E97" s="568">
        <v>0.86139608836000003</v>
      </c>
      <c r="F97" s="566">
        <v>61.626213213085002</v>
      </c>
      <c r="G97" s="567">
        <v>20.542071071028001</v>
      </c>
      <c r="H97" s="569">
        <v>4.3769600000000004</v>
      </c>
      <c r="I97" s="566">
        <v>20.986000000000001</v>
      </c>
      <c r="J97" s="567">
        <v>0.443928928971</v>
      </c>
      <c r="K97" s="570">
        <v>0.34053690638799999</v>
      </c>
    </row>
    <row r="98" spans="1:11" ht="14.4" customHeight="1" thickBot="1" x14ac:dyDescent="0.35">
      <c r="A98" s="585" t="s">
        <v>35</v>
      </c>
      <c r="B98" s="566">
        <v>30448.149869839501</v>
      </c>
      <c r="C98" s="566">
        <v>32925.689939999997</v>
      </c>
      <c r="D98" s="567">
        <v>2477.5400701604799</v>
      </c>
      <c r="E98" s="568">
        <v>1.0813691498739999</v>
      </c>
      <c r="F98" s="566">
        <v>33265.998952201597</v>
      </c>
      <c r="G98" s="567">
        <v>11088.666317400501</v>
      </c>
      <c r="H98" s="569">
        <v>2786.3208399999999</v>
      </c>
      <c r="I98" s="566">
        <v>10606.48222</v>
      </c>
      <c r="J98" s="567">
        <v>-482.18409740053698</v>
      </c>
      <c r="K98" s="570">
        <v>0.31883853045299998</v>
      </c>
    </row>
    <row r="99" spans="1:11" ht="14.4" customHeight="1" thickBot="1" x14ac:dyDescent="0.35">
      <c r="A99" s="591" t="s">
        <v>398</v>
      </c>
      <c r="B99" s="571">
        <v>22610.9999999996</v>
      </c>
      <c r="C99" s="571">
        <v>24467.706999999999</v>
      </c>
      <c r="D99" s="572">
        <v>1856.7070000004201</v>
      </c>
      <c r="E99" s="578">
        <v>1.082115209411</v>
      </c>
      <c r="F99" s="571">
        <v>24690.9992222933</v>
      </c>
      <c r="G99" s="572">
        <v>8230.3330740977799</v>
      </c>
      <c r="H99" s="574">
        <v>2063.9459999999999</v>
      </c>
      <c r="I99" s="571">
        <v>7861.6350000000002</v>
      </c>
      <c r="J99" s="572">
        <v>-368.69807409777798</v>
      </c>
      <c r="K99" s="579">
        <v>0.31840084433999999</v>
      </c>
    </row>
    <row r="100" spans="1:11" ht="14.4" customHeight="1" thickBot="1" x14ac:dyDescent="0.35">
      <c r="A100" s="587" t="s">
        <v>399</v>
      </c>
      <c r="B100" s="571">
        <v>22392.9999999996</v>
      </c>
      <c r="C100" s="571">
        <v>24294.766</v>
      </c>
      <c r="D100" s="572">
        <v>1901.76600000041</v>
      </c>
      <c r="E100" s="578">
        <v>1.0849268074839999</v>
      </c>
      <c r="F100" s="571">
        <v>24499.9992283094</v>
      </c>
      <c r="G100" s="572">
        <v>8166.6664094364596</v>
      </c>
      <c r="H100" s="574">
        <v>2063.9459999999999</v>
      </c>
      <c r="I100" s="571">
        <v>7841.9690000000001</v>
      </c>
      <c r="J100" s="572">
        <v>-324.69740943645598</v>
      </c>
      <c r="K100" s="579">
        <v>0.320080377428</v>
      </c>
    </row>
    <row r="101" spans="1:11" ht="14.4" customHeight="1" thickBot="1" x14ac:dyDescent="0.35">
      <c r="A101" s="588" t="s">
        <v>400</v>
      </c>
      <c r="B101" s="566">
        <v>22392.9999999996</v>
      </c>
      <c r="C101" s="566">
        <v>24294.766</v>
      </c>
      <c r="D101" s="567">
        <v>1901.76600000041</v>
      </c>
      <c r="E101" s="568">
        <v>1.0849268074839999</v>
      </c>
      <c r="F101" s="566">
        <v>24499.9992283094</v>
      </c>
      <c r="G101" s="567">
        <v>8166.6664094364596</v>
      </c>
      <c r="H101" s="569">
        <v>2063.9459999999999</v>
      </c>
      <c r="I101" s="566">
        <v>7841.9690000000001</v>
      </c>
      <c r="J101" s="567">
        <v>-324.69740943645598</v>
      </c>
      <c r="K101" s="570">
        <v>0.320080377428</v>
      </c>
    </row>
    <row r="102" spans="1:11" ht="14.4" customHeight="1" thickBot="1" x14ac:dyDescent="0.35">
      <c r="A102" s="587" t="s">
        <v>401</v>
      </c>
      <c r="B102" s="571">
        <v>0</v>
      </c>
      <c r="C102" s="571">
        <v>0</v>
      </c>
      <c r="D102" s="572">
        <v>0</v>
      </c>
      <c r="E102" s="578">
        <v>1</v>
      </c>
      <c r="F102" s="571">
        <v>0</v>
      </c>
      <c r="G102" s="572">
        <v>0</v>
      </c>
      <c r="H102" s="574">
        <v>0</v>
      </c>
      <c r="I102" s="571">
        <v>3.0950000000000002</v>
      </c>
      <c r="J102" s="572">
        <v>3.0950000000000002</v>
      </c>
      <c r="K102" s="575" t="s">
        <v>337</v>
      </c>
    </row>
    <row r="103" spans="1:11" ht="14.4" customHeight="1" thickBot="1" x14ac:dyDescent="0.35">
      <c r="A103" s="588" t="s">
        <v>402</v>
      </c>
      <c r="B103" s="566">
        <v>0</v>
      </c>
      <c r="C103" s="566">
        <v>0</v>
      </c>
      <c r="D103" s="567">
        <v>0</v>
      </c>
      <c r="E103" s="568">
        <v>1</v>
      </c>
      <c r="F103" s="566">
        <v>0</v>
      </c>
      <c r="G103" s="567">
        <v>0</v>
      </c>
      <c r="H103" s="569">
        <v>0</v>
      </c>
      <c r="I103" s="566">
        <v>3.0950000000000002</v>
      </c>
      <c r="J103" s="567">
        <v>3.0950000000000002</v>
      </c>
      <c r="K103" s="577" t="s">
        <v>337</v>
      </c>
    </row>
    <row r="104" spans="1:11" ht="14.4" customHeight="1" thickBot="1" x14ac:dyDescent="0.35">
      <c r="A104" s="587" t="s">
        <v>403</v>
      </c>
      <c r="B104" s="571">
        <v>141.99999999999699</v>
      </c>
      <c r="C104" s="571">
        <v>109.2</v>
      </c>
      <c r="D104" s="572">
        <v>-32.799999999996999</v>
      </c>
      <c r="E104" s="578">
        <v>0.76901408450700004</v>
      </c>
      <c r="F104" s="571">
        <v>114.999996377779</v>
      </c>
      <c r="G104" s="572">
        <v>38.333332125925999</v>
      </c>
      <c r="H104" s="574">
        <v>0</v>
      </c>
      <c r="I104" s="571">
        <v>0</v>
      </c>
      <c r="J104" s="572">
        <v>-38.333332125925999</v>
      </c>
      <c r="K104" s="579">
        <v>0</v>
      </c>
    </row>
    <row r="105" spans="1:11" ht="14.4" customHeight="1" thickBot="1" x14ac:dyDescent="0.35">
      <c r="A105" s="588" t="s">
        <v>404</v>
      </c>
      <c r="B105" s="566">
        <v>141.99999999999699</v>
      </c>
      <c r="C105" s="566">
        <v>109.2</v>
      </c>
      <c r="D105" s="567">
        <v>-32.799999999996999</v>
      </c>
      <c r="E105" s="568">
        <v>0.76901408450700004</v>
      </c>
      <c r="F105" s="566">
        <v>114.999996377779</v>
      </c>
      <c r="G105" s="567">
        <v>38.333332125925999</v>
      </c>
      <c r="H105" s="569">
        <v>0</v>
      </c>
      <c r="I105" s="566">
        <v>0</v>
      </c>
      <c r="J105" s="567">
        <v>-38.333332125925999</v>
      </c>
      <c r="K105" s="570">
        <v>0</v>
      </c>
    </row>
    <row r="106" spans="1:11" ht="14.4" customHeight="1" thickBot="1" x14ac:dyDescent="0.35">
      <c r="A106" s="587" t="s">
        <v>405</v>
      </c>
      <c r="B106" s="571">
        <v>75.999999999997996</v>
      </c>
      <c r="C106" s="571">
        <v>63.741</v>
      </c>
      <c r="D106" s="572">
        <v>-12.258999999998</v>
      </c>
      <c r="E106" s="578">
        <v>0.83869736842099996</v>
      </c>
      <c r="F106" s="571">
        <v>75.999997606183996</v>
      </c>
      <c r="G106" s="572">
        <v>25.333332535394</v>
      </c>
      <c r="H106" s="574">
        <v>0</v>
      </c>
      <c r="I106" s="571">
        <v>16.571000000000002</v>
      </c>
      <c r="J106" s="572">
        <v>-8.762332535394</v>
      </c>
      <c r="K106" s="579">
        <v>0.218039480551</v>
      </c>
    </row>
    <row r="107" spans="1:11" ht="14.4" customHeight="1" thickBot="1" x14ac:dyDescent="0.35">
      <c r="A107" s="588" t="s">
        <v>406</v>
      </c>
      <c r="B107" s="566">
        <v>75.999999999997996</v>
      </c>
      <c r="C107" s="566">
        <v>63.741</v>
      </c>
      <c r="D107" s="567">
        <v>-12.258999999998</v>
      </c>
      <c r="E107" s="568">
        <v>0.83869736842099996</v>
      </c>
      <c r="F107" s="566">
        <v>75.999997606183996</v>
      </c>
      <c r="G107" s="567">
        <v>25.333332535394</v>
      </c>
      <c r="H107" s="569">
        <v>0</v>
      </c>
      <c r="I107" s="566">
        <v>16.571000000000002</v>
      </c>
      <c r="J107" s="567">
        <v>-8.762332535394</v>
      </c>
      <c r="K107" s="570">
        <v>0.218039480551</v>
      </c>
    </row>
    <row r="108" spans="1:11" ht="14.4" customHeight="1" thickBot="1" x14ac:dyDescent="0.35">
      <c r="A108" s="586" t="s">
        <v>407</v>
      </c>
      <c r="B108" s="566">
        <v>7613.14986983995</v>
      </c>
      <c r="C108" s="566">
        <v>8214.3007500000003</v>
      </c>
      <c r="D108" s="567">
        <v>601.15088016005802</v>
      </c>
      <c r="E108" s="568">
        <v>1.078962176029</v>
      </c>
      <c r="F108" s="566">
        <v>8329.9997376251904</v>
      </c>
      <c r="G108" s="567">
        <v>2776.6665792084</v>
      </c>
      <c r="H108" s="569">
        <v>701.73509999999999</v>
      </c>
      <c r="I108" s="566">
        <v>2666.2618499999999</v>
      </c>
      <c r="J108" s="567">
        <v>-110.404729208395</v>
      </c>
      <c r="K108" s="570">
        <v>0.32007946386300001</v>
      </c>
    </row>
    <row r="109" spans="1:11" ht="14.4" customHeight="1" thickBot="1" x14ac:dyDescent="0.35">
      <c r="A109" s="587" t="s">
        <v>408</v>
      </c>
      <c r="B109" s="571">
        <v>2015.1498698400601</v>
      </c>
      <c r="C109" s="571">
        <v>2196.3389999999999</v>
      </c>
      <c r="D109" s="572">
        <v>181.189130159944</v>
      </c>
      <c r="E109" s="578">
        <v>1.0899134763480001</v>
      </c>
      <c r="F109" s="571">
        <v>2204.99993054784</v>
      </c>
      <c r="G109" s="572">
        <v>734.99997684928098</v>
      </c>
      <c r="H109" s="574">
        <v>185.74860000000001</v>
      </c>
      <c r="I109" s="571">
        <v>705.76959999999997</v>
      </c>
      <c r="J109" s="572">
        <v>-29.230376849279999</v>
      </c>
      <c r="K109" s="579">
        <v>0.32007692618099998</v>
      </c>
    </row>
    <row r="110" spans="1:11" ht="14.4" customHeight="1" thickBot="1" x14ac:dyDescent="0.35">
      <c r="A110" s="588" t="s">
        <v>409</v>
      </c>
      <c r="B110" s="566">
        <v>2015.1498698400601</v>
      </c>
      <c r="C110" s="566">
        <v>2196.3389999999999</v>
      </c>
      <c r="D110" s="567">
        <v>181.189130159944</v>
      </c>
      <c r="E110" s="568">
        <v>1.0899134763480001</v>
      </c>
      <c r="F110" s="566">
        <v>2204.99993054784</v>
      </c>
      <c r="G110" s="567">
        <v>734.99997684928098</v>
      </c>
      <c r="H110" s="569">
        <v>185.74860000000001</v>
      </c>
      <c r="I110" s="566">
        <v>705.76959999999997</v>
      </c>
      <c r="J110" s="567">
        <v>-29.230376849279999</v>
      </c>
      <c r="K110" s="570">
        <v>0.32007692618099998</v>
      </c>
    </row>
    <row r="111" spans="1:11" ht="14.4" customHeight="1" thickBot="1" x14ac:dyDescent="0.35">
      <c r="A111" s="587" t="s">
        <v>410</v>
      </c>
      <c r="B111" s="571">
        <v>5597.99999999989</v>
      </c>
      <c r="C111" s="571">
        <v>6017.9617500000004</v>
      </c>
      <c r="D111" s="572">
        <v>419.96175000011499</v>
      </c>
      <c r="E111" s="578">
        <v>1.075019962486</v>
      </c>
      <c r="F111" s="571">
        <v>6124.9998070773399</v>
      </c>
      <c r="G111" s="572">
        <v>2041.6666023591099</v>
      </c>
      <c r="H111" s="574">
        <v>515.98649999999998</v>
      </c>
      <c r="I111" s="571">
        <v>1960.49225</v>
      </c>
      <c r="J111" s="572">
        <v>-81.174352359113001</v>
      </c>
      <c r="K111" s="579">
        <v>0.320080377428</v>
      </c>
    </row>
    <row r="112" spans="1:11" ht="14.4" customHeight="1" thickBot="1" x14ac:dyDescent="0.35">
      <c r="A112" s="588" t="s">
        <v>411</v>
      </c>
      <c r="B112" s="566">
        <v>5597.99999999989</v>
      </c>
      <c r="C112" s="566">
        <v>6017.9617500000004</v>
      </c>
      <c r="D112" s="567">
        <v>419.96175000011499</v>
      </c>
      <c r="E112" s="568">
        <v>1.075019962486</v>
      </c>
      <c r="F112" s="566">
        <v>6124.9998070773399</v>
      </c>
      <c r="G112" s="567">
        <v>2041.6666023591099</v>
      </c>
      <c r="H112" s="569">
        <v>515.98649999999998</v>
      </c>
      <c r="I112" s="566">
        <v>1960.49225</v>
      </c>
      <c r="J112" s="567">
        <v>-81.174352359113001</v>
      </c>
      <c r="K112" s="570">
        <v>0.320080377428</v>
      </c>
    </row>
    <row r="113" spans="1:11" ht="14.4" customHeight="1" thickBot="1" x14ac:dyDescent="0.35">
      <c r="A113" s="586" t="s">
        <v>412</v>
      </c>
      <c r="B113" s="566">
        <v>223.99999999999599</v>
      </c>
      <c r="C113" s="566">
        <v>243.68218999999999</v>
      </c>
      <c r="D113" s="567">
        <v>19.682190000003999</v>
      </c>
      <c r="E113" s="568">
        <v>1.0878669196420001</v>
      </c>
      <c r="F113" s="566">
        <v>244.999992283094</v>
      </c>
      <c r="G113" s="567">
        <v>81.666664094363995</v>
      </c>
      <c r="H113" s="569">
        <v>20.63974</v>
      </c>
      <c r="I113" s="566">
        <v>78.585369999999998</v>
      </c>
      <c r="J113" s="567">
        <v>-3.0812940943639999</v>
      </c>
      <c r="K113" s="570">
        <v>0.32075662234699998</v>
      </c>
    </row>
    <row r="114" spans="1:11" ht="14.4" customHeight="1" thickBot="1" x14ac:dyDescent="0.35">
      <c r="A114" s="587" t="s">
        <v>413</v>
      </c>
      <c r="B114" s="571">
        <v>223.99999999999599</v>
      </c>
      <c r="C114" s="571">
        <v>243.68218999999999</v>
      </c>
      <c r="D114" s="572">
        <v>19.682190000003999</v>
      </c>
      <c r="E114" s="578">
        <v>1.0878669196420001</v>
      </c>
      <c r="F114" s="571">
        <v>244.999992283094</v>
      </c>
      <c r="G114" s="572">
        <v>81.666664094363995</v>
      </c>
      <c r="H114" s="574">
        <v>20.63974</v>
      </c>
      <c r="I114" s="571">
        <v>78.585369999999998</v>
      </c>
      <c r="J114" s="572">
        <v>-3.0812940943639999</v>
      </c>
      <c r="K114" s="579">
        <v>0.32075662234699998</v>
      </c>
    </row>
    <row r="115" spans="1:11" ht="14.4" customHeight="1" thickBot="1" x14ac:dyDescent="0.35">
      <c r="A115" s="588" t="s">
        <v>414</v>
      </c>
      <c r="B115" s="566">
        <v>223.99999999999599</v>
      </c>
      <c r="C115" s="566">
        <v>243.68218999999999</v>
      </c>
      <c r="D115" s="567">
        <v>19.682190000003999</v>
      </c>
      <c r="E115" s="568">
        <v>1.0878669196420001</v>
      </c>
      <c r="F115" s="566">
        <v>244.999992283094</v>
      </c>
      <c r="G115" s="567">
        <v>81.666664094363995</v>
      </c>
      <c r="H115" s="569">
        <v>20.63974</v>
      </c>
      <c r="I115" s="566">
        <v>78.585369999999998</v>
      </c>
      <c r="J115" s="567">
        <v>-3.0812940943639999</v>
      </c>
      <c r="K115" s="570">
        <v>0.32075662234699998</v>
      </c>
    </row>
    <row r="116" spans="1:11" ht="14.4" customHeight="1" thickBot="1" x14ac:dyDescent="0.35">
      <c r="A116" s="585" t="s">
        <v>415</v>
      </c>
      <c r="B116" s="566">
        <v>0</v>
      </c>
      <c r="C116" s="566">
        <v>92.690899999999999</v>
      </c>
      <c r="D116" s="567">
        <v>92.690899999999999</v>
      </c>
      <c r="E116" s="576" t="s">
        <v>307</v>
      </c>
      <c r="F116" s="566">
        <v>0</v>
      </c>
      <c r="G116" s="567">
        <v>0</v>
      </c>
      <c r="H116" s="569">
        <v>0</v>
      </c>
      <c r="I116" s="566">
        <v>3.6030000000000002</v>
      </c>
      <c r="J116" s="567">
        <v>3.6030000000000002</v>
      </c>
      <c r="K116" s="577" t="s">
        <v>307</v>
      </c>
    </row>
    <row r="117" spans="1:11" ht="14.4" customHeight="1" thickBot="1" x14ac:dyDescent="0.35">
      <c r="A117" s="586" t="s">
        <v>416</v>
      </c>
      <c r="B117" s="566">
        <v>0</v>
      </c>
      <c r="C117" s="566">
        <v>92.690899999999999</v>
      </c>
      <c r="D117" s="567">
        <v>92.690899999999999</v>
      </c>
      <c r="E117" s="576" t="s">
        <v>307</v>
      </c>
      <c r="F117" s="566">
        <v>0</v>
      </c>
      <c r="G117" s="567">
        <v>0</v>
      </c>
      <c r="H117" s="569">
        <v>0</v>
      </c>
      <c r="I117" s="566">
        <v>3.6030000000000002</v>
      </c>
      <c r="J117" s="567">
        <v>3.6030000000000002</v>
      </c>
      <c r="K117" s="577" t="s">
        <v>307</v>
      </c>
    </row>
    <row r="118" spans="1:11" ht="14.4" customHeight="1" thickBot="1" x14ac:dyDescent="0.35">
      <c r="A118" s="587" t="s">
        <v>417</v>
      </c>
      <c r="B118" s="571">
        <v>0</v>
      </c>
      <c r="C118" s="571">
        <v>37.23122</v>
      </c>
      <c r="D118" s="572">
        <v>37.23122</v>
      </c>
      <c r="E118" s="573" t="s">
        <v>307</v>
      </c>
      <c r="F118" s="571">
        <v>0</v>
      </c>
      <c r="G118" s="572">
        <v>0</v>
      </c>
      <c r="H118" s="574">
        <v>0</v>
      </c>
      <c r="I118" s="571">
        <v>0.40300000000000002</v>
      </c>
      <c r="J118" s="572">
        <v>0.40300000000000002</v>
      </c>
      <c r="K118" s="575" t="s">
        <v>307</v>
      </c>
    </row>
    <row r="119" spans="1:11" ht="14.4" customHeight="1" thickBot="1" x14ac:dyDescent="0.35">
      <c r="A119" s="588" t="s">
        <v>418</v>
      </c>
      <c r="B119" s="566">
        <v>0</v>
      </c>
      <c r="C119" s="566">
        <v>1.3991</v>
      </c>
      <c r="D119" s="567">
        <v>1.3991</v>
      </c>
      <c r="E119" s="576" t="s">
        <v>307</v>
      </c>
      <c r="F119" s="566">
        <v>0</v>
      </c>
      <c r="G119" s="567">
        <v>0</v>
      </c>
      <c r="H119" s="569">
        <v>0</v>
      </c>
      <c r="I119" s="566">
        <v>0.30299999999999999</v>
      </c>
      <c r="J119" s="567">
        <v>0.30299999999999999</v>
      </c>
      <c r="K119" s="577" t="s">
        <v>307</v>
      </c>
    </row>
    <row r="120" spans="1:11" ht="14.4" customHeight="1" thickBot="1" x14ac:dyDescent="0.35">
      <c r="A120" s="588" t="s">
        <v>419</v>
      </c>
      <c r="B120" s="566">
        <v>0</v>
      </c>
      <c r="C120" s="566">
        <v>18.910119999999999</v>
      </c>
      <c r="D120" s="567">
        <v>18.910119999999999</v>
      </c>
      <c r="E120" s="576" t="s">
        <v>337</v>
      </c>
      <c r="F120" s="566">
        <v>0</v>
      </c>
      <c r="G120" s="567">
        <v>0</v>
      </c>
      <c r="H120" s="569">
        <v>0</v>
      </c>
      <c r="I120" s="566">
        <v>0</v>
      </c>
      <c r="J120" s="567">
        <v>0</v>
      </c>
      <c r="K120" s="577" t="s">
        <v>307</v>
      </c>
    </row>
    <row r="121" spans="1:11" ht="14.4" customHeight="1" thickBot="1" x14ac:dyDescent="0.35">
      <c r="A121" s="588" t="s">
        <v>420</v>
      </c>
      <c r="B121" s="566">
        <v>0</v>
      </c>
      <c r="C121" s="566">
        <v>16.922000000000001</v>
      </c>
      <c r="D121" s="567">
        <v>16.922000000000001</v>
      </c>
      <c r="E121" s="576" t="s">
        <v>307</v>
      </c>
      <c r="F121" s="566">
        <v>0</v>
      </c>
      <c r="G121" s="567">
        <v>0</v>
      </c>
      <c r="H121" s="569">
        <v>0</v>
      </c>
      <c r="I121" s="566">
        <v>0</v>
      </c>
      <c r="J121" s="567">
        <v>0</v>
      </c>
      <c r="K121" s="577" t="s">
        <v>307</v>
      </c>
    </row>
    <row r="122" spans="1:11" ht="14.4" customHeight="1" thickBot="1" x14ac:dyDescent="0.35">
      <c r="A122" s="588" t="s">
        <v>421</v>
      </c>
      <c r="B122" s="566">
        <v>0</v>
      </c>
      <c r="C122" s="566">
        <v>0</v>
      </c>
      <c r="D122" s="567">
        <v>0</v>
      </c>
      <c r="E122" s="576" t="s">
        <v>307</v>
      </c>
      <c r="F122" s="566">
        <v>0</v>
      </c>
      <c r="G122" s="567">
        <v>0</v>
      </c>
      <c r="H122" s="569">
        <v>0</v>
      </c>
      <c r="I122" s="566">
        <v>0.1</v>
      </c>
      <c r="J122" s="567">
        <v>0.1</v>
      </c>
      <c r="K122" s="577" t="s">
        <v>337</v>
      </c>
    </row>
    <row r="123" spans="1:11" ht="14.4" customHeight="1" thickBot="1" x14ac:dyDescent="0.35">
      <c r="A123" s="587" t="s">
        <v>422</v>
      </c>
      <c r="B123" s="571">
        <v>0</v>
      </c>
      <c r="C123" s="571">
        <v>2.6</v>
      </c>
      <c r="D123" s="572">
        <v>2.6</v>
      </c>
      <c r="E123" s="573" t="s">
        <v>307</v>
      </c>
      <c r="F123" s="571">
        <v>0</v>
      </c>
      <c r="G123" s="572">
        <v>0</v>
      </c>
      <c r="H123" s="574">
        <v>0</v>
      </c>
      <c r="I123" s="571">
        <v>0</v>
      </c>
      <c r="J123" s="572">
        <v>0</v>
      </c>
      <c r="K123" s="575" t="s">
        <v>307</v>
      </c>
    </row>
    <row r="124" spans="1:11" ht="14.4" customHeight="1" thickBot="1" x14ac:dyDescent="0.35">
      <c r="A124" s="588" t="s">
        <v>423</v>
      </c>
      <c r="B124" s="566">
        <v>0</v>
      </c>
      <c r="C124" s="566">
        <v>2.6</v>
      </c>
      <c r="D124" s="567">
        <v>2.6</v>
      </c>
      <c r="E124" s="576" t="s">
        <v>307</v>
      </c>
      <c r="F124" s="566">
        <v>0</v>
      </c>
      <c r="G124" s="567">
        <v>0</v>
      </c>
      <c r="H124" s="569">
        <v>0</v>
      </c>
      <c r="I124" s="566">
        <v>0</v>
      </c>
      <c r="J124" s="567">
        <v>0</v>
      </c>
      <c r="K124" s="577" t="s">
        <v>307</v>
      </c>
    </row>
    <row r="125" spans="1:11" ht="14.4" customHeight="1" thickBot="1" x14ac:dyDescent="0.35">
      <c r="A125" s="590" t="s">
        <v>424</v>
      </c>
      <c r="B125" s="566">
        <v>0</v>
      </c>
      <c r="C125" s="566">
        <v>21.611999999999998</v>
      </c>
      <c r="D125" s="567">
        <v>21.611999999999998</v>
      </c>
      <c r="E125" s="576" t="s">
        <v>307</v>
      </c>
      <c r="F125" s="566">
        <v>0</v>
      </c>
      <c r="G125" s="567">
        <v>0</v>
      </c>
      <c r="H125" s="569">
        <v>0</v>
      </c>
      <c r="I125" s="566">
        <v>0</v>
      </c>
      <c r="J125" s="567">
        <v>0</v>
      </c>
      <c r="K125" s="577" t="s">
        <v>307</v>
      </c>
    </row>
    <row r="126" spans="1:11" ht="14.4" customHeight="1" thickBot="1" x14ac:dyDescent="0.35">
      <c r="A126" s="588" t="s">
        <v>425</v>
      </c>
      <c r="B126" s="566">
        <v>0</v>
      </c>
      <c r="C126" s="566">
        <v>21.611999999999998</v>
      </c>
      <c r="D126" s="567">
        <v>21.611999999999998</v>
      </c>
      <c r="E126" s="576" t="s">
        <v>307</v>
      </c>
      <c r="F126" s="566">
        <v>0</v>
      </c>
      <c r="G126" s="567">
        <v>0</v>
      </c>
      <c r="H126" s="569">
        <v>0</v>
      </c>
      <c r="I126" s="566">
        <v>0</v>
      </c>
      <c r="J126" s="567">
        <v>0</v>
      </c>
      <c r="K126" s="577" t="s">
        <v>307</v>
      </c>
    </row>
    <row r="127" spans="1:11" ht="14.4" customHeight="1" thickBot="1" x14ac:dyDescent="0.35">
      <c r="A127" s="587" t="s">
        <v>426</v>
      </c>
      <c r="B127" s="571">
        <v>0</v>
      </c>
      <c r="C127" s="571">
        <v>0.94767999999999997</v>
      </c>
      <c r="D127" s="572">
        <v>0.94767999999999997</v>
      </c>
      <c r="E127" s="573" t="s">
        <v>337</v>
      </c>
      <c r="F127" s="571">
        <v>0</v>
      </c>
      <c r="G127" s="572">
        <v>0</v>
      </c>
      <c r="H127" s="574">
        <v>0</v>
      </c>
      <c r="I127" s="571">
        <v>0</v>
      </c>
      <c r="J127" s="572">
        <v>0</v>
      </c>
      <c r="K127" s="575" t="s">
        <v>307</v>
      </c>
    </row>
    <row r="128" spans="1:11" ht="14.4" customHeight="1" thickBot="1" x14ac:dyDescent="0.35">
      <c r="A128" s="588" t="s">
        <v>427</v>
      </c>
      <c r="B128" s="566">
        <v>0</v>
      </c>
      <c r="C128" s="566">
        <v>0.94767999999999997</v>
      </c>
      <c r="D128" s="567">
        <v>0.94767999999999997</v>
      </c>
      <c r="E128" s="576" t="s">
        <v>337</v>
      </c>
      <c r="F128" s="566">
        <v>0</v>
      </c>
      <c r="G128" s="567">
        <v>0</v>
      </c>
      <c r="H128" s="569">
        <v>0</v>
      </c>
      <c r="I128" s="566">
        <v>0</v>
      </c>
      <c r="J128" s="567">
        <v>0</v>
      </c>
      <c r="K128" s="577" t="s">
        <v>307</v>
      </c>
    </row>
    <row r="129" spans="1:11" ht="14.4" customHeight="1" thickBot="1" x14ac:dyDescent="0.35">
      <c r="A129" s="590" t="s">
        <v>428</v>
      </c>
      <c r="B129" s="566">
        <v>0</v>
      </c>
      <c r="C129" s="566">
        <v>30.3</v>
      </c>
      <c r="D129" s="567">
        <v>30.3</v>
      </c>
      <c r="E129" s="576" t="s">
        <v>307</v>
      </c>
      <c r="F129" s="566">
        <v>0</v>
      </c>
      <c r="G129" s="567">
        <v>0</v>
      </c>
      <c r="H129" s="569">
        <v>0</v>
      </c>
      <c r="I129" s="566">
        <v>3.2</v>
      </c>
      <c r="J129" s="567">
        <v>3.2</v>
      </c>
      <c r="K129" s="577" t="s">
        <v>307</v>
      </c>
    </row>
    <row r="130" spans="1:11" ht="14.4" customHeight="1" thickBot="1" x14ac:dyDescent="0.35">
      <c r="A130" s="588" t="s">
        <v>429</v>
      </c>
      <c r="B130" s="566">
        <v>0</v>
      </c>
      <c r="C130" s="566">
        <v>30.3</v>
      </c>
      <c r="D130" s="567">
        <v>30.3</v>
      </c>
      <c r="E130" s="576" t="s">
        <v>307</v>
      </c>
      <c r="F130" s="566">
        <v>0</v>
      </c>
      <c r="G130" s="567">
        <v>0</v>
      </c>
      <c r="H130" s="569">
        <v>0</v>
      </c>
      <c r="I130" s="566">
        <v>3.2</v>
      </c>
      <c r="J130" s="567">
        <v>3.2</v>
      </c>
      <c r="K130" s="577" t="s">
        <v>307</v>
      </c>
    </row>
    <row r="131" spans="1:11" ht="14.4" customHeight="1" thickBot="1" x14ac:dyDescent="0.35">
      <c r="A131" s="585" t="s">
        <v>430</v>
      </c>
      <c r="B131" s="566">
        <v>1811.98979524115</v>
      </c>
      <c r="C131" s="566">
        <v>2395.1633999999999</v>
      </c>
      <c r="D131" s="567">
        <v>583.17360475885005</v>
      </c>
      <c r="E131" s="568">
        <v>1.3218415502609999</v>
      </c>
      <c r="F131" s="566">
        <v>1654.9926433867099</v>
      </c>
      <c r="G131" s="567">
        <v>551.66421446223603</v>
      </c>
      <c r="H131" s="569">
        <v>168.80600000000001</v>
      </c>
      <c r="I131" s="566">
        <v>616.08299999999997</v>
      </c>
      <c r="J131" s="567">
        <v>64.418785537763995</v>
      </c>
      <c r="K131" s="570">
        <v>0.37225724383800002</v>
      </c>
    </row>
    <row r="132" spans="1:11" ht="14.4" customHeight="1" thickBot="1" x14ac:dyDescent="0.35">
      <c r="A132" s="586" t="s">
        <v>431</v>
      </c>
      <c r="B132" s="566">
        <v>1811.98979524115</v>
      </c>
      <c r="C132" s="566">
        <v>1823.444</v>
      </c>
      <c r="D132" s="567">
        <v>11.454204758849</v>
      </c>
      <c r="E132" s="568">
        <v>1.0063213406539999</v>
      </c>
      <c r="F132" s="566">
        <v>1654.9926433867099</v>
      </c>
      <c r="G132" s="567">
        <v>551.66421446223603</v>
      </c>
      <c r="H132" s="569">
        <v>130.20699999999999</v>
      </c>
      <c r="I132" s="566">
        <v>566.73400000000004</v>
      </c>
      <c r="J132" s="567">
        <v>15.069785537764</v>
      </c>
      <c r="K132" s="570">
        <v>0.34243898440499998</v>
      </c>
    </row>
    <row r="133" spans="1:11" ht="14.4" customHeight="1" thickBot="1" x14ac:dyDescent="0.35">
      <c r="A133" s="587" t="s">
        <v>432</v>
      </c>
      <c r="B133" s="571">
        <v>1811.98979524115</v>
      </c>
      <c r="C133" s="571">
        <v>1810.287</v>
      </c>
      <c r="D133" s="572">
        <v>-1.70279524115</v>
      </c>
      <c r="E133" s="578">
        <v>0.99906026223400002</v>
      </c>
      <c r="F133" s="571">
        <v>1654.9926433867099</v>
      </c>
      <c r="G133" s="572">
        <v>551.66421446223603</v>
      </c>
      <c r="H133" s="574">
        <v>130.20699999999999</v>
      </c>
      <c r="I133" s="571">
        <v>530.673</v>
      </c>
      <c r="J133" s="572">
        <v>-20.991214462235</v>
      </c>
      <c r="K133" s="579">
        <v>0.32064976368300002</v>
      </c>
    </row>
    <row r="134" spans="1:11" ht="14.4" customHeight="1" thickBot="1" x14ac:dyDescent="0.35">
      <c r="A134" s="588" t="s">
        <v>433</v>
      </c>
      <c r="B134" s="566">
        <v>72.997099726174</v>
      </c>
      <c r="C134" s="566">
        <v>72.575000000000003</v>
      </c>
      <c r="D134" s="567">
        <v>-0.42209972617399999</v>
      </c>
      <c r="E134" s="568">
        <v>0.99421758223599999</v>
      </c>
      <c r="F134" s="566">
        <v>72.999997700674996</v>
      </c>
      <c r="G134" s="567">
        <v>24.333332566890999</v>
      </c>
      <c r="H134" s="569">
        <v>6.069</v>
      </c>
      <c r="I134" s="566">
        <v>24.276</v>
      </c>
      <c r="J134" s="567">
        <v>-5.7332566890999997E-2</v>
      </c>
      <c r="K134" s="570">
        <v>0.33254795567899997</v>
      </c>
    </row>
    <row r="135" spans="1:11" ht="14.4" customHeight="1" thickBot="1" x14ac:dyDescent="0.35">
      <c r="A135" s="588" t="s">
        <v>434</v>
      </c>
      <c r="B135" s="566">
        <v>860.99999999998397</v>
      </c>
      <c r="C135" s="566">
        <v>861.375</v>
      </c>
      <c r="D135" s="567">
        <v>0.37500000001599998</v>
      </c>
      <c r="E135" s="568">
        <v>1.0004355400689999</v>
      </c>
      <c r="F135" s="566">
        <v>832.99997376250303</v>
      </c>
      <c r="G135" s="567">
        <v>277.66665792083398</v>
      </c>
      <c r="H135" s="569">
        <v>59.652000000000001</v>
      </c>
      <c r="I135" s="566">
        <v>248.447</v>
      </c>
      <c r="J135" s="567">
        <v>-29.219657920833999</v>
      </c>
      <c r="K135" s="570">
        <v>0.29825571167499998</v>
      </c>
    </row>
    <row r="136" spans="1:11" ht="14.4" customHeight="1" thickBot="1" x14ac:dyDescent="0.35">
      <c r="A136" s="588" t="s">
        <v>435</v>
      </c>
      <c r="B136" s="566">
        <v>592.99269551499697</v>
      </c>
      <c r="C136" s="566">
        <v>592.64800000000002</v>
      </c>
      <c r="D136" s="567">
        <v>-0.34469551499700002</v>
      </c>
      <c r="E136" s="568">
        <v>0.99941871878400002</v>
      </c>
      <c r="F136" s="566">
        <v>592.992676837153</v>
      </c>
      <c r="G136" s="567">
        <v>197.664225612384</v>
      </c>
      <c r="H136" s="569">
        <v>49.390999999999998</v>
      </c>
      <c r="I136" s="566">
        <v>197.56399999999999</v>
      </c>
      <c r="J136" s="567">
        <v>-0.100225612384</v>
      </c>
      <c r="K136" s="570">
        <v>0.33316431672199998</v>
      </c>
    </row>
    <row r="137" spans="1:11" ht="14.4" customHeight="1" thickBot="1" x14ac:dyDescent="0.35">
      <c r="A137" s="588" t="s">
        <v>436</v>
      </c>
      <c r="B137" s="566">
        <v>284.999999999995</v>
      </c>
      <c r="C137" s="566">
        <v>283.68900000000002</v>
      </c>
      <c r="D137" s="567">
        <v>-1.3109999999940001</v>
      </c>
      <c r="E137" s="568">
        <v>0.99539999999999995</v>
      </c>
      <c r="F137" s="566">
        <v>155.99999508637501</v>
      </c>
      <c r="G137" s="567">
        <v>51.999998362124998</v>
      </c>
      <c r="H137" s="569">
        <v>15.095000000000001</v>
      </c>
      <c r="I137" s="566">
        <v>60.386000000000003</v>
      </c>
      <c r="J137" s="567">
        <v>8.3860016378739992</v>
      </c>
      <c r="K137" s="570">
        <v>0.387089755782</v>
      </c>
    </row>
    <row r="138" spans="1:11" ht="14.4" customHeight="1" thickBot="1" x14ac:dyDescent="0.35">
      <c r="A138" s="587" t="s">
        <v>437</v>
      </c>
      <c r="B138" s="571">
        <v>0</v>
      </c>
      <c r="C138" s="571">
        <v>13.157</v>
      </c>
      <c r="D138" s="572">
        <v>13.157</v>
      </c>
      <c r="E138" s="573" t="s">
        <v>307</v>
      </c>
      <c r="F138" s="571">
        <v>0</v>
      </c>
      <c r="G138" s="572">
        <v>0</v>
      </c>
      <c r="H138" s="574">
        <v>0</v>
      </c>
      <c r="I138" s="571">
        <v>36.061</v>
      </c>
      <c r="J138" s="572">
        <v>36.061</v>
      </c>
      <c r="K138" s="575" t="s">
        <v>307</v>
      </c>
    </row>
    <row r="139" spans="1:11" ht="14.4" customHeight="1" thickBot="1" x14ac:dyDescent="0.35">
      <c r="A139" s="588" t="s">
        <v>438</v>
      </c>
      <c r="B139" s="566">
        <v>0</v>
      </c>
      <c r="C139" s="566">
        <v>0</v>
      </c>
      <c r="D139" s="567">
        <v>0</v>
      </c>
      <c r="E139" s="568">
        <v>1</v>
      </c>
      <c r="F139" s="566">
        <v>0</v>
      </c>
      <c r="G139" s="567">
        <v>0</v>
      </c>
      <c r="H139" s="569">
        <v>0</v>
      </c>
      <c r="I139" s="566">
        <v>36.061</v>
      </c>
      <c r="J139" s="567">
        <v>36.061</v>
      </c>
      <c r="K139" s="577" t="s">
        <v>337</v>
      </c>
    </row>
    <row r="140" spans="1:11" ht="14.4" customHeight="1" thickBot="1" x14ac:dyDescent="0.35">
      <c r="A140" s="588" t="s">
        <v>439</v>
      </c>
      <c r="B140" s="566">
        <v>0</v>
      </c>
      <c r="C140" s="566">
        <v>13.157</v>
      </c>
      <c r="D140" s="567">
        <v>13.157</v>
      </c>
      <c r="E140" s="576" t="s">
        <v>307</v>
      </c>
      <c r="F140" s="566">
        <v>0</v>
      </c>
      <c r="G140" s="567">
        <v>0</v>
      </c>
      <c r="H140" s="569">
        <v>0</v>
      </c>
      <c r="I140" s="566">
        <v>0</v>
      </c>
      <c r="J140" s="567">
        <v>0</v>
      </c>
      <c r="K140" s="577" t="s">
        <v>307</v>
      </c>
    </row>
    <row r="141" spans="1:11" ht="14.4" customHeight="1" thickBot="1" x14ac:dyDescent="0.35">
      <c r="A141" s="586" t="s">
        <v>440</v>
      </c>
      <c r="B141" s="566">
        <v>0</v>
      </c>
      <c r="C141" s="566">
        <v>571.71939999999995</v>
      </c>
      <c r="D141" s="567">
        <v>571.71939999999995</v>
      </c>
      <c r="E141" s="576" t="s">
        <v>307</v>
      </c>
      <c r="F141" s="566">
        <v>0</v>
      </c>
      <c r="G141" s="567">
        <v>0</v>
      </c>
      <c r="H141" s="569">
        <v>38.598999999999997</v>
      </c>
      <c r="I141" s="566">
        <v>49.348999999999997</v>
      </c>
      <c r="J141" s="567">
        <v>49.348999999999997</v>
      </c>
      <c r="K141" s="577" t="s">
        <v>307</v>
      </c>
    </row>
    <row r="142" spans="1:11" ht="14.4" customHeight="1" thickBot="1" x14ac:dyDescent="0.35">
      <c r="A142" s="587" t="s">
        <v>441</v>
      </c>
      <c r="B142" s="571">
        <v>0</v>
      </c>
      <c r="C142" s="571">
        <v>567.60540000000003</v>
      </c>
      <c r="D142" s="572">
        <v>567.60540000000003</v>
      </c>
      <c r="E142" s="573" t="s">
        <v>307</v>
      </c>
      <c r="F142" s="571">
        <v>0</v>
      </c>
      <c r="G142" s="572">
        <v>0</v>
      </c>
      <c r="H142" s="574">
        <v>38.598999999999997</v>
      </c>
      <c r="I142" s="571">
        <v>38.598999999999997</v>
      </c>
      <c r="J142" s="572">
        <v>38.598999999999997</v>
      </c>
      <c r="K142" s="575" t="s">
        <v>307</v>
      </c>
    </row>
    <row r="143" spans="1:11" ht="14.4" customHeight="1" thickBot="1" x14ac:dyDescent="0.35">
      <c r="A143" s="588" t="s">
        <v>442</v>
      </c>
      <c r="B143" s="566">
        <v>0</v>
      </c>
      <c r="C143" s="566">
        <v>567.60540000000003</v>
      </c>
      <c r="D143" s="567">
        <v>567.60540000000003</v>
      </c>
      <c r="E143" s="576" t="s">
        <v>307</v>
      </c>
      <c r="F143" s="566">
        <v>0</v>
      </c>
      <c r="G143" s="567">
        <v>0</v>
      </c>
      <c r="H143" s="569">
        <v>38.598999999999997</v>
      </c>
      <c r="I143" s="566">
        <v>38.598999999999997</v>
      </c>
      <c r="J143" s="567">
        <v>38.598999999999997</v>
      </c>
      <c r="K143" s="577" t="s">
        <v>307</v>
      </c>
    </row>
    <row r="144" spans="1:11" ht="14.4" customHeight="1" thickBot="1" x14ac:dyDescent="0.35">
      <c r="A144" s="587" t="s">
        <v>443</v>
      </c>
      <c r="B144" s="571">
        <v>0</v>
      </c>
      <c r="C144" s="571">
        <v>0</v>
      </c>
      <c r="D144" s="572">
        <v>0</v>
      </c>
      <c r="E144" s="573" t="s">
        <v>307</v>
      </c>
      <c r="F144" s="571">
        <v>0</v>
      </c>
      <c r="G144" s="572">
        <v>0</v>
      </c>
      <c r="H144" s="574">
        <v>0</v>
      </c>
      <c r="I144" s="571">
        <v>3.49</v>
      </c>
      <c r="J144" s="572">
        <v>3.49</v>
      </c>
      <c r="K144" s="575" t="s">
        <v>337</v>
      </c>
    </row>
    <row r="145" spans="1:11" ht="14.4" customHeight="1" thickBot="1" x14ac:dyDescent="0.35">
      <c r="A145" s="588" t="s">
        <v>444</v>
      </c>
      <c r="B145" s="566">
        <v>0</v>
      </c>
      <c r="C145" s="566">
        <v>0</v>
      </c>
      <c r="D145" s="567">
        <v>0</v>
      </c>
      <c r="E145" s="576" t="s">
        <v>307</v>
      </c>
      <c r="F145" s="566">
        <v>0</v>
      </c>
      <c r="G145" s="567">
        <v>0</v>
      </c>
      <c r="H145" s="569">
        <v>0</v>
      </c>
      <c r="I145" s="566">
        <v>3.49</v>
      </c>
      <c r="J145" s="567">
        <v>3.49</v>
      </c>
      <c r="K145" s="577" t="s">
        <v>337</v>
      </c>
    </row>
    <row r="146" spans="1:11" ht="14.4" customHeight="1" thickBot="1" x14ac:dyDescent="0.35">
      <c r="A146" s="587" t="s">
        <v>445</v>
      </c>
      <c r="B146" s="571">
        <v>0</v>
      </c>
      <c r="C146" s="571">
        <v>4.1139999999999999</v>
      </c>
      <c r="D146" s="572">
        <v>4.1139999999999999</v>
      </c>
      <c r="E146" s="573" t="s">
        <v>337</v>
      </c>
      <c r="F146" s="571">
        <v>0</v>
      </c>
      <c r="G146" s="572">
        <v>0</v>
      </c>
      <c r="H146" s="574">
        <v>0</v>
      </c>
      <c r="I146" s="571">
        <v>0</v>
      </c>
      <c r="J146" s="572">
        <v>0</v>
      </c>
      <c r="K146" s="575" t="s">
        <v>307</v>
      </c>
    </row>
    <row r="147" spans="1:11" ht="14.4" customHeight="1" thickBot="1" x14ac:dyDescent="0.35">
      <c r="A147" s="588" t="s">
        <v>446</v>
      </c>
      <c r="B147" s="566">
        <v>0</v>
      </c>
      <c r="C147" s="566">
        <v>4.1139999999999999</v>
      </c>
      <c r="D147" s="567">
        <v>4.1139999999999999</v>
      </c>
      <c r="E147" s="576" t="s">
        <v>337</v>
      </c>
      <c r="F147" s="566">
        <v>0</v>
      </c>
      <c r="G147" s="567">
        <v>0</v>
      </c>
      <c r="H147" s="569">
        <v>0</v>
      </c>
      <c r="I147" s="566">
        <v>0</v>
      </c>
      <c r="J147" s="567">
        <v>0</v>
      </c>
      <c r="K147" s="577" t="s">
        <v>307</v>
      </c>
    </row>
    <row r="148" spans="1:11" ht="14.4" customHeight="1" thickBot="1" x14ac:dyDescent="0.35">
      <c r="A148" s="587" t="s">
        <v>447</v>
      </c>
      <c r="B148" s="571">
        <v>0</v>
      </c>
      <c r="C148" s="571">
        <v>0</v>
      </c>
      <c r="D148" s="572">
        <v>0</v>
      </c>
      <c r="E148" s="578">
        <v>1</v>
      </c>
      <c r="F148" s="571">
        <v>0</v>
      </c>
      <c r="G148" s="572">
        <v>0</v>
      </c>
      <c r="H148" s="574">
        <v>0</v>
      </c>
      <c r="I148" s="571">
        <v>7.26</v>
      </c>
      <c r="J148" s="572">
        <v>7.26</v>
      </c>
      <c r="K148" s="575" t="s">
        <v>337</v>
      </c>
    </row>
    <row r="149" spans="1:11" ht="14.4" customHeight="1" thickBot="1" x14ac:dyDescent="0.35">
      <c r="A149" s="588" t="s">
        <v>448</v>
      </c>
      <c r="B149" s="566">
        <v>0</v>
      </c>
      <c r="C149" s="566">
        <v>0</v>
      </c>
      <c r="D149" s="567">
        <v>0</v>
      </c>
      <c r="E149" s="568">
        <v>1</v>
      </c>
      <c r="F149" s="566">
        <v>0</v>
      </c>
      <c r="G149" s="567">
        <v>0</v>
      </c>
      <c r="H149" s="569">
        <v>0</v>
      </c>
      <c r="I149" s="566">
        <v>7.26</v>
      </c>
      <c r="J149" s="567">
        <v>7.26</v>
      </c>
      <c r="K149" s="577" t="s">
        <v>337</v>
      </c>
    </row>
    <row r="150" spans="1:11" ht="14.4" customHeight="1" thickBot="1" x14ac:dyDescent="0.35">
      <c r="A150" s="585" t="s">
        <v>449</v>
      </c>
      <c r="B150" s="566">
        <v>0</v>
      </c>
      <c r="C150" s="566">
        <v>1.2502800000000001</v>
      </c>
      <c r="D150" s="567">
        <v>1.2502800000000001</v>
      </c>
      <c r="E150" s="576" t="s">
        <v>337</v>
      </c>
      <c r="F150" s="566">
        <v>0</v>
      </c>
      <c r="G150" s="567">
        <v>0</v>
      </c>
      <c r="H150" s="569">
        <v>0</v>
      </c>
      <c r="I150" s="566">
        <v>0</v>
      </c>
      <c r="J150" s="567">
        <v>0</v>
      </c>
      <c r="K150" s="577" t="s">
        <v>307</v>
      </c>
    </row>
    <row r="151" spans="1:11" ht="14.4" customHeight="1" thickBot="1" x14ac:dyDescent="0.35">
      <c r="A151" s="586" t="s">
        <v>450</v>
      </c>
      <c r="B151" s="566">
        <v>0</v>
      </c>
      <c r="C151" s="566">
        <v>1.2502800000000001</v>
      </c>
      <c r="D151" s="567">
        <v>1.2502800000000001</v>
      </c>
      <c r="E151" s="576" t="s">
        <v>337</v>
      </c>
      <c r="F151" s="566">
        <v>0</v>
      </c>
      <c r="G151" s="567">
        <v>0</v>
      </c>
      <c r="H151" s="569">
        <v>0</v>
      </c>
      <c r="I151" s="566">
        <v>0</v>
      </c>
      <c r="J151" s="567">
        <v>0</v>
      </c>
      <c r="K151" s="577" t="s">
        <v>307</v>
      </c>
    </row>
    <row r="152" spans="1:11" ht="14.4" customHeight="1" thickBot="1" x14ac:dyDescent="0.35">
      <c r="A152" s="587" t="s">
        <v>451</v>
      </c>
      <c r="B152" s="571">
        <v>0</v>
      </c>
      <c r="C152" s="571">
        <v>1.2502800000000001</v>
      </c>
      <c r="D152" s="572">
        <v>1.2502800000000001</v>
      </c>
      <c r="E152" s="573" t="s">
        <v>337</v>
      </c>
      <c r="F152" s="571">
        <v>0</v>
      </c>
      <c r="G152" s="572">
        <v>0</v>
      </c>
      <c r="H152" s="574">
        <v>0</v>
      </c>
      <c r="I152" s="571">
        <v>0</v>
      </c>
      <c r="J152" s="572">
        <v>0</v>
      </c>
      <c r="K152" s="575" t="s">
        <v>307</v>
      </c>
    </row>
    <row r="153" spans="1:11" ht="14.4" customHeight="1" thickBot="1" x14ac:dyDescent="0.35">
      <c r="A153" s="588" t="s">
        <v>452</v>
      </c>
      <c r="B153" s="566">
        <v>0</v>
      </c>
      <c r="C153" s="566">
        <v>1.2502800000000001</v>
      </c>
      <c r="D153" s="567">
        <v>1.2502800000000001</v>
      </c>
      <c r="E153" s="576" t="s">
        <v>337</v>
      </c>
      <c r="F153" s="566">
        <v>0</v>
      </c>
      <c r="G153" s="567">
        <v>0</v>
      </c>
      <c r="H153" s="569">
        <v>0</v>
      </c>
      <c r="I153" s="566">
        <v>0</v>
      </c>
      <c r="J153" s="567">
        <v>0</v>
      </c>
      <c r="K153" s="577" t="s">
        <v>307</v>
      </c>
    </row>
    <row r="154" spans="1:11" ht="14.4" customHeight="1" thickBot="1" x14ac:dyDescent="0.35">
      <c r="A154" s="584" t="s">
        <v>453</v>
      </c>
      <c r="B154" s="566">
        <v>46797.731861497399</v>
      </c>
      <c r="C154" s="566">
        <v>52094.50088</v>
      </c>
      <c r="D154" s="567">
        <v>5296.7690185025704</v>
      </c>
      <c r="E154" s="568">
        <v>1.1131843106020001</v>
      </c>
      <c r="F154" s="566">
        <v>49987.267139847703</v>
      </c>
      <c r="G154" s="567">
        <v>16662.422379949199</v>
      </c>
      <c r="H154" s="569">
        <v>6294.2758000000003</v>
      </c>
      <c r="I154" s="566">
        <v>19925.964769999999</v>
      </c>
      <c r="J154" s="567">
        <v>3263.5423900507599</v>
      </c>
      <c r="K154" s="570">
        <v>0.39862080705899999</v>
      </c>
    </row>
    <row r="155" spans="1:11" ht="14.4" customHeight="1" thickBot="1" x14ac:dyDescent="0.35">
      <c r="A155" s="585" t="s">
        <v>454</v>
      </c>
      <c r="B155" s="566">
        <v>46797.731861497399</v>
      </c>
      <c r="C155" s="566">
        <v>52069.408430000003</v>
      </c>
      <c r="D155" s="567">
        <v>5271.6765685025703</v>
      </c>
      <c r="E155" s="568">
        <v>1.112648121154</v>
      </c>
      <c r="F155" s="566">
        <v>49986.791658001202</v>
      </c>
      <c r="G155" s="567">
        <v>16662.263886000401</v>
      </c>
      <c r="H155" s="569">
        <v>6294.2758000000003</v>
      </c>
      <c r="I155" s="566">
        <v>19922.474770000001</v>
      </c>
      <c r="J155" s="567">
        <v>3260.2108839995999</v>
      </c>
      <c r="K155" s="570">
        <v>0.398554780356</v>
      </c>
    </row>
    <row r="156" spans="1:11" ht="14.4" customHeight="1" thickBot="1" x14ac:dyDescent="0.35">
      <c r="A156" s="586" t="s">
        <v>455</v>
      </c>
      <c r="B156" s="566">
        <v>46797.731861497399</v>
      </c>
      <c r="C156" s="566">
        <v>52069.408430000003</v>
      </c>
      <c r="D156" s="567">
        <v>5271.6765685025703</v>
      </c>
      <c r="E156" s="568">
        <v>1.112648121154</v>
      </c>
      <c r="F156" s="566">
        <v>49986.791658001202</v>
      </c>
      <c r="G156" s="567">
        <v>16662.263886000401</v>
      </c>
      <c r="H156" s="569">
        <v>6294.2758000000003</v>
      </c>
      <c r="I156" s="566">
        <v>19922.474770000001</v>
      </c>
      <c r="J156" s="567">
        <v>3260.2108839995999</v>
      </c>
      <c r="K156" s="570">
        <v>0.398554780356</v>
      </c>
    </row>
    <row r="157" spans="1:11" ht="14.4" customHeight="1" thickBot="1" x14ac:dyDescent="0.35">
      <c r="A157" s="587" t="s">
        <v>456</v>
      </c>
      <c r="B157" s="571">
        <v>0.73186149742499995</v>
      </c>
      <c r="C157" s="571">
        <v>0.69755</v>
      </c>
      <c r="D157" s="572">
        <v>-3.4311497424999997E-2</v>
      </c>
      <c r="E157" s="578">
        <v>0.953117498944</v>
      </c>
      <c r="F157" s="571">
        <v>0.79165798813300003</v>
      </c>
      <c r="G157" s="572">
        <v>0.26388599604399998</v>
      </c>
      <c r="H157" s="574">
        <v>5.2900000000000003E-2</v>
      </c>
      <c r="I157" s="571">
        <v>0.60909000000000002</v>
      </c>
      <c r="J157" s="572">
        <v>0.34520400395500001</v>
      </c>
      <c r="K157" s="579">
        <v>0.76938527638099996</v>
      </c>
    </row>
    <row r="158" spans="1:11" ht="14.4" customHeight="1" thickBot="1" x14ac:dyDescent="0.35">
      <c r="A158" s="588" t="s">
        <v>457</v>
      </c>
      <c r="B158" s="566">
        <v>0</v>
      </c>
      <c r="C158" s="566">
        <v>0.59175999999999995</v>
      </c>
      <c r="D158" s="567">
        <v>0.59175999999999995</v>
      </c>
      <c r="E158" s="576" t="s">
        <v>337</v>
      </c>
      <c r="F158" s="566">
        <v>0.65108494530700001</v>
      </c>
      <c r="G158" s="567">
        <v>0.21702831510199999</v>
      </c>
      <c r="H158" s="569">
        <v>5.2900000000000003E-2</v>
      </c>
      <c r="I158" s="566">
        <v>0.45289000000000001</v>
      </c>
      <c r="J158" s="567">
        <v>0.23586168489699999</v>
      </c>
      <c r="K158" s="570">
        <v>0.69559279977800004</v>
      </c>
    </row>
    <row r="159" spans="1:11" ht="14.4" customHeight="1" thickBot="1" x14ac:dyDescent="0.35">
      <c r="A159" s="588" t="s">
        <v>458</v>
      </c>
      <c r="B159" s="566">
        <v>0.32732594891900002</v>
      </c>
      <c r="C159" s="566">
        <v>5.62E-2</v>
      </c>
      <c r="D159" s="567">
        <v>-0.27112594891899999</v>
      </c>
      <c r="E159" s="568">
        <v>0.17169430100300001</v>
      </c>
      <c r="F159" s="566">
        <v>0</v>
      </c>
      <c r="G159" s="567">
        <v>0</v>
      </c>
      <c r="H159" s="569">
        <v>0</v>
      </c>
      <c r="I159" s="566">
        <v>0</v>
      </c>
      <c r="J159" s="567">
        <v>0</v>
      </c>
      <c r="K159" s="570">
        <v>4</v>
      </c>
    </row>
    <row r="160" spans="1:11" ht="14.4" customHeight="1" thickBot="1" x14ac:dyDescent="0.35">
      <c r="A160" s="588" t="s">
        <v>459</v>
      </c>
      <c r="B160" s="566">
        <v>0.40453554850500001</v>
      </c>
      <c r="C160" s="566">
        <v>4.9590000000000002E-2</v>
      </c>
      <c r="D160" s="567">
        <v>-0.35494554850499999</v>
      </c>
      <c r="E160" s="568">
        <v>0.12258502419099999</v>
      </c>
      <c r="F160" s="566">
        <v>0.14057304282499999</v>
      </c>
      <c r="G160" s="567">
        <v>4.6857680940999999E-2</v>
      </c>
      <c r="H160" s="569">
        <v>0</v>
      </c>
      <c r="I160" s="566">
        <v>0.15620000000000001</v>
      </c>
      <c r="J160" s="567">
        <v>0.109342319058</v>
      </c>
      <c r="K160" s="570">
        <v>1.111166101694</v>
      </c>
    </row>
    <row r="161" spans="1:11" ht="14.4" customHeight="1" thickBot="1" x14ac:dyDescent="0.35">
      <c r="A161" s="587" t="s">
        <v>460</v>
      </c>
      <c r="B161" s="571">
        <v>0</v>
      </c>
      <c r="C161" s="571">
        <v>12.972099999999999</v>
      </c>
      <c r="D161" s="572">
        <v>12.972099999999999</v>
      </c>
      <c r="E161" s="573" t="s">
        <v>307</v>
      </c>
      <c r="F161" s="571">
        <v>18.000000000004</v>
      </c>
      <c r="G161" s="572">
        <v>6.0000000000010001</v>
      </c>
      <c r="H161" s="574">
        <v>0</v>
      </c>
      <c r="I161" s="571">
        <v>0</v>
      </c>
      <c r="J161" s="572">
        <v>-6.0000000000010001</v>
      </c>
      <c r="K161" s="579">
        <v>0</v>
      </c>
    </row>
    <row r="162" spans="1:11" ht="14.4" customHeight="1" thickBot="1" x14ac:dyDescent="0.35">
      <c r="A162" s="588" t="s">
        <v>461</v>
      </c>
      <c r="B162" s="566">
        <v>0</v>
      </c>
      <c r="C162" s="566">
        <v>12.972099999999999</v>
      </c>
      <c r="D162" s="567">
        <v>12.972099999999999</v>
      </c>
      <c r="E162" s="576" t="s">
        <v>307</v>
      </c>
      <c r="F162" s="566">
        <v>18.000000000004</v>
      </c>
      <c r="G162" s="567">
        <v>6.0000000000010001</v>
      </c>
      <c r="H162" s="569">
        <v>0</v>
      </c>
      <c r="I162" s="566">
        <v>0</v>
      </c>
      <c r="J162" s="567">
        <v>-6.0000000000010001</v>
      </c>
      <c r="K162" s="570">
        <v>0</v>
      </c>
    </row>
    <row r="163" spans="1:11" ht="14.4" customHeight="1" thickBot="1" x14ac:dyDescent="0.35">
      <c r="A163" s="587" t="s">
        <v>462</v>
      </c>
      <c r="B163" s="571">
        <v>0</v>
      </c>
      <c r="C163" s="571">
        <v>210.43907999999999</v>
      </c>
      <c r="D163" s="572">
        <v>210.43907999999999</v>
      </c>
      <c r="E163" s="573" t="s">
        <v>337</v>
      </c>
      <c r="F163" s="571">
        <v>581.000000000152</v>
      </c>
      <c r="G163" s="572">
        <v>193.66666666671699</v>
      </c>
      <c r="H163" s="574">
        <v>0</v>
      </c>
      <c r="I163" s="571">
        <v>0</v>
      </c>
      <c r="J163" s="572">
        <v>-193.66666666671699</v>
      </c>
      <c r="K163" s="579">
        <v>0</v>
      </c>
    </row>
    <row r="164" spans="1:11" ht="14.4" customHeight="1" thickBot="1" x14ac:dyDescent="0.35">
      <c r="A164" s="588" t="s">
        <v>463</v>
      </c>
      <c r="B164" s="566">
        <v>0</v>
      </c>
      <c r="C164" s="566">
        <v>210.43907999999999</v>
      </c>
      <c r="D164" s="567">
        <v>210.43907999999999</v>
      </c>
      <c r="E164" s="576" t="s">
        <v>337</v>
      </c>
      <c r="F164" s="566">
        <v>581.000000000152</v>
      </c>
      <c r="G164" s="567">
        <v>193.66666666671699</v>
      </c>
      <c r="H164" s="569">
        <v>0</v>
      </c>
      <c r="I164" s="566">
        <v>0</v>
      </c>
      <c r="J164" s="567">
        <v>-193.66666666671699</v>
      </c>
      <c r="K164" s="570">
        <v>0</v>
      </c>
    </row>
    <row r="165" spans="1:11" ht="14.4" customHeight="1" thickBot="1" x14ac:dyDescent="0.35">
      <c r="A165" s="587" t="s">
        <v>464</v>
      </c>
      <c r="B165" s="571">
        <v>46797</v>
      </c>
      <c r="C165" s="571">
        <v>48477.55474</v>
      </c>
      <c r="D165" s="572">
        <v>1680.55473999999</v>
      </c>
      <c r="E165" s="578">
        <v>1.035911591341</v>
      </c>
      <c r="F165" s="571">
        <v>49387.0000000129</v>
      </c>
      <c r="G165" s="572">
        <v>16462.333333337599</v>
      </c>
      <c r="H165" s="574">
        <v>5974.12021</v>
      </c>
      <c r="I165" s="571">
        <v>19624.56911</v>
      </c>
      <c r="J165" s="572">
        <v>3162.23577666236</v>
      </c>
      <c r="K165" s="579">
        <v>0.397363053232</v>
      </c>
    </row>
    <row r="166" spans="1:11" ht="14.4" customHeight="1" thickBot="1" x14ac:dyDescent="0.35">
      <c r="A166" s="588" t="s">
        <v>465</v>
      </c>
      <c r="B166" s="566">
        <v>25542</v>
      </c>
      <c r="C166" s="566">
        <v>23032.511159999998</v>
      </c>
      <c r="D166" s="567">
        <v>-2509.48884000002</v>
      </c>
      <c r="E166" s="568">
        <v>0.90175049565400001</v>
      </c>
      <c r="F166" s="566">
        <v>24100.000000006301</v>
      </c>
      <c r="G166" s="567">
        <v>8033.3333333354303</v>
      </c>
      <c r="H166" s="569">
        <v>2061.2185399999998</v>
      </c>
      <c r="I166" s="566">
        <v>7456.4170000000004</v>
      </c>
      <c r="J166" s="567">
        <v>-576.91633333543302</v>
      </c>
      <c r="K166" s="570">
        <v>0.309394896265</v>
      </c>
    </row>
    <row r="167" spans="1:11" ht="14.4" customHeight="1" thickBot="1" x14ac:dyDescent="0.35">
      <c r="A167" s="588" t="s">
        <v>466</v>
      </c>
      <c r="B167" s="566">
        <v>21255</v>
      </c>
      <c r="C167" s="566">
        <v>25445.043580000001</v>
      </c>
      <c r="D167" s="567">
        <v>4190.0435799999996</v>
      </c>
      <c r="E167" s="568">
        <v>1.197132137379</v>
      </c>
      <c r="F167" s="566">
        <v>25287.000000006599</v>
      </c>
      <c r="G167" s="567">
        <v>8429.0000000021992</v>
      </c>
      <c r="H167" s="569">
        <v>3912.9016700000002</v>
      </c>
      <c r="I167" s="566">
        <v>12168.152110000001</v>
      </c>
      <c r="J167" s="567">
        <v>3739.1521099977899</v>
      </c>
      <c r="K167" s="570">
        <v>0.48120188673999997</v>
      </c>
    </row>
    <row r="168" spans="1:11" ht="14.4" customHeight="1" thickBot="1" x14ac:dyDescent="0.35">
      <c r="A168" s="587" t="s">
        <v>467</v>
      </c>
      <c r="B168" s="571">
        <v>0</v>
      </c>
      <c r="C168" s="571">
        <v>3367.74496</v>
      </c>
      <c r="D168" s="572">
        <v>3367.74496</v>
      </c>
      <c r="E168" s="573" t="s">
        <v>307</v>
      </c>
      <c r="F168" s="571">
        <v>0</v>
      </c>
      <c r="G168" s="572">
        <v>0</v>
      </c>
      <c r="H168" s="574">
        <v>320.10269</v>
      </c>
      <c r="I168" s="571">
        <v>297.29656999999997</v>
      </c>
      <c r="J168" s="572">
        <v>297.29656999999997</v>
      </c>
      <c r="K168" s="575" t="s">
        <v>307</v>
      </c>
    </row>
    <row r="169" spans="1:11" ht="14.4" customHeight="1" thickBot="1" x14ac:dyDescent="0.35">
      <c r="A169" s="588" t="s">
        <v>468</v>
      </c>
      <c r="B169" s="566">
        <v>0</v>
      </c>
      <c r="C169" s="566">
        <v>162.67551</v>
      </c>
      <c r="D169" s="567">
        <v>162.67551</v>
      </c>
      <c r="E169" s="576" t="s">
        <v>307</v>
      </c>
      <c r="F169" s="566">
        <v>0</v>
      </c>
      <c r="G169" s="567">
        <v>0</v>
      </c>
      <c r="H169" s="569">
        <v>0</v>
      </c>
      <c r="I169" s="566">
        <v>0</v>
      </c>
      <c r="J169" s="567">
        <v>0</v>
      </c>
      <c r="K169" s="577" t="s">
        <v>307</v>
      </c>
    </row>
    <row r="170" spans="1:11" ht="14.4" customHeight="1" thickBot="1" x14ac:dyDescent="0.35">
      <c r="A170" s="588" t="s">
        <v>469</v>
      </c>
      <c r="B170" s="566">
        <v>0</v>
      </c>
      <c r="C170" s="566">
        <v>3205.06945</v>
      </c>
      <c r="D170" s="567">
        <v>3205.06945</v>
      </c>
      <c r="E170" s="576" t="s">
        <v>307</v>
      </c>
      <c r="F170" s="566">
        <v>0</v>
      </c>
      <c r="G170" s="567">
        <v>0</v>
      </c>
      <c r="H170" s="569">
        <v>320.10269</v>
      </c>
      <c r="I170" s="566">
        <v>297.29656999999997</v>
      </c>
      <c r="J170" s="567">
        <v>297.29656999999997</v>
      </c>
      <c r="K170" s="577" t="s">
        <v>307</v>
      </c>
    </row>
    <row r="171" spans="1:11" ht="14.4" customHeight="1" thickBot="1" x14ac:dyDescent="0.35">
      <c r="A171" s="585" t="s">
        <v>470</v>
      </c>
      <c r="B171" s="566">
        <v>0</v>
      </c>
      <c r="C171" s="566">
        <v>24.812999999999999</v>
      </c>
      <c r="D171" s="567">
        <v>24.812999999999999</v>
      </c>
      <c r="E171" s="576" t="s">
        <v>307</v>
      </c>
      <c r="F171" s="566">
        <v>0.47548184650999997</v>
      </c>
      <c r="G171" s="567">
        <v>0.15849394883599999</v>
      </c>
      <c r="H171" s="569">
        <v>0</v>
      </c>
      <c r="I171" s="566">
        <v>3.49</v>
      </c>
      <c r="J171" s="567">
        <v>3.3315060511630001</v>
      </c>
      <c r="K171" s="570">
        <v>7.3399227028549996</v>
      </c>
    </row>
    <row r="172" spans="1:11" ht="14.4" customHeight="1" thickBot="1" x14ac:dyDescent="0.35">
      <c r="A172" s="591" t="s">
        <v>471</v>
      </c>
      <c r="B172" s="571">
        <v>0</v>
      </c>
      <c r="C172" s="571">
        <v>24.812999999999999</v>
      </c>
      <c r="D172" s="572">
        <v>24.812999999999999</v>
      </c>
      <c r="E172" s="573" t="s">
        <v>307</v>
      </c>
      <c r="F172" s="571">
        <v>0.47548184650999997</v>
      </c>
      <c r="G172" s="572">
        <v>0.15849394883599999</v>
      </c>
      <c r="H172" s="574">
        <v>0</v>
      </c>
      <c r="I172" s="571">
        <v>3.49</v>
      </c>
      <c r="J172" s="572">
        <v>3.3315060511630001</v>
      </c>
      <c r="K172" s="579">
        <v>7.3399227028549996</v>
      </c>
    </row>
    <row r="173" spans="1:11" ht="14.4" customHeight="1" thickBot="1" x14ac:dyDescent="0.35">
      <c r="A173" s="587" t="s">
        <v>472</v>
      </c>
      <c r="B173" s="571">
        <v>0</v>
      </c>
      <c r="C173" s="571">
        <v>24.212</v>
      </c>
      <c r="D173" s="572">
        <v>24.212</v>
      </c>
      <c r="E173" s="573" t="s">
        <v>307</v>
      </c>
      <c r="F173" s="571">
        <v>0</v>
      </c>
      <c r="G173" s="572">
        <v>0</v>
      </c>
      <c r="H173" s="574">
        <v>0</v>
      </c>
      <c r="I173" s="571">
        <v>0</v>
      </c>
      <c r="J173" s="572">
        <v>0</v>
      </c>
      <c r="K173" s="575" t="s">
        <v>307</v>
      </c>
    </row>
    <row r="174" spans="1:11" ht="14.4" customHeight="1" thickBot="1" x14ac:dyDescent="0.35">
      <c r="A174" s="588" t="s">
        <v>473</v>
      </c>
      <c r="B174" s="566">
        <v>0</v>
      </c>
      <c r="C174" s="566">
        <v>24.212</v>
      </c>
      <c r="D174" s="567">
        <v>24.212</v>
      </c>
      <c r="E174" s="576" t="s">
        <v>307</v>
      </c>
      <c r="F174" s="566">
        <v>0</v>
      </c>
      <c r="G174" s="567">
        <v>0</v>
      </c>
      <c r="H174" s="569">
        <v>0</v>
      </c>
      <c r="I174" s="566">
        <v>0</v>
      </c>
      <c r="J174" s="567">
        <v>0</v>
      </c>
      <c r="K174" s="577" t="s">
        <v>307</v>
      </c>
    </row>
    <row r="175" spans="1:11" ht="14.4" customHeight="1" thickBot="1" x14ac:dyDescent="0.35">
      <c r="A175" s="587" t="s">
        <v>474</v>
      </c>
      <c r="B175" s="571">
        <v>0</v>
      </c>
      <c r="C175" s="571">
        <v>0.60099999999999998</v>
      </c>
      <c r="D175" s="572">
        <v>0.60099999999999998</v>
      </c>
      <c r="E175" s="573" t="s">
        <v>307</v>
      </c>
      <c r="F175" s="571">
        <v>0.47548184650999997</v>
      </c>
      <c r="G175" s="572">
        <v>0.15849394883599999</v>
      </c>
      <c r="H175" s="574">
        <v>0</v>
      </c>
      <c r="I175" s="571">
        <v>0</v>
      </c>
      <c r="J175" s="572">
        <v>-0.15849394883599999</v>
      </c>
      <c r="K175" s="579">
        <v>0</v>
      </c>
    </row>
    <row r="176" spans="1:11" ht="14.4" customHeight="1" thickBot="1" x14ac:dyDescent="0.35">
      <c r="A176" s="588" t="s">
        <v>475</v>
      </c>
      <c r="B176" s="566">
        <v>0</v>
      </c>
      <c r="C176" s="566">
        <v>0.60099999999999998</v>
      </c>
      <c r="D176" s="567">
        <v>0.60099999999999998</v>
      </c>
      <c r="E176" s="576" t="s">
        <v>307</v>
      </c>
      <c r="F176" s="566">
        <v>0.47548184650999997</v>
      </c>
      <c r="G176" s="567">
        <v>0.15849394883599999</v>
      </c>
      <c r="H176" s="569">
        <v>0</v>
      </c>
      <c r="I176" s="566">
        <v>0</v>
      </c>
      <c r="J176" s="567">
        <v>-0.15849394883599999</v>
      </c>
      <c r="K176" s="570">
        <v>0</v>
      </c>
    </row>
    <row r="177" spans="1:11" ht="14.4" customHeight="1" thickBot="1" x14ac:dyDescent="0.35">
      <c r="A177" s="587" t="s">
        <v>476</v>
      </c>
      <c r="B177" s="571">
        <v>0</v>
      </c>
      <c r="C177" s="571">
        <v>0</v>
      </c>
      <c r="D177" s="572">
        <v>0</v>
      </c>
      <c r="E177" s="573" t="s">
        <v>307</v>
      </c>
      <c r="F177" s="571">
        <v>0</v>
      </c>
      <c r="G177" s="572">
        <v>0</v>
      </c>
      <c r="H177" s="574">
        <v>0</v>
      </c>
      <c r="I177" s="571">
        <v>3.49</v>
      </c>
      <c r="J177" s="572">
        <v>3.49</v>
      </c>
      <c r="K177" s="575" t="s">
        <v>337</v>
      </c>
    </row>
    <row r="178" spans="1:11" ht="14.4" customHeight="1" thickBot="1" x14ac:dyDescent="0.35">
      <c r="A178" s="588" t="s">
        <v>477</v>
      </c>
      <c r="B178" s="566">
        <v>0</v>
      </c>
      <c r="C178" s="566">
        <v>0</v>
      </c>
      <c r="D178" s="567">
        <v>0</v>
      </c>
      <c r="E178" s="576" t="s">
        <v>307</v>
      </c>
      <c r="F178" s="566">
        <v>0</v>
      </c>
      <c r="G178" s="567">
        <v>0</v>
      </c>
      <c r="H178" s="569">
        <v>0</v>
      </c>
      <c r="I178" s="566">
        <v>3.49</v>
      </c>
      <c r="J178" s="567">
        <v>3.49</v>
      </c>
      <c r="K178" s="577" t="s">
        <v>337</v>
      </c>
    </row>
    <row r="179" spans="1:11" ht="14.4" customHeight="1" thickBot="1" x14ac:dyDescent="0.35">
      <c r="A179" s="585" t="s">
        <v>478</v>
      </c>
      <c r="B179" s="566">
        <v>0</v>
      </c>
      <c r="C179" s="566">
        <v>0.27944999999999998</v>
      </c>
      <c r="D179" s="567">
        <v>0.27944999999999998</v>
      </c>
      <c r="E179" s="576" t="s">
        <v>337</v>
      </c>
      <c r="F179" s="566">
        <v>0</v>
      </c>
      <c r="G179" s="567">
        <v>0</v>
      </c>
      <c r="H179" s="569">
        <v>0</v>
      </c>
      <c r="I179" s="566">
        <v>0</v>
      </c>
      <c r="J179" s="567">
        <v>0</v>
      </c>
      <c r="K179" s="577" t="s">
        <v>307</v>
      </c>
    </row>
    <row r="180" spans="1:11" ht="14.4" customHeight="1" thickBot="1" x14ac:dyDescent="0.35">
      <c r="A180" s="591" t="s">
        <v>479</v>
      </c>
      <c r="B180" s="571">
        <v>0</v>
      </c>
      <c r="C180" s="571">
        <v>0.27944999999999998</v>
      </c>
      <c r="D180" s="572">
        <v>0.27944999999999998</v>
      </c>
      <c r="E180" s="573" t="s">
        <v>337</v>
      </c>
      <c r="F180" s="571">
        <v>0</v>
      </c>
      <c r="G180" s="572">
        <v>0</v>
      </c>
      <c r="H180" s="574">
        <v>0</v>
      </c>
      <c r="I180" s="571">
        <v>0</v>
      </c>
      <c r="J180" s="572">
        <v>0</v>
      </c>
      <c r="K180" s="575" t="s">
        <v>307</v>
      </c>
    </row>
    <row r="181" spans="1:11" ht="14.4" customHeight="1" thickBot="1" x14ac:dyDescent="0.35">
      <c r="A181" s="587" t="s">
        <v>480</v>
      </c>
      <c r="B181" s="571">
        <v>0</v>
      </c>
      <c r="C181" s="571">
        <v>0.27944999999999998</v>
      </c>
      <c r="D181" s="572">
        <v>0.27944999999999998</v>
      </c>
      <c r="E181" s="573" t="s">
        <v>337</v>
      </c>
      <c r="F181" s="571">
        <v>0</v>
      </c>
      <c r="G181" s="572">
        <v>0</v>
      </c>
      <c r="H181" s="574">
        <v>0</v>
      </c>
      <c r="I181" s="571">
        <v>0</v>
      </c>
      <c r="J181" s="572">
        <v>0</v>
      </c>
      <c r="K181" s="575" t="s">
        <v>307</v>
      </c>
    </row>
    <row r="182" spans="1:11" ht="14.4" customHeight="1" thickBot="1" x14ac:dyDescent="0.35">
      <c r="A182" s="588" t="s">
        <v>481</v>
      </c>
      <c r="B182" s="566">
        <v>0</v>
      </c>
      <c r="C182" s="566">
        <v>0.27944999999999998</v>
      </c>
      <c r="D182" s="567">
        <v>0.27944999999999998</v>
      </c>
      <c r="E182" s="576" t="s">
        <v>337</v>
      </c>
      <c r="F182" s="566">
        <v>0</v>
      </c>
      <c r="G182" s="567">
        <v>0</v>
      </c>
      <c r="H182" s="569">
        <v>0</v>
      </c>
      <c r="I182" s="566">
        <v>0</v>
      </c>
      <c r="J182" s="567">
        <v>0</v>
      </c>
      <c r="K182" s="577" t="s">
        <v>307</v>
      </c>
    </row>
    <row r="183" spans="1:11" ht="14.4" customHeight="1" thickBot="1" x14ac:dyDescent="0.35">
      <c r="A183" s="584" t="s">
        <v>482</v>
      </c>
      <c r="B183" s="566">
        <v>4619.0160192798403</v>
      </c>
      <c r="C183" s="566">
        <v>6275.8820699999997</v>
      </c>
      <c r="D183" s="567">
        <v>1656.86605072016</v>
      </c>
      <c r="E183" s="568">
        <v>1.3587054134050001</v>
      </c>
      <c r="F183" s="566">
        <v>0</v>
      </c>
      <c r="G183" s="567">
        <v>0</v>
      </c>
      <c r="H183" s="569">
        <v>476.26080000000201</v>
      </c>
      <c r="I183" s="566">
        <v>2118.8124900000098</v>
      </c>
      <c r="J183" s="567">
        <v>2118.8124900000098</v>
      </c>
      <c r="K183" s="577" t="s">
        <v>307</v>
      </c>
    </row>
    <row r="184" spans="1:11" ht="14.4" customHeight="1" thickBot="1" x14ac:dyDescent="0.35">
      <c r="A184" s="589" t="s">
        <v>483</v>
      </c>
      <c r="B184" s="571">
        <v>4619.0160192798403</v>
      </c>
      <c r="C184" s="571">
        <v>6275.8820699999997</v>
      </c>
      <c r="D184" s="572">
        <v>1656.86605072016</v>
      </c>
      <c r="E184" s="578">
        <v>1.3587054134050001</v>
      </c>
      <c r="F184" s="571">
        <v>0</v>
      </c>
      <c r="G184" s="572">
        <v>0</v>
      </c>
      <c r="H184" s="574">
        <v>476.26080000000201</v>
      </c>
      <c r="I184" s="571">
        <v>2118.8124900000098</v>
      </c>
      <c r="J184" s="572">
        <v>2118.8124900000098</v>
      </c>
      <c r="K184" s="575" t="s">
        <v>307</v>
      </c>
    </row>
    <row r="185" spans="1:11" ht="14.4" customHeight="1" thickBot="1" x14ac:dyDescent="0.35">
      <c r="A185" s="591" t="s">
        <v>41</v>
      </c>
      <c r="B185" s="571">
        <v>4619.0160192798403</v>
      </c>
      <c r="C185" s="571">
        <v>6275.8820699999997</v>
      </c>
      <c r="D185" s="572">
        <v>1656.86605072016</v>
      </c>
      <c r="E185" s="578">
        <v>1.3587054134050001</v>
      </c>
      <c r="F185" s="571">
        <v>0</v>
      </c>
      <c r="G185" s="572">
        <v>0</v>
      </c>
      <c r="H185" s="574">
        <v>476.26080000000201</v>
      </c>
      <c r="I185" s="571">
        <v>2118.8124900000098</v>
      </c>
      <c r="J185" s="572">
        <v>2118.8124900000098</v>
      </c>
      <c r="K185" s="575" t="s">
        <v>307</v>
      </c>
    </row>
    <row r="186" spans="1:11" ht="14.4" customHeight="1" thickBot="1" x14ac:dyDescent="0.35">
      <c r="A186" s="587" t="s">
        <v>484</v>
      </c>
      <c r="B186" s="571">
        <v>25</v>
      </c>
      <c r="C186" s="571">
        <v>48.787199999999999</v>
      </c>
      <c r="D186" s="572">
        <v>23.787199999999999</v>
      </c>
      <c r="E186" s="578">
        <v>1.9514879999999999</v>
      </c>
      <c r="F186" s="571">
        <v>0</v>
      </c>
      <c r="G186" s="572">
        <v>0</v>
      </c>
      <c r="H186" s="574">
        <v>5.016</v>
      </c>
      <c r="I186" s="571">
        <v>20.064</v>
      </c>
      <c r="J186" s="572">
        <v>20.064</v>
      </c>
      <c r="K186" s="575" t="s">
        <v>307</v>
      </c>
    </row>
    <row r="187" spans="1:11" ht="14.4" customHeight="1" thickBot="1" x14ac:dyDescent="0.35">
      <c r="A187" s="588" t="s">
        <v>485</v>
      </c>
      <c r="B187" s="566">
        <v>25</v>
      </c>
      <c r="C187" s="566">
        <v>48.787199999999999</v>
      </c>
      <c r="D187" s="567">
        <v>23.787199999999999</v>
      </c>
      <c r="E187" s="568">
        <v>1.9514879999999999</v>
      </c>
      <c r="F187" s="566">
        <v>0</v>
      </c>
      <c r="G187" s="567">
        <v>0</v>
      </c>
      <c r="H187" s="569">
        <v>5.016</v>
      </c>
      <c r="I187" s="566">
        <v>20.064</v>
      </c>
      <c r="J187" s="567">
        <v>20.064</v>
      </c>
      <c r="K187" s="577" t="s">
        <v>307</v>
      </c>
    </row>
    <row r="188" spans="1:11" ht="14.4" customHeight="1" thickBot="1" x14ac:dyDescent="0.35">
      <c r="A188" s="587" t="s">
        <v>486</v>
      </c>
      <c r="B188" s="571">
        <v>113.016019279841</v>
      </c>
      <c r="C188" s="571">
        <v>114.06941999999999</v>
      </c>
      <c r="D188" s="572">
        <v>1.053400720158</v>
      </c>
      <c r="E188" s="578">
        <v>1.009320808916</v>
      </c>
      <c r="F188" s="571">
        <v>0</v>
      </c>
      <c r="G188" s="572">
        <v>0</v>
      </c>
      <c r="H188" s="574">
        <v>12.631740000000001</v>
      </c>
      <c r="I188" s="571">
        <v>38.707979999999999</v>
      </c>
      <c r="J188" s="572">
        <v>38.707979999999999</v>
      </c>
      <c r="K188" s="575" t="s">
        <v>307</v>
      </c>
    </row>
    <row r="189" spans="1:11" ht="14.4" customHeight="1" thickBot="1" x14ac:dyDescent="0.35">
      <c r="A189" s="588" t="s">
        <v>487</v>
      </c>
      <c r="B189" s="566">
        <v>113.016019279841</v>
      </c>
      <c r="C189" s="566">
        <v>114.06941999999999</v>
      </c>
      <c r="D189" s="567">
        <v>1.053400720158</v>
      </c>
      <c r="E189" s="568">
        <v>1.009320808916</v>
      </c>
      <c r="F189" s="566">
        <v>0</v>
      </c>
      <c r="G189" s="567">
        <v>0</v>
      </c>
      <c r="H189" s="569">
        <v>12.631740000000001</v>
      </c>
      <c r="I189" s="566">
        <v>38.707979999999999</v>
      </c>
      <c r="J189" s="567">
        <v>38.707979999999999</v>
      </c>
      <c r="K189" s="577" t="s">
        <v>307</v>
      </c>
    </row>
    <row r="190" spans="1:11" ht="14.4" customHeight="1" thickBot="1" x14ac:dyDescent="0.35">
      <c r="A190" s="587" t="s">
        <v>488</v>
      </c>
      <c r="B190" s="571">
        <v>826</v>
      </c>
      <c r="C190" s="571">
        <v>783.00194999999997</v>
      </c>
      <c r="D190" s="572">
        <v>-42.998049999998997</v>
      </c>
      <c r="E190" s="578">
        <v>0.94794424939400002</v>
      </c>
      <c r="F190" s="571">
        <v>0</v>
      </c>
      <c r="G190" s="572">
        <v>0</v>
      </c>
      <c r="H190" s="574">
        <v>66.106949999999998</v>
      </c>
      <c r="I190" s="571">
        <v>263.93541000000101</v>
      </c>
      <c r="J190" s="572">
        <v>263.93541000000101</v>
      </c>
      <c r="K190" s="575" t="s">
        <v>307</v>
      </c>
    </row>
    <row r="191" spans="1:11" ht="14.4" customHeight="1" thickBot="1" x14ac:dyDescent="0.35">
      <c r="A191" s="588" t="s">
        <v>489</v>
      </c>
      <c r="B191" s="566">
        <v>826</v>
      </c>
      <c r="C191" s="566">
        <v>783.00194999999997</v>
      </c>
      <c r="D191" s="567">
        <v>-42.998049999998997</v>
      </c>
      <c r="E191" s="568">
        <v>0.94794424939400002</v>
      </c>
      <c r="F191" s="566">
        <v>0</v>
      </c>
      <c r="G191" s="567">
        <v>0</v>
      </c>
      <c r="H191" s="569">
        <v>66.106949999999998</v>
      </c>
      <c r="I191" s="566">
        <v>263.93541000000101</v>
      </c>
      <c r="J191" s="567">
        <v>263.93541000000101</v>
      </c>
      <c r="K191" s="577" t="s">
        <v>307</v>
      </c>
    </row>
    <row r="192" spans="1:11" ht="14.4" customHeight="1" thickBot="1" x14ac:dyDescent="0.35">
      <c r="A192" s="587" t="s">
        <v>490</v>
      </c>
      <c r="B192" s="571">
        <v>0</v>
      </c>
      <c r="C192" s="571">
        <v>2.984</v>
      </c>
      <c r="D192" s="572">
        <v>2.984</v>
      </c>
      <c r="E192" s="573" t="s">
        <v>337</v>
      </c>
      <c r="F192" s="571">
        <v>0</v>
      </c>
      <c r="G192" s="572">
        <v>0</v>
      </c>
      <c r="H192" s="574">
        <v>0.112</v>
      </c>
      <c r="I192" s="571">
        <v>0.996</v>
      </c>
      <c r="J192" s="572">
        <v>0.996</v>
      </c>
      <c r="K192" s="575" t="s">
        <v>307</v>
      </c>
    </row>
    <row r="193" spans="1:11" ht="14.4" customHeight="1" thickBot="1" x14ac:dyDescent="0.35">
      <c r="A193" s="588" t="s">
        <v>491</v>
      </c>
      <c r="B193" s="566">
        <v>0</v>
      </c>
      <c r="C193" s="566">
        <v>2.984</v>
      </c>
      <c r="D193" s="567">
        <v>2.984</v>
      </c>
      <c r="E193" s="576" t="s">
        <v>337</v>
      </c>
      <c r="F193" s="566">
        <v>0</v>
      </c>
      <c r="G193" s="567">
        <v>0</v>
      </c>
      <c r="H193" s="569">
        <v>0.112</v>
      </c>
      <c r="I193" s="566">
        <v>0.996</v>
      </c>
      <c r="J193" s="567">
        <v>0.996</v>
      </c>
      <c r="K193" s="577" t="s">
        <v>307</v>
      </c>
    </row>
    <row r="194" spans="1:11" ht="14.4" customHeight="1" thickBot="1" x14ac:dyDescent="0.35">
      <c r="A194" s="587" t="s">
        <v>492</v>
      </c>
      <c r="B194" s="571">
        <v>228</v>
      </c>
      <c r="C194" s="571">
        <v>202.71395000000001</v>
      </c>
      <c r="D194" s="572">
        <v>-25.286049999999999</v>
      </c>
      <c r="E194" s="578">
        <v>0.88909627192899998</v>
      </c>
      <c r="F194" s="571">
        <v>0</v>
      </c>
      <c r="G194" s="572">
        <v>0</v>
      </c>
      <c r="H194" s="574">
        <v>19.694089999999999</v>
      </c>
      <c r="I194" s="571">
        <v>91.637339999999995</v>
      </c>
      <c r="J194" s="572">
        <v>91.637339999999995</v>
      </c>
      <c r="K194" s="575" t="s">
        <v>307</v>
      </c>
    </row>
    <row r="195" spans="1:11" ht="14.4" customHeight="1" thickBot="1" x14ac:dyDescent="0.35">
      <c r="A195" s="588" t="s">
        <v>493</v>
      </c>
      <c r="B195" s="566">
        <v>220</v>
      </c>
      <c r="C195" s="566">
        <v>193.2929</v>
      </c>
      <c r="D195" s="567">
        <v>-26.707100000000001</v>
      </c>
      <c r="E195" s="568">
        <v>0.87860409090900005</v>
      </c>
      <c r="F195" s="566">
        <v>0</v>
      </c>
      <c r="G195" s="567">
        <v>0</v>
      </c>
      <c r="H195" s="569">
        <v>19.694089999999999</v>
      </c>
      <c r="I195" s="566">
        <v>91.637339999999995</v>
      </c>
      <c r="J195" s="567">
        <v>91.637339999999995</v>
      </c>
      <c r="K195" s="577" t="s">
        <v>307</v>
      </c>
    </row>
    <row r="196" spans="1:11" ht="14.4" customHeight="1" thickBot="1" x14ac:dyDescent="0.35">
      <c r="A196" s="588" t="s">
        <v>494</v>
      </c>
      <c r="B196" s="566">
        <v>8</v>
      </c>
      <c r="C196" s="566">
        <v>9.4210499999999993</v>
      </c>
      <c r="D196" s="567">
        <v>1.4210499999999999</v>
      </c>
      <c r="E196" s="568">
        <v>1.1776312499999999</v>
      </c>
      <c r="F196" s="566">
        <v>0</v>
      </c>
      <c r="G196" s="567">
        <v>0</v>
      </c>
      <c r="H196" s="569">
        <v>0</v>
      </c>
      <c r="I196" s="566">
        <v>0</v>
      </c>
      <c r="J196" s="567">
        <v>0</v>
      </c>
      <c r="K196" s="577" t="s">
        <v>307</v>
      </c>
    </row>
    <row r="197" spans="1:11" ht="14.4" customHeight="1" thickBot="1" x14ac:dyDescent="0.35">
      <c r="A197" s="587" t="s">
        <v>495</v>
      </c>
      <c r="B197" s="571">
        <v>0</v>
      </c>
      <c r="C197" s="571">
        <v>1375.0622699999999</v>
      </c>
      <c r="D197" s="572">
        <v>1375.0622699999999</v>
      </c>
      <c r="E197" s="573" t="s">
        <v>337</v>
      </c>
      <c r="F197" s="571">
        <v>0</v>
      </c>
      <c r="G197" s="572">
        <v>0</v>
      </c>
      <c r="H197" s="574">
        <v>63.048400000000001</v>
      </c>
      <c r="I197" s="571">
        <v>532.17981000000202</v>
      </c>
      <c r="J197" s="572">
        <v>532.17981000000202</v>
      </c>
      <c r="K197" s="575" t="s">
        <v>307</v>
      </c>
    </row>
    <row r="198" spans="1:11" ht="14.4" customHeight="1" thickBot="1" x14ac:dyDescent="0.35">
      <c r="A198" s="588" t="s">
        <v>496</v>
      </c>
      <c r="B198" s="566">
        <v>0</v>
      </c>
      <c r="C198" s="566">
        <v>1375.0622699999999</v>
      </c>
      <c r="D198" s="567">
        <v>1375.0622699999999</v>
      </c>
      <c r="E198" s="576" t="s">
        <v>337</v>
      </c>
      <c r="F198" s="566">
        <v>0</v>
      </c>
      <c r="G198" s="567">
        <v>0</v>
      </c>
      <c r="H198" s="569">
        <v>63.048400000000001</v>
      </c>
      <c r="I198" s="566">
        <v>532.17981000000202</v>
      </c>
      <c r="J198" s="567">
        <v>532.17981000000202</v>
      </c>
      <c r="K198" s="577" t="s">
        <v>307</v>
      </c>
    </row>
    <row r="199" spans="1:11" ht="14.4" customHeight="1" thickBot="1" x14ac:dyDescent="0.35">
      <c r="A199" s="587" t="s">
        <v>497</v>
      </c>
      <c r="B199" s="571">
        <v>3427</v>
      </c>
      <c r="C199" s="571">
        <v>3749.2632800000001</v>
      </c>
      <c r="D199" s="572">
        <v>322.26328000000001</v>
      </c>
      <c r="E199" s="578">
        <v>1.0940365567549999</v>
      </c>
      <c r="F199" s="571">
        <v>0</v>
      </c>
      <c r="G199" s="572">
        <v>0</v>
      </c>
      <c r="H199" s="574">
        <v>309.651620000001</v>
      </c>
      <c r="I199" s="571">
        <v>1171.29195</v>
      </c>
      <c r="J199" s="572">
        <v>1171.29195</v>
      </c>
      <c r="K199" s="575" t="s">
        <v>307</v>
      </c>
    </row>
    <row r="200" spans="1:11" ht="14.4" customHeight="1" thickBot="1" x14ac:dyDescent="0.35">
      <c r="A200" s="588" t="s">
        <v>498</v>
      </c>
      <c r="B200" s="566">
        <v>3427</v>
      </c>
      <c r="C200" s="566">
        <v>3749.2632800000001</v>
      </c>
      <c r="D200" s="567">
        <v>322.26328000000001</v>
      </c>
      <c r="E200" s="568">
        <v>1.0940365567549999</v>
      </c>
      <c r="F200" s="566">
        <v>0</v>
      </c>
      <c r="G200" s="567">
        <v>0</v>
      </c>
      <c r="H200" s="569">
        <v>309.651620000001</v>
      </c>
      <c r="I200" s="566">
        <v>1171.29195</v>
      </c>
      <c r="J200" s="567">
        <v>1171.29195</v>
      </c>
      <c r="K200" s="577" t="s">
        <v>307</v>
      </c>
    </row>
    <row r="201" spans="1:11" ht="14.4" customHeight="1" thickBot="1" x14ac:dyDescent="0.35">
      <c r="A201" s="592" t="s">
        <v>499</v>
      </c>
      <c r="B201" s="571">
        <v>0</v>
      </c>
      <c r="C201" s="571">
        <v>1.788</v>
      </c>
      <c r="D201" s="572">
        <v>1.788</v>
      </c>
      <c r="E201" s="573" t="s">
        <v>337</v>
      </c>
      <c r="F201" s="571">
        <v>0</v>
      </c>
      <c r="G201" s="572">
        <v>0</v>
      </c>
      <c r="H201" s="574">
        <v>0</v>
      </c>
      <c r="I201" s="571">
        <v>0</v>
      </c>
      <c r="J201" s="572">
        <v>0</v>
      </c>
      <c r="K201" s="575" t="s">
        <v>307</v>
      </c>
    </row>
    <row r="202" spans="1:11" ht="14.4" customHeight="1" thickBot="1" x14ac:dyDescent="0.35">
      <c r="A202" s="589" t="s">
        <v>500</v>
      </c>
      <c r="B202" s="571">
        <v>0</v>
      </c>
      <c r="C202" s="571">
        <v>1.788</v>
      </c>
      <c r="D202" s="572">
        <v>1.788</v>
      </c>
      <c r="E202" s="573" t="s">
        <v>337</v>
      </c>
      <c r="F202" s="571">
        <v>0</v>
      </c>
      <c r="G202" s="572">
        <v>0</v>
      </c>
      <c r="H202" s="574">
        <v>0</v>
      </c>
      <c r="I202" s="571">
        <v>0</v>
      </c>
      <c r="J202" s="572">
        <v>0</v>
      </c>
      <c r="K202" s="575" t="s">
        <v>307</v>
      </c>
    </row>
    <row r="203" spans="1:11" ht="14.4" customHeight="1" thickBot="1" x14ac:dyDescent="0.35">
      <c r="A203" s="591" t="s">
        <v>501</v>
      </c>
      <c r="B203" s="571">
        <v>0</v>
      </c>
      <c r="C203" s="571">
        <v>1.788</v>
      </c>
      <c r="D203" s="572">
        <v>1.788</v>
      </c>
      <c r="E203" s="573" t="s">
        <v>337</v>
      </c>
      <c r="F203" s="571">
        <v>0</v>
      </c>
      <c r="G203" s="572">
        <v>0</v>
      </c>
      <c r="H203" s="574">
        <v>0</v>
      </c>
      <c r="I203" s="571">
        <v>0</v>
      </c>
      <c r="J203" s="572">
        <v>0</v>
      </c>
      <c r="K203" s="575" t="s">
        <v>307</v>
      </c>
    </row>
    <row r="204" spans="1:11" ht="14.4" customHeight="1" thickBot="1" x14ac:dyDescent="0.35">
      <c r="A204" s="587" t="s">
        <v>502</v>
      </c>
      <c r="B204" s="571">
        <v>0</v>
      </c>
      <c r="C204" s="571">
        <v>1.788</v>
      </c>
      <c r="D204" s="572">
        <v>1.788</v>
      </c>
      <c r="E204" s="573" t="s">
        <v>337</v>
      </c>
      <c r="F204" s="571">
        <v>0</v>
      </c>
      <c r="G204" s="572">
        <v>0</v>
      </c>
      <c r="H204" s="574">
        <v>0</v>
      </c>
      <c r="I204" s="571">
        <v>0</v>
      </c>
      <c r="J204" s="572">
        <v>0</v>
      </c>
      <c r="K204" s="575" t="s">
        <v>307</v>
      </c>
    </row>
    <row r="205" spans="1:11" ht="14.4" customHeight="1" thickBot="1" x14ac:dyDescent="0.35">
      <c r="A205" s="588" t="s">
        <v>503</v>
      </c>
      <c r="B205" s="566">
        <v>0</v>
      </c>
      <c r="C205" s="566">
        <v>1.788</v>
      </c>
      <c r="D205" s="567">
        <v>1.788</v>
      </c>
      <c r="E205" s="576" t="s">
        <v>337</v>
      </c>
      <c r="F205" s="566">
        <v>0</v>
      </c>
      <c r="G205" s="567">
        <v>0</v>
      </c>
      <c r="H205" s="569">
        <v>0</v>
      </c>
      <c r="I205" s="566">
        <v>0</v>
      </c>
      <c r="J205" s="567">
        <v>0</v>
      </c>
      <c r="K205" s="577" t="s">
        <v>307</v>
      </c>
    </row>
    <row r="206" spans="1:11" ht="14.4" customHeight="1" thickBot="1" x14ac:dyDescent="0.35">
      <c r="A206" s="593"/>
      <c r="B206" s="566">
        <v>-6766.6732530790796</v>
      </c>
      <c r="C206" s="566">
        <v>-6500.1688299999996</v>
      </c>
      <c r="D206" s="567">
        <v>266.50442307908099</v>
      </c>
      <c r="E206" s="568">
        <v>0.96061514822500005</v>
      </c>
      <c r="F206" s="566">
        <v>-1912.31741129443</v>
      </c>
      <c r="G206" s="567">
        <v>-637.43913709814399</v>
      </c>
      <c r="H206" s="569">
        <v>1336.0259599999999</v>
      </c>
      <c r="I206" s="566">
        <v>716.59816999997804</v>
      </c>
      <c r="J206" s="567">
        <v>1354.03730709812</v>
      </c>
      <c r="K206" s="570">
        <v>-0.37472762929800002</v>
      </c>
    </row>
    <row r="207" spans="1:11" ht="14.4" customHeight="1" thickBot="1" x14ac:dyDescent="0.35">
      <c r="A207" s="594" t="s">
        <v>53</v>
      </c>
      <c r="B207" s="580">
        <v>-6766.6732530790796</v>
      </c>
      <c r="C207" s="580">
        <v>-6500.1688299999996</v>
      </c>
      <c r="D207" s="581">
        <v>266.50442307907798</v>
      </c>
      <c r="E207" s="582" t="s">
        <v>337</v>
      </c>
      <c r="F207" s="580">
        <v>-1912.31741129443</v>
      </c>
      <c r="G207" s="581">
        <v>-637.43913709814296</v>
      </c>
      <c r="H207" s="580">
        <v>1336.0259599999999</v>
      </c>
      <c r="I207" s="580">
        <v>716.59816999997895</v>
      </c>
      <c r="J207" s="581">
        <v>1354.03730709812</v>
      </c>
      <c r="K207" s="583">
        <v>-0.37472762929800002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504</v>
      </c>
      <c r="B5" s="596" t="s">
        <v>505</v>
      </c>
      <c r="C5" s="597" t="s">
        <v>506</v>
      </c>
      <c r="D5" s="597" t="s">
        <v>506</v>
      </c>
      <c r="E5" s="597"/>
      <c r="F5" s="597" t="s">
        <v>506</v>
      </c>
      <c r="G5" s="597" t="s">
        <v>506</v>
      </c>
      <c r="H5" s="597" t="s">
        <v>506</v>
      </c>
      <c r="I5" s="598" t="s">
        <v>506</v>
      </c>
      <c r="J5" s="599" t="s">
        <v>61</v>
      </c>
    </row>
    <row r="6" spans="1:10" ht="14.4" customHeight="1" x14ac:dyDescent="0.3">
      <c r="A6" s="595" t="s">
        <v>504</v>
      </c>
      <c r="B6" s="596" t="s">
        <v>315</v>
      </c>
      <c r="C6" s="597">
        <v>1300.3953199999989</v>
      </c>
      <c r="D6" s="597">
        <v>1018.8678200000011</v>
      </c>
      <c r="E6" s="597"/>
      <c r="F6" s="597">
        <v>1029.656140000001</v>
      </c>
      <c r="G6" s="597">
        <v>1046.43712504328</v>
      </c>
      <c r="H6" s="597">
        <v>-16.780985043279088</v>
      </c>
      <c r="I6" s="598">
        <v>0.98396369486357338</v>
      </c>
      <c r="J6" s="599" t="s">
        <v>1</v>
      </c>
    </row>
    <row r="7" spans="1:10" ht="14.4" customHeight="1" x14ac:dyDescent="0.3">
      <c r="A7" s="595" t="s">
        <v>504</v>
      </c>
      <c r="B7" s="596" t="s">
        <v>316</v>
      </c>
      <c r="C7" s="597">
        <v>562.01062000000002</v>
      </c>
      <c r="D7" s="597">
        <v>539.74725000000001</v>
      </c>
      <c r="E7" s="597"/>
      <c r="F7" s="597">
        <v>587.55682999999999</v>
      </c>
      <c r="G7" s="597">
        <v>508.22051252267335</v>
      </c>
      <c r="H7" s="597">
        <v>79.336317477326645</v>
      </c>
      <c r="I7" s="598">
        <v>1.156106090805981</v>
      </c>
      <c r="J7" s="599" t="s">
        <v>1</v>
      </c>
    </row>
    <row r="8" spans="1:10" ht="14.4" customHeight="1" x14ac:dyDescent="0.3">
      <c r="A8" s="595" t="s">
        <v>504</v>
      </c>
      <c r="B8" s="596" t="s">
        <v>317</v>
      </c>
      <c r="C8" s="597">
        <v>27.062760000000001</v>
      </c>
      <c r="D8" s="597">
        <v>0</v>
      </c>
      <c r="E8" s="597"/>
      <c r="F8" s="597" t="s">
        <v>506</v>
      </c>
      <c r="G8" s="597" t="s">
        <v>506</v>
      </c>
      <c r="H8" s="597" t="s">
        <v>506</v>
      </c>
      <c r="I8" s="598" t="s">
        <v>506</v>
      </c>
      <c r="J8" s="599" t="s">
        <v>1</v>
      </c>
    </row>
    <row r="9" spans="1:10" ht="14.4" customHeight="1" x14ac:dyDescent="0.3">
      <c r="A9" s="595" t="s">
        <v>504</v>
      </c>
      <c r="B9" s="596" t="s">
        <v>318</v>
      </c>
      <c r="C9" s="597">
        <v>234.65422999999998</v>
      </c>
      <c r="D9" s="597">
        <v>115.74337999999999</v>
      </c>
      <c r="E9" s="597"/>
      <c r="F9" s="597">
        <v>281.77109999999999</v>
      </c>
      <c r="G9" s="597">
        <v>153.36160413078434</v>
      </c>
      <c r="H9" s="597">
        <v>128.40949586921565</v>
      </c>
      <c r="I9" s="598">
        <v>1.8372988571488211</v>
      </c>
      <c r="J9" s="599" t="s">
        <v>1</v>
      </c>
    </row>
    <row r="10" spans="1:10" ht="14.4" customHeight="1" x14ac:dyDescent="0.3">
      <c r="A10" s="595" t="s">
        <v>504</v>
      </c>
      <c r="B10" s="596" t="s">
        <v>319</v>
      </c>
      <c r="C10" s="597">
        <v>0</v>
      </c>
      <c r="D10" s="597">
        <v>0</v>
      </c>
      <c r="E10" s="597"/>
      <c r="F10" s="597">
        <v>26.221800000000002</v>
      </c>
      <c r="G10" s="597">
        <v>21.666665984218998</v>
      </c>
      <c r="H10" s="597">
        <v>4.5551340157810039</v>
      </c>
      <c r="I10" s="598">
        <v>1.2102369611964643</v>
      </c>
      <c r="J10" s="599" t="s">
        <v>1</v>
      </c>
    </row>
    <row r="11" spans="1:10" ht="14.4" customHeight="1" x14ac:dyDescent="0.3">
      <c r="A11" s="595" t="s">
        <v>504</v>
      </c>
      <c r="B11" s="596" t="s">
        <v>320</v>
      </c>
      <c r="C11" s="597">
        <v>554.29043999999999</v>
      </c>
      <c r="D11" s="597">
        <v>457.16532000000007</v>
      </c>
      <c r="E11" s="597"/>
      <c r="F11" s="597">
        <v>342.85584999999901</v>
      </c>
      <c r="G11" s="597">
        <v>387.37998025731332</v>
      </c>
      <c r="H11" s="597">
        <v>-44.524130257314312</v>
      </c>
      <c r="I11" s="598">
        <v>0.88506341957129642</v>
      </c>
      <c r="J11" s="599" t="s">
        <v>1</v>
      </c>
    </row>
    <row r="12" spans="1:10" ht="14.4" customHeight="1" x14ac:dyDescent="0.3">
      <c r="A12" s="595" t="s">
        <v>504</v>
      </c>
      <c r="B12" s="596" t="s">
        <v>321</v>
      </c>
      <c r="C12" s="597">
        <v>44.210539999999</v>
      </c>
      <c r="D12" s="597">
        <v>458.87664000000001</v>
      </c>
      <c r="E12" s="597"/>
      <c r="F12" s="597">
        <v>346.40034000000099</v>
      </c>
      <c r="G12" s="597">
        <v>288.870056669733</v>
      </c>
      <c r="H12" s="597">
        <v>57.530283330267991</v>
      </c>
      <c r="I12" s="598">
        <v>1.199156271139735</v>
      </c>
      <c r="J12" s="599" t="s">
        <v>1</v>
      </c>
    </row>
    <row r="13" spans="1:10" ht="14.4" customHeight="1" x14ac:dyDescent="0.3">
      <c r="A13" s="595" t="s">
        <v>504</v>
      </c>
      <c r="B13" s="596" t="s">
        <v>322</v>
      </c>
      <c r="C13" s="597">
        <v>53.023799999999</v>
      </c>
      <c r="D13" s="597">
        <v>50.787789999999994</v>
      </c>
      <c r="E13" s="597"/>
      <c r="F13" s="597">
        <v>55.136740000000003</v>
      </c>
      <c r="G13" s="597">
        <v>50.183394459270666</v>
      </c>
      <c r="H13" s="597">
        <v>4.9533455407293374</v>
      </c>
      <c r="I13" s="598">
        <v>1.0987048722809998</v>
      </c>
      <c r="J13" s="599" t="s">
        <v>1</v>
      </c>
    </row>
    <row r="14" spans="1:10" ht="14.4" customHeight="1" x14ac:dyDescent="0.3">
      <c r="A14" s="595" t="s">
        <v>504</v>
      </c>
      <c r="B14" s="596" t="s">
        <v>507</v>
      </c>
      <c r="C14" s="597">
        <v>2775.6477099999975</v>
      </c>
      <c r="D14" s="597">
        <v>2641.188200000001</v>
      </c>
      <c r="E14" s="597"/>
      <c r="F14" s="597">
        <v>2669.5988000000007</v>
      </c>
      <c r="G14" s="597">
        <v>2456.1193390672738</v>
      </c>
      <c r="H14" s="597">
        <v>213.47946093272685</v>
      </c>
      <c r="I14" s="598">
        <v>1.0869173812270039</v>
      </c>
      <c r="J14" s="599" t="s">
        <v>508</v>
      </c>
    </row>
    <row r="16" spans="1:10" ht="14.4" customHeight="1" x14ac:dyDescent="0.3">
      <c r="A16" s="595" t="s">
        <v>504</v>
      </c>
      <c r="B16" s="596" t="s">
        <v>505</v>
      </c>
      <c r="C16" s="597" t="s">
        <v>506</v>
      </c>
      <c r="D16" s="597" t="s">
        <v>506</v>
      </c>
      <c r="E16" s="597"/>
      <c r="F16" s="597" t="s">
        <v>506</v>
      </c>
      <c r="G16" s="597" t="s">
        <v>506</v>
      </c>
      <c r="H16" s="597" t="s">
        <v>506</v>
      </c>
      <c r="I16" s="598" t="s">
        <v>506</v>
      </c>
      <c r="J16" s="599" t="s">
        <v>61</v>
      </c>
    </row>
    <row r="17" spans="1:10" ht="14.4" customHeight="1" x14ac:dyDescent="0.3">
      <c r="A17" s="595" t="s">
        <v>509</v>
      </c>
      <c r="B17" s="596" t="s">
        <v>510</v>
      </c>
      <c r="C17" s="597" t="s">
        <v>506</v>
      </c>
      <c r="D17" s="597" t="s">
        <v>506</v>
      </c>
      <c r="E17" s="597"/>
      <c r="F17" s="597" t="s">
        <v>506</v>
      </c>
      <c r="G17" s="597" t="s">
        <v>506</v>
      </c>
      <c r="H17" s="597" t="s">
        <v>506</v>
      </c>
      <c r="I17" s="598" t="s">
        <v>506</v>
      </c>
      <c r="J17" s="599" t="s">
        <v>0</v>
      </c>
    </row>
    <row r="18" spans="1:10" ht="14.4" customHeight="1" x14ac:dyDescent="0.3">
      <c r="A18" s="595" t="s">
        <v>509</v>
      </c>
      <c r="B18" s="596" t="s">
        <v>315</v>
      </c>
      <c r="C18" s="597">
        <v>1300.3953199999989</v>
      </c>
      <c r="D18" s="597">
        <v>1018.8678200000011</v>
      </c>
      <c r="E18" s="597"/>
      <c r="F18" s="597">
        <v>1029.656140000001</v>
      </c>
      <c r="G18" s="597">
        <v>1046.43712504328</v>
      </c>
      <c r="H18" s="597">
        <v>-16.780985043279088</v>
      </c>
      <c r="I18" s="598">
        <v>0.98396369486357338</v>
      </c>
      <c r="J18" s="599" t="s">
        <v>1</v>
      </c>
    </row>
    <row r="19" spans="1:10" ht="14.4" customHeight="1" x14ac:dyDescent="0.3">
      <c r="A19" s="595" t="s">
        <v>509</v>
      </c>
      <c r="B19" s="596" t="s">
        <v>316</v>
      </c>
      <c r="C19" s="597">
        <v>562.01062000000002</v>
      </c>
      <c r="D19" s="597">
        <v>539.74725000000001</v>
      </c>
      <c r="E19" s="597"/>
      <c r="F19" s="597">
        <v>587.55682999999999</v>
      </c>
      <c r="G19" s="597">
        <v>508.22051252267335</v>
      </c>
      <c r="H19" s="597">
        <v>79.336317477326645</v>
      </c>
      <c r="I19" s="598">
        <v>1.156106090805981</v>
      </c>
      <c r="J19" s="599" t="s">
        <v>1</v>
      </c>
    </row>
    <row r="20" spans="1:10" ht="14.4" customHeight="1" x14ac:dyDescent="0.3">
      <c r="A20" s="595" t="s">
        <v>509</v>
      </c>
      <c r="B20" s="596" t="s">
        <v>317</v>
      </c>
      <c r="C20" s="597">
        <v>27.062760000000001</v>
      </c>
      <c r="D20" s="597">
        <v>0</v>
      </c>
      <c r="E20" s="597"/>
      <c r="F20" s="597" t="s">
        <v>506</v>
      </c>
      <c r="G20" s="597" t="s">
        <v>506</v>
      </c>
      <c r="H20" s="597" t="s">
        <v>506</v>
      </c>
      <c r="I20" s="598" t="s">
        <v>506</v>
      </c>
      <c r="J20" s="599" t="s">
        <v>1</v>
      </c>
    </row>
    <row r="21" spans="1:10" ht="14.4" customHeight="1" x14ac:dyDescent="0.3">
      <c r="A21" s="595" t="s">
        <v>509</v>
      </c>
      <c r="B21" s="596" t="s">
        <v>318</v>
      </c>
      <c r="C21" s="597">
        <v>234.65422999999998</v>
      </c>
      <c r="D21" s="597">
        <v>115.74337999999999</v>
      </c>
      <c r="E21" s="597"/>
      <c r="F21" s="597">
        <v>281.77109999999999</v>
      </c>
      <c r="G21" s="597">
        <v>153.36160413078434</v>
      </c>
      <c r="H21" s="597">
        <v>128.40949586921565</v>
      </c>
      <c r="I21" s="598">
        <v>1.8372988571488211</v>
      </c>
      <c r="J21" s="599" t="s">
        <v>1</v>
      </c>
    </row>
    <row r="22" spans="1:10" ht="14.4" customHeight="1" x14ac:dyDescent="0.3">
      <c r="A22" s="595" t="s">
        <v>509</v>
      </c>
      <c r="B22" s="596" t="s">
        <v>319</v>
      </c>
      <c r="C22" s="597">
        <v>0</v>
      </c>
      <c r="D22" s="597">
        <v>0</v>
      </c>
      <c r="E22" s="597"/>
      <c r="F22" s="597">
        <v>26.221800000000002</v>
      </c>
      <c r="G22" s="597">
        <v>21.666665984218998</v>
      </c>
      <c r="H22" s="597">
        <v>4.5551340157810039</v>
      </c>
      <c r="I22" s="598">
        <v>1.2102369611964643</v>
      </c>
      <c r="J22" s="599" t="s">
        <v>1</v>
      </c>
    </row>
    <row r="23" spans="1:10" ht="14.4" customHeight="1" x14ac:dyDescent="0.3">
      <c r="A23" s="595" t="s">
        <v>509</v>
      </c>
      <c r="B23" s="596" t="s">
        <v>320</v>
      </c>
      <c r="C23" s="597">
        <v>554.29043999999999</v>
      </c>
      <c r="D23" s="597">
        <v>457.16532000000007</v>
      </c>
      <c r="E23" s="597"/>
      <c r="F23" s="597">
        <v>342.85584999999901</v>
      </c>
      <c r="G23" s="597">
        <v>387.37998025731332</v>
      </c>
      <c r="H23" s="597">
        <v>-44.524130257314312</v>
      </c>
      <c r="I23" s="598">
        <v>0.88506341957129642</v>
      </c>
      <c r="J23" s="599" t="s">
        <v>1</v>
      </c>
    </row>
    <row r="24" spans="1:10" ht="14.4" customHeight="1" x14ac:dyDescent="0.3">
      <c r="A24" s="595" t="s">
        <v>509</v>
      </c>
      <c r="B24" s="596" t="s">
        <v>321</v>
      </c>
      <c r="C24" s="597">
        <v>44.210539999999</v>
      </c>
      <c r="D24" s="597">
        <v>458.87664000000001</v>
      </c>
      <c r="E24" s="597"/>
      <c r="F24" s="597">
        <v>346.40034000000099</v>
      </c>
      <c r="G24" s="597">
        <v>288.870056669733</v>
      </c>
      <c r="H24" s="597">
        <v>57.530283330267991</v>
      </c>
      <c r="I24" s="598">
        <v>1.199156271139735</v>
      </c>
      <c r="J24" s="599" t="s">
        <v>1</v>
      </c>
    </row>
    <row r="25" spans="1:10" ht="14.4" customHeight="1" x14ac:dyDescent="0.3">
      <c r="A25" s="595" t="s">
        <v>509</v>
      </c>
      <c r="B25" s="596" t="s">
        <v>322</v>
      </c>
      <c r="C25" s="597">
        <v>53.023799999999</v>
      </c>
      <c r="D25" s="597">
        <v>50.787789999999994</v>
      </c>
      <c r="E25" s="597"/>
      <c r="F25" s="597">
        <v>55.136740000000003</v>
      </c>
      <c r="G25" s="597">
        <v>50.183394459270666</v>
      </c>
      <c r="H25" s="597">
        <v>4.9533455407293374</v>
      </c>
      <c r="I25" s="598">
        <v>1.0987048722809998</v>
      </c>
      <c r="J25" s="599" t="s">
        <v>1</v>
      </c>
    </row>
    <row r="26" spans="1:10" ht="14.4" customHeight="1" x14ac:dyDescent="0.3">
      <c r="A26" s="595" t="s">
        <v>509</v>
      </c>
      <c r="B26" s="596" t="s">
        <v>511</v>
      </c>
      <c r="C26" s="597">
        <v>2775.6477099999975</v>
      </c>
      <c r="D26" s="597">
        <v>2641.188200000001</v>
      </c>
      <c r="E26" s="597"/>
      <c r="F26" s="597">
        <v>2669.5988000000007</v>
      </c>
      <c r="G26" s="597">
        <v>2456.1193390672738</v>
      </c>
      <c r="H26" s="597">
        <v>213.47946093272685</v>
      </c>
      <c r="I26" s="598">
        <v>1.0869173812270039</v>
      </c>
      <c r="J26" s="599" t="s">
        <v>512</v>
      </c>
    </row>
    <row r="27" spans="1:10" ht="14.4" customHeight="1" x14ac:dyDescent="0.3">
      <c r="A27" s="595" t="s">
        <v>506</v>
      </c>
      <c r="B27" s="596" t="s">
        <v>506</v>
      </c>
      <c r="C27" s="597" t="s">
        <v>506</v>
      </c>
      <c r="D27" s="597" t="s">
        <v>506</v>
      </c>
      <c r="E27" s="597"/>
      <c r="F27" s="597" t="s">
        <v>506</v>
      </c>
      <c r="G27" s="597" t="s">
        <v>506</v>
      </c>
      <c r="H27" s="597" t="s">
        <v>506</v>
      </c>
      <c r="I27" s="598" t="s">
        <v>506</v>
      </c>
      <c r="J27" s="599" t="s">
        <v>513</v>
      </c>
    </row>
    <row r="28" spans="1:10" ht="14.4" customHeight="1" x14ac:dyDescent="0.3">
      <c r="A28" s="595" t="s">
        <v>504</v>
      </c>
      <c r="B28" s="596" t="s">
        <v>507</v>
      </c>
      <c r="C28" s="597">
        <v>2775.6477099999975</v>
      </c>
      <c r="D28" s="597">
        <v>2641.188200000001</v>
      </c>
      <c r="E28" s="597"/>
      <c r="F28" s="597">
        <v>2669.5988000000007</v>
      </c>
      <c r="G28" s="597">
        <v>2456.1193390672738</v>
      </c>
      <c r="H28" s="597">
        <v>213.47946093272685</v>
      </c>
      <c r="I28" s="598">
        <v>1.0869173812270039</v>
      </c>
      <c r="J28" s="599" t="s">
        <v>508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279.74277821956173</v>
      </c>
      <c r="M3" s="192">
        <f>SUBTOTAL(9,M5:M1048576)</f>
        <v>9345.9500000000025</v>
      </c>
      <c r="N3" s="193">
        <f>SUBTOTAL(9,N5:N1048576)</f>
        <v>2614462.0181011138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504</v>
      </c>
      <c r="B5" s="608" t="s">
        <v>1713</v>
      </c>
      <c r="C5" s="609" t="s">
        <v>509</v>
      </c>
      <c r="D5" s="610" t="s">
        <v>1714</v>
      </c>
      <c r="E5" s="609" t="s">
        <v>514</v>
      </c>
      <c r="F5" s="610" t="s">
        <v>1715</v>
      </c>
      <c r="G5" s="609"/>
      <c r="H5" s="609" t="s">
        <v>515</v>
      </c>
      <c r="I5" s="609" t="s">
        <v>516</v>
      </c>
      <c r="J5" s="609" t="s">
        <v>517</v>
      </c>
      <c r="K5" s="609" t="s">
        <v>518</v>
      </c>
      <c r="L5" s="611">
        <v>252.0069230769231</v>
      </c>
      <c r="M5" s="611">
        <v>26</v>
      </c>
      <c r="N5" s="612">
        <v>6552.18</v>
      </c>
    </row>
    <row r="6" spans="1:14" ht="14.4" customHeight="1" x14ac:dyDescent="0.3">
      <c r="A6" s="613" t="s">
        <v>504</v>
      </c>
      <c r="B6" s="614" t="s">
        <v>1713</v>
      </c>
      <c r="C6" s="615" t="s">
        <v>509</v>
      </c>
      <c r="D6" s="616" t="s">
        <v>1714</v>
      </c>
      <c r="E6" s="615" t="s">
        <v>514</v>
      </c>
      <c r="F6" s="616" t="s">
        <v>1715</v>
      </c>
      <c r="G6" s="615"/>
      <c r="H6" s="615" t="s">
        <v>519</v>
      </c>
      <c r="I6" s="615" t="s">
        <v>519</v>
      </c>
      <c r="J6" s="615" t="s">
        <v>520</v>
      </c>
      <c r="K6" s="615" t="s">
        <v>521</v>
      </c>
      <c r="L6" s="617">
        <v>900.00070203790347</v>
      </c>
      <c r="M6" s="617">
        <v>1</v>
      </c>
      <c r="N6" s="618">
        <v>900.00070203790347</v>
      </c>
    </row>
    <row r="7" spans="1:14" ht="14.4" customHeight="1" x14ac:dyDescent="0.3">
      <c r="A7" s="613" t="s">
        <v>504</v>
      </c>
      <c r="B7" s="614" t="s">
        <v>1713</v>
      </c>
      <c r="C7" s="615" t="s">
        <v>509</v>
      </c>
      <c r="D7" s="616" t="s">
        <v>1714</v>
      </c>
      <c r="E7" s="615" t="s">
        <v>514</v>
      </c>
      <c r="F7" s="616" t="s">
        <v>1715</v>
      </c>
      <c r="G7" s="615"/>
      <c r="H7" s="615" t="s">
        <v>522</v>
      </c>
      <c r="I7" s="615" t="s">
        <v>523</v>
      </c>
      <c r="J7" s="615" t="s">
        <v>524</v>
      </c>
      <c r="K7" s="615" t="s">
        <v>525</v>
      </c>
      <c r="L7" s="617">
        <v>184.16</v>
      </c>
      <c r="M7" s="617">
        <v>1</v>
      </c>
      <c r="N7" s="618">
        <v>184.16</v>
      </c>
    </row>
    <row r="8" spans="1:14" ht="14.4" customHeight="1" x14ac:dyDescent="0.3">
      <c r="A8" s="613" t="s">
        <v>504</v>
      </c>
      <c r="B8" s="614" t="s">
        <v>1713</v>
      </c>
      <c r="C8" s="615" t="s">
        <v>509</v>
      </c>
      <c r="D8" s="616" t="s">
        <v>1714</v>
      </c>
      <c r="E8" s="615" t="s">
        <v>514</v>
      </c>
      <c r="F8" s="616" t="s">
        <v>1715</v>
      </c>
      <c r="G8" s="615"/>
      <c r="H8" s="615" t="s">
        <v>526</v>
      </c>
      <c r="I8" s="615" t="s">
        <v>526</v>
      </c>
      <c r="J8" s="615" t="s">
        <v>527</v>
      </c>
      <c r="K8" s="615" t="s">
        <v>528</v>
      </c>
      <c r="L8" s="617">
        <v>262.31787954179947</v>
      </c>
      <c r="M8" s="617">
        <v>1</v>
      </c>
      <c r="N8" s="618">
        <v>262.31787954179947</v>
      </c>
    </row>
    <row r="9" spans="1:14" ht="14.4" customHeight="1" x14ac:dyDescent="0.3">
      <c r="A9" s="613" t="s">
        <v>504</v>
      </c>
      <c r="B9" s="614" t="s">
        <v>1713</v>
      </c>
      <c r="C9" s="615" t="s">
        <v>509</v>
      </c>
      <c r="D9" s="616" t="s">
        <v>1714</v>
      </c>
      <c r="E9" s="615" t="s">
        <v>514</v>
      </c>
      <c r="F9" s="616" t="s">
        <v>1715</v>
      </c>
      <c r="G9" s="615"/>
      <c r="H9" s="615" t="s">
        <v>529</v>
      </c>
      <c r="I9" s="615" t="s">
        <v>529</v>
      </c>
      <c r="J9" s="615" t="s">
        <v>530</v>
      </c>
      <c r="K9" s="615" t="s">
        <v>531</v>
      </c>
      <c r="L9" s="617">
        <v>499.99775</v>
      </c>
      <c r="M9" s="617">
        <v>4</v>
      </c>
      <c r="N9" s="618">
        <v>1999.991</v>
      </c>
    </row>
    <row r="10" spans="1:14" ht="14.4" customHeight="1" x14ac:dyDescent="0.3">
      <c r="A10" s="613" t="s">
        <v>504</v>
      </c>
      <c r="B10" s="614" t="s">
        <v>1713</v>
      </c>
      <c r="C10" s="615" t="s">
        <v>509</v>
      </c>
      <c r="D10" s="616" t="s">
        <v>1714</v>
      </c>
      <c r="E10" s="615" t="s">
        <v>514</v>
      </c>
      <c r="F10" s="616" t="s">
        <v>1715</v>
      </c>
      <c r="G10" s="615"/>
      <c r="H10" s="615" t="s">
        <v>532</v>
      </c>
      <c r="I10" s="615" t="s">
        <v>532</v>
      </c>
      <c r="J10" s="615" t="s">
        <v>533</v>
      </c>
      <c r="K10" s="615" t="s">
        <v>534</v>
      </c>
      <c r="L10" s="617">
        <v>61.13</v>
      </c>
      <c r="M10" s="617">
        <v>1</v>
      </c>
      <c r="N10" s="618">
        <v>61.13</v>
      </c>
    </row>
    <row r="11" spans="1:14" ht="14.4" customHeight="1" x14ac:dyDescent="0.3">
      <c r="A11" s="613" t="s">
        <v>504</v>
      </c>
      <c r="B11" s="614" t="s">
        <v>1713</v>
      </c>
      <c r="C11" s="615" t="s">
        <v>509</v>
      </c>
      <c r="D11" s="616" t="s">
        <v>1714</v>
      </c>
      <c r="E11" s="615" t="s">
        <v>514</v>
      </c>
      <c r="F11" s="616" t="s">
        <v>1715</v>
      </c>
      <c r="G11" s="615"/>
      <c r="H11" s="615" t="s">
        <v>535</v>
      </c>
      <c r="I11" s="615" t="s">
        <v>535</v>
      </c>
      <c r="J11" s="615" t="s">
        <v>536</v>
      </c>
      <c r="K11" s="615" t="s">
        <v>537</v>
      </c>
      <c r="L11" s="617">
        <v>553.99</v>
      </c>
      <c r="M11" s="617">
        <v>2.4000000000000004</v>
      </c>
      <c r="N11" s="618">
        <v>1329.5760000000002</v>
      </c>
    </row>
    <row r="12" spans="1:14" ht="14.4" customHeight="1" x14ac:dyDescent="0.3">
      <c r="A12" s="613" t="s">
        <v>504</v>
      </c>
      <c r="B12" s="614" t="s">
        <v>1713</v>
      </c>
      <c r="C12" s="615" t="s">
        <v>509</v>
      </c>
      <c r="D12" s="616" t="s">
        <v>1714</v>
      </c>
      <c r="E12" s="615" t="s">
        <v>514</v>
      </c>
      <c r="F12" s="616" t="s">
        <v>1715</v>
      </c>
      <c r="G12" s="615" t="s">
        <v>538</v>
      </c>
      <c r="H12" s="615" t="s">
        <v>539</v>
      </c>
      <c r="I12" s="615" t="s">
        <v>539</v>
      </c>
      <c r="J12" s="615" t="s">
        <v>540</v>
      </c>
      <c r="K12" s="615" t="s">
        <v>541</v>
      </c>
      <c r="L12" s="617">
        <v>171.59999999999997</v>
      </c>
      <c r="M12" s="617">
        <v>59.75</v>
      </c>
      <c r="N12" s="618">
        <v>10253.099999999999</v>
      </c>
    </row>
    <row r="13" spans="1:14" ht="14.4" customHeight="1" x14ac:dyDescent="0.3">
      <c r="A13" s="613" t="s">
        <v>504</v>
      </c>
      <c r="B13" s="614" t="s">
        <v>1713</v>
      </c>
      <c r="C13" s="615" t="s">
        <v>509</v>
      </c>
      <c r="D13" s="616" t="s">
        <v>1714</v>
      </c>
      <c r="E13" s="615" t="s">
        <v>514</v>
      </c>
      <c r="F13" s="616" t="s">
        <v>1715</v>
      </c>
      <c r="G13" s="615" t="s">
        <v>538</v>
      </c>
      <c r="H13" s="615" t="s">
        <v>542</v>
      </c>
      <c r="I13" s="615" t="s">
        <v>542</v>
      </c>
      <c r="J13" s="615" t="s">
        <v>543</v>
      </c>
      <c r="K13" s="615" t="s">
        <v>544</v>
      </c>
      <c r="L13" s="617">
        <v>173.69</v>
      </c>
      <c r="M13" s="617">
        <v>73</v>
      </c>
      <c r="N13" s="618">
        <v>12679.369999999999</v>
      </c>
    </row>
    <row r="14" spans="1:14" ht="14.4" customHeight="1" x14ac:dyDescent="0.3">
      <c r="A14" s="613" t="s">
        <v>504</v>
      </c>
      <c r="B14" s="614" t="s">
        <v>1713</v>
      </c>
      <c r="C14" s="615" t="s">
        <v>509</v>
      </c>
      <c r="D14" s="616" t="s">
        <v>1714</v>
      </c>
      <c r="E14" s="615" t="s">
        <v>514</v>
      </c>
      <c r="F14" s="616" t="s">
        <v>1715</v>
      </c>
      <c r="G14" s="615" t="s">
        <v>538</v>
      </c>
      <c r="H14" s="615" t="s">
        <v>545</v>
      </c>
      <c r="I14" s="615" t="s">
        <v>545</v>
      </c>
      <c r="J14" s="615" t="s">
        <v>546</v>
      </c>
      <c r="K14" s="615" t="s">
        <v>544</v>
      </c>
      <c r="L14" s="617">
        <v>144.47727272727272</v>
      </c>
      <c r="M14" s="617">
        <v>22</v>
      </c>
      <c r="N14" s="618">
        <v>3178.5</v>
      </c>
    </row>
    <row r="15" spans="1:14" ht="14.4" customHeight="1" x14ac:dyDescent="0.3">
      <c r="A15" s="613" t="s">
        <v>504</v>
      </c>
      <c r="B15" s="614" t="s">
        <v>1713</v>
      </c>
      <c r="C15" s="615" t="s">
        <v>509</v>
      </c>
      <c r="D15" s="616" t="s">
        <v>1714</v>
      </c>
      <c r="E15" s="615" t="s">
        <v>514</v>
      </c>
      <c r="F15" s="616" t="s">
        <v>1715</v>
      </c>
      <c r="G15" s="615" t="s">
        <v>538</v>
      </c>
      <c r="H15" s="615" t="s">
        <v>547</v>
      </c>
      <c r="I15" s="615" t="s">
        <v>547</v>
      </c>
      <c r="J15" s="615" t="s">
        <v>546</v>
      </c>
      <c r="K15" s="615" t="s">
        <v>548</v>
      </c>
      <c r="L15" s="617">
        <v>126.9261361038817</v>
      </c>
      <c r="M15" s="617">
        <v>27</v>
      </c>
      <c r="N15" s="618">
        <v>3427.0056748048059</v>
      </c>
    </row>
    <row r="16" spans="1:14" ht="14.4" customHeight="1" x14ac:dyDescent="0.3">
      <c r="A16" s="613" t="s">
        <v>504</v>
      </c>
      <c r="B16" s="614" t="s">
        <v>1713</v>
      </c>
      <c r="C16" s="615" t="s">
        <v>509</v>
      </c>
      <c r="D16" s="616" t="s">
        <v>1714</v>
      </c>
      <c r="E16" s="615" t="s">
        <v>514</v>
      </c>
      <c r="F16" s="616" t="s">
        <v>1715</v>
      </c>
      <c r="G16" s="615" t="s">
        <v>538</v>
      </c>
      <c r="H16" s="615" t="s">
        <v>549</v>
      </c>
      <c r="I16" s="615" t="s">
        <v>549</v>
      </c>
      <c r="J16" s="615" t="s">
        <v>540</v>
      </c>
      <c r="K16" s="615" t="s">
        <v>550</v>
      </c>
      <c r="L16" s="617">
        <v>93.220287539936095</v>
      </c>
      <c r="M16" s="617">
        <v>93.9</v>
      </c>
      <c r="N16" s="618">
        <v>8753.3850000000002</v>
      </c>
    </row>
    <row r="17" spans="1:14" ht="14.4" customHeight="1" x14ac:dyDescent="0.3">
      <c r="A17" s="613" t="s">
        <v>504</v>
      </c>
      <c r="B17" s="614" t="s">
        <v>1713</v>
      </c>
      <c r="C17" s="615" t="s">
        <v>509</v>
      </c>
      <c r="D17" s="616" t="s">
        <v>1714</v>
      </c>
      <c r="E17" s="615" t="s">
        <v>514</v>
      </c>
      <c r="F17" s="616" t="s">
        <v>1715</v>
      </c>
      <c r="G17" s="615" t="s">
        <v>538</v>
      </c>
      <c r="H17" s="615" t="s">
        <v>551</v>
      </c>
      <c r="I17" s="615" t="s">
        <v>551</v>
      </c>
      <c r="J17" s="615" t="s">
        <v>540</v>
      </c>
      <c r="K17" s="615" t="s">
        <v>552</v>
      </c>
      <c r="L17" s="617">
        <v>93.603658536585371</v>
      </c>
      <c r="M17" s="617">
        <v>82</v>
      </c>
      <c r="N17" s="618">
        <v>7675.5</v>
      </c>
    </row>
    <row r="18" spans="1:14" ht="14.4" customHeight="1" x14ac:dyDescent="0.3">
      <c r="A18" s="613" t="s">
        <v>504</v>
      </c>
      <c r="B18" s="614" t="s">
        <v>1713</v>
      </c>
      <c r="C18" s="615" t="s">
        <v>509</v>
      </c>
      <c r="D18" s="616" t="s">
        <v>1714</v>
      </c>
      <c r="E18" s="615" t="s">
        <v>514</v>
      </c>
      <c r="F18" s="616" t="s">
        <v>1715</v>
      </c>
      <c r="G18" s="615" t="s">
        <v>538</v>
      </c>
      <c r="H18" s="615" t="s">
        <v>553</v>
      </c>
      <c r="I18" s="615" t="s">
        <v>554</v>
      </c>
      <c r="J18" s="615" t="s">
        <v>555</v>
      </c>
      <c r="K18" s="615" t="s">
        <v>556</v>
      </c>
      <c r="L18" s="617">
        <v>87.072299268079931</v>
      </c>
      <c r="M18" s="617">
        <v>8</v>
      </c>
      <c r="N18" s="618">
        <v>696.57839414463945</v>
      </c>
    </row>
    <row r="19" spans="1:14" ht="14.4" customHeight="1" x14ac:dyDescent="0.3">
      <c r="A19" s="613" t="s">
        <v>504</v>
      </c>
      <c r="B19" s="614" t="s">
        <v>1713</v>
      </c>
      <c r="C19" s="615" t="s">
        <v>509</v>
      </c>
      <c r="D19" s="616" t="s">
        <v>1714</v>
      </c>
      <c r="E19" s="615" t="s">
        <v>514</v>
      </c>
      <c r="F19" s="616" t="s">
        <v>1715</v>
      </c>
      <c r="G19" s="615" t="s">
        <v>538</v>
      </c>
      <c r="H19" s="615" t="s">
        <v>557</v>
      </c>
      <c r="I19" s="615" t="s">
        <v>558</v>
      </c>
      <c r="J19" s="615" t="s">
        <v>559</v>
      </c>
      <c r="K19" s="615" t="s">
        <v>560</v>
      </c>
      <c r="L19" s="617">
        <v>97.118665763857621</v>
      </c>
      <c r="M19" s="617">
        <v>141</v>
      </c>
      <c r="N19" s="618">
        <v>13693.731872703924</v>
      </c>
    </row>
    <row r="20" spans="1:14" ht="14.4" customHeight="1" x14ac:dyDescent="0.3">
      <c r="A20" s="613" t="s">
        <v>504</v>
      </c>
      <c r="B20" s="614" t="s">
        <v>1713</v>
      </c>
      <c r="C20" s="615" t="s">
        <v>509</v>
      </c>
      <c r="D20" s="616" t="s">
        <v>1714</v>
      </c>
      <c r="E20" s="615" t="s">
        <v>514</v>
      </c>
      <c r="F20" s="616" t="s">
        <v>1715</v>
      </c>
      <c r="G20" s="615" t="s">
        <v>538</v>
      </c>
      <c r="H20" s="615" t="s">
        <v>561</v>
      </c>
      <c r="I20" s="615" t="s">
        <v>562</v>
      </c>
      <c r="J20" s="615" t="s">
        <v>559</v>
      </c>
      <c r="K20" s="615" t="s">
        <v>563</v>
      </c>
      <c r="L20" s="617">
        <v>100.75992054334773</v>
      </c>
      <c r="M20" s="617">
        <v>18</v>
      </c>
      <c r="N20" s="618">
        <v>1813.6785697802591</v>
      </c>
    </row>
    <row r="21" spans="1:14" ht="14.4" customHeight="1" x14ac:dyDescent="0.3">
      <c r="A21" s="613" t="s">
        <v>504</v>
      </c>
      <c r="B21" s="614" t="s">
        <v>1713</v>
      </c>
      <c r="C21" s="615" t="s">
        <v>509</v>
      </c>
      <c r="D21" s="616" t="s">
        <v>1714</v>
      </c>
      <c r="E21" s="615" t="s">
        <v>514</v>
      </c>
      <c r="F21" s="616" t="s">
        <v>1715</v>
      </c>
      <c r="G21" s="615" t="s">
        <v>538</v>
      </c>
      <c r="H21" s="615" t="s">
        <v>564</v>
      </c>
      <c r="I21" s="615" t="s">
        <v>565</v>
      </c>
      <c r="J21" s="615" t="s">
        <v>566</v>
      </c>
      <c r="K21" s="615" t="s">
        <v>567</v>
      </c>
      <c r="L21" s="617">
        <v>167.60970533263077</v>
      </c>
      <c r="M21" s="617">
        <v>10</v>
      </c>
      <c r="N21" s="618">
        <v>1676.0970533263076</v>
      </c>
    </row>
    <row r="22" spans="1:14" ht="14.4" customHeight="1" x14ac:dyDescent="0.3">
      <c r="A22" s="613" t="s">
        <v>504</v>
      </c>
      <c r="B22" s="614" t="s">
        <v>1713</v>
      </c>
      <c r="C22" s="615" t="s">
        <v>509</v>
      </c>
      <c r="D22" s="616" t="s">
        <v>1714</v>
      </c>
      <c r="E22" s="615" t="s">
        <v>514</v>
      </c>
      <c r="F22" s="616" t="s">
        <v>1715</v>
      </c>
      <c r="G22" s="615" t="s">
        <v>538</v>
      </c>
      <c r="H22" s="615" t="s">
        <v>568</v>
      </c>
      <c r="I22" s="615" t="s">
        <v>569</v>
      </c>
      <c r="J22" s="615" t="s">
        <v>570</v>
      </c>
      <c r="K22" s="615" t="s">
        <v>571</v>
      </c>
      <c r="L22" s="617">
        <v>0</v>
      </c>
      <c r="M22" s="617">
        <v>0</v>
      </c>
      <c r="N22" s="618">
        <v>0</v>
      </c>
    </row>
    <row r="23" spans="1:14" ht="14.4" customHeight="1" x14ac:dyDescent="0.3">
      <c r="A23" s="613" t="s">
        <v>504</v>
      </c>
      <c r="B23" s="614" t="s">
        <v>1713</v>
      </c>
      <c r="C23" s="615" t="s">
        <v>509</v>
      </c>
      <c r="D23" s="616" t="s">
        <v>1714</v>
      </c>
      <c r="E23" s="615" t="s">
        <v>514</v>
      </c>
      <c r="F23" s="616" t="s">
        <v>1715</v>
      </c>
      <c r="G23" s="615" t="s">
        <v>538</v>
      </c>
      <c r="H23" s="615" t="s">
        <v>572</v>
      </c>
      <c r="I23" s="615" t="s">
        <v>573</v>
      </c>
      <c r="J23" s="615" t="s">
        <v>574</v>
      </c>
      <c r="K23" s="615" t="s">
        <v>575</v>
      </c>
      <c r="L23" s="617">
        <v>64.544207621947024</v>
      </c>
      <c r="M23" s="617">
        <v>158</v>
      </c>
      <c r="N23" s="618">
        <v>10197.984804267629</v>
      </c>
    </row>
    <row r="24" spans="1:14" ht="14.4" customHeight="1" x14ac:dyDescent="0.3">
      <c r="A24" s="613" t="s">
        <v>504</v>
      </c>
      <c r="B24" s="614" t="s">
        <v>1713</v>
      </c>
      <c r="C24" s="615" t="s">
        <v>509</v>
      </c>
      <c r="D24" s="616" t="s">
        <v>1714</v>
      </c>
      <c r="E24" s="615" t="s">
        <v>514</v>
      </c>
      <c r="F24" s="616" t="s">
        <v>1715</v>
      </c>
      <c r="G24" s="615" t="s">
        <v>538</v>
      </c>
      <c r="H24" s="615" t="s">
        <v>576</v>
      </c>
      <c r="I24" s="615" t="s">
        <v>577</v>
      </c>
      <c r="J24" s="615" t="s">
        <v>578</v>
      </c>
      <c r="K24" s="615" t="s">
        <v>579</v>
      </c>
      <c r="L24" s="617">
        <v>78.9391178987958</v>
      </c>
      <c r="M24" s="617">
        <v>2</v>
      </c>
      <c r="N24" s="618">
        <v>157.8782357975916</v>
      </c>
    </row>
    <row r="25" spans="1:14" ht="14.4" customHeight="1" x14ac:dyDescent="0.3">
      <c r="A25" s="613" t="s">
        <v>504</v>
      </c>
      <c r="B25" s="614" t="s">
        <v>1713</v>
      </c>
      <c r="C25" s="615" t="s">
        <v>509</v>
      </c>
      <c r="D25" s="616" t="s">
        <v>1714</v>
      </c>
      <c r="E25" s="615" t="s">
        <v>514</v>
      </c>
      <c r="F25" s="616" t="s">
        <v>1715</v>
      </c>
      <c r="G25" s="615" t="s">
        <v>538</v>
      </c>
      <c r="H25" s="615" t="s">
        <v>580</v>
      </c>
      <c r="I25" s="615" t="s">
        <v>581</v>
      </c>
      <c r="J25" s="615" t="s">
        <v>582</v>
      </c>
      <c r="K25" s="615" t="s">
        <v>583</v>
      </c>
      <c r="L25" s="617">
        <v>86.017868049280125</v>
      </c>
      <c r="M25" s="617">
        <v>7</v>
      </c>
      <c r="N25" s="618">
        <v>602.12507634496092</v>
      </c>
    </row>
    <row r="26" spans="1:14" ht="14.4" customHeight="1" x14ac:dyDescent="0.3">
      <c r="A26" s="613" t="s">
        <v>504</v>
      </c>
      <c r="B26" s="614" t="s">
        <v>1713</v>
      </c>
      <c r="C26" s="615" t="s">
        <v>509</v>
      </c>
      <c r="D26" s="616" t="s">
        <v>1714</v>
      </c>
      <c r="E26" s="615" t="s">
        <v>514</v>
      </c>
      <c r="F26" s="616" t="s">
        <v>1715</v>
      </c>
      <c r="G26" s="615" t="s">
        <v>538</v>
      </c>
      <c r="H26" s="615" t="s">
        <v>584</v>
      </c>
      <c r="I26" s="615" t="s">
        <v>585</v>
      </c>
      <c r="J26" s="615" t="s">
        <v>586</v>
      </c>
      <c r="K26" s="615" t="s">
        <v>587</v>
      </c>
      <c r="L26" s="617">
        <v>64.479126383324257</v>
      </c>
      <c r="M26" s="617">
        <v>13</v>
      </c>
      <c r="N26" s="618">
        <v>838.22864298321542</v>
      </c>
    </row>
    <row r="27" spans="1:14" ht="14.4" customHeight="1" x14ac:dyDescent="0.3">
      <c r="A27" s="613" t="s">
        <v>504</v>
      </c>
      <c r="B27" s="614" t="s">
        <v>1713</v>
      </c>
      <c r="C27" s="615" t="s">
        <v>509</v>
      </c>
      <c r="D27" s="616" t="s">
        <v>1714</v>
      </c>
      <c r="E27" s="615" t="s">
        <v>514</v>
      </c>
      <c r="F27" s="616" t="s">
        <v>1715</v>
      </c>
      <c r="G27" s="615" t="s">
        <v>538</v>
      </c>
      <c r="H27" s="615" t="s">
        <v>588</v>
      </c>
      <c r="I27" s="615" t="s">
        <v>589</v>
      </c>
      <c r="J27" s="615" t="s">
        <v>590</v>
      </c>
      <c r="K27" s="615" t="s">
        <v>583</v>
      </c>
      <c r="L27" s="617">
        <v>30.223837460038613</v>
      </c>
      <c r="M27" s="617">
        <v>10</v>
      </c>
      <c r="N27" s="618">
        <v>302.23837460038612</v>
      </c>
    </row>
    <row r="28" spans="1:14" ht="14.4" customHeight="1" x14ac:dyDescent="0.3">
      <c r="A28" s="613" t="s">
        <v>504</v>
      </c>
      <c r="B28" s="614" t="s">
        <v>1713</v>
      </c>
      <c r="C28" s="615" t="s">
        <v>509</v>
      </c>
      <c r="D28" s="616" t="s">
        <v>1714</v>
      </c>
      <c r="E28" s="615" t="s">
        <v>514</v>
      </c>
      <c r="F28" s="616" t="s">
        <v>1715</v>
      </c>
      <c r="G28" s="615" t="s">
        <v>538</v>
      </c>
      <c r="H28" s="615" t="s">
        <v>591</v>
      </c>
      <c r="I28" s="615" t="s">
        <v>592</v>
      </c>
      <c r="J28" s="615" t="s">
        <v>593</v>
      </c>
      <c r="K28" s="615" t="s">
        <v>594</v>
      </c>
      <c r="L28" s="617">
        <v>80.73</v>
      </c>
      <c r="M28" s="617">
        <v>15</v>
      </c>
      <c r="N28" s="618">
        <v>1210.95</v>
      </c>
    </row>
    <row r="29" spans="1:14" ht="14.4" customHeight="1" x14ac:dyDescent="0.3">
      <c r="A29" s="613" t="s">
        <v>504</v>
      </c>
      <c r="B29" s="614" t="s">
        <v>1713</v>
      </c>
      <c r="C29" s="615" t="s">
        <v>509</v>
      </c>
      <c r="D29" s="616" t="s">
        <v>1714</v>
      </c>
      <c r="E29" s="615" t="s">
        <v>514</v>
      </c>
      <c r="F29" s="616" t="s">
        <v>1715</v>
      </c>
      <c r="G29" s="615" t="s">
        <v>538</v>
      </c>
      <c r="H29" s="615" t="s">
        <v>595</v>
      </c>
      <c r="I29" s="615" t="s">
        <v>596</v>
      </c>
      <c r="J29" s="615" t="s">
        <v>597</v>
      </c>
      <c r="K29" s="615" t="s">
        <v>598</v>
      </c>
      <c r="L29" s="617">
        <v>127.67857326220229</v>
      </c>
      <c r="M29" s="617">
        <v>1</v>
      </c>
      <c r="N29" s="618">
        <v>127.67857326220229</v>
      </c>
    </row>
    <row r="30" spans="1:14" ht="14.4" customHeight="1" x14ac:dyDescent="0.3">
      <c r="A30" s="613" t="s">
        <v>504</v>
      </c>
      <c r="B30" s="614" t="s">
        <v>1713</v>
      </c>
      <c r="C30" s="615" t="s">
        <v>509</v>
      </c>
      <c r="D30" s="616" t="s">
        <v>1714</v>
      </c>
      <c r="E30" s="615" t="s">
        <v>514</v>
      </c>
      <c r="F30" s="616" t="s">
        <v>1715</v>
      </c>
      <c r="G30" s="615" t="s">
        <v>538</v>
      </c>
      <c r="H30" s="615" t="s">
        <v>599</v>
      </c>
      <c r="I30" s="615" t="s">
        <v>600</v>
      </c>
      <c r="J30" s="615" t="s">
        <v>601</v>
      </c>
      <c r="K30" s="615" t="s">
        <v>602</v>
      </c>
      <c r="L30" s="617">
        <v>28.01650982569975</v>
      </c>
      <c r="M30" s="617">
        <v>455</v>
      </c>
      <c r="N30" s="618">
        <v>12747.511970693386</v>
      </c>
    </row>
    <row r="31" spans="1:14" ht="14.4" customHeight="1" x14ac:dyDescent="0.3">
      <c r="A31" s="613" t="s">
        <v>504</v>
      </c>
      <c r="B31" s="614" t="s">
        <v>1713</v>
      </c>
      <c r="C31" s="615" t="s">
        <v>509</v>
      </c>
      <c r="D31" s="616" t="s">
        <v>1714</v>
      </c>
      <c r="E31" s="615" t="s">
        <v>514</v>
      </c>
      <c r="F31" s="616" t="s">
        <v>1715</v>
      </c>
      <c r="G31" s="615" t="s">
        <v>538</v>
      </c>
      <c r="H31" s="615" t="s">
        <v>603</v>
      </c>
      <c r="I31" s="615" t="s">
        <v>604</v>
      </c>
      <c r="J31" s="615" t="s">
        <v>605</v>
      </c>
      <c r="K31" s="615" t="s">
        <v>606</v>
      </c>
      <c r="L31" s="617">
        <v>78.527381550363472</v>
      </c>
      <c r="M31" s="617">
        <v>4</v>
      </c>
      <c r="N31" s="618">
        <v>314.10952620145389</v>
      </c>
    </row>
    <row r="32" spans="1:14" ht="14.4" customHeight="1" x14ac:dyDescent="0.3">
      <c r="A32" s="613" t="s">
        <v>504</v>
      </c>
      <c r="B32" s="614" t="s">
        <v>1713</v>
      </c>
      <c r="C32" s="615" t="s">
        <v>509</v>
      </c>
      <c r="D32" s="616" t="s">
        <v>1714</v>
      </c>
      <c r="E32" s="615" t="s">
        <v>514</v>
      </c>
      <c r="F32" s="616" t="s">
        <v>1715</v>
      </c>
      <c r="G32" s="615" t="s">
        <v>538</v>
      </c>
      <c r="H32" s="615" t="s">
        <v>607</v>
      </c>
      <c r="I32" s="615" t="s">
        <v>608</v>
      </c>
      <c r="J32" s="615" t="s">
        <v>609</v>
      </c>
      <c r="K32" s="615" t="s">
        <v>610</v>
      </c>
      <c r="L32" s="617">
        <v>52.993698970971693</v>
      </c>
      <c r="M32" s="617">
        <v>29</v>
      </c>
      <c r="N32" s="618">
        <v>1536.8172701581791</v>
      </c>
    </row>
    <row r="33" spans="1:14" ht="14.4" customHeight="1" x14ac:dyDescent="0.3">
      <c r="A33" s="613" t="s">
        <v>504</v>
      </c>
      <c r="B33" s="614" t="s">
        <v>1713</v>
      </c>
      <c r="C33" s="615" t="s">
        <v>509</v>
      </c>
      <c r="D33" s="616" t="s">
        <v>1714</v>
      </c>
      <c r="E33" s="615" t="s">
        <v>514</v>
      </c>
      <c r="F33" s="616" t="s">
        <v>1715</v>
      </c>
      <c r="G33" s="615" t="s">
        <v>538</v>
      </c>
      <c r="H33" s="615" t="s">
        <v>611</v>
      </c>
      <c r="I33" s="615" t="s">
        <v>612</v>
      </c>
      <c r="J33" s="615" t="s">
        <v>613</v>
      </c>
      <c r="K33" s="615" t="s">
        <v>614</v>
      </c>
      <c r="L33" s="617">
        <v>37.224999999999994</v>
      </c>
      <c r="M33" s="617">
        <v>2</v>
      </c>
      <c r="N33" s="618">
        <v>74.449999999999989</v>
      </c>
    </row>
    <row r="34" spans="1:14" ht="14.4" customHeight="1" x14ac:dyDescent="0.3">
      <c r="A34" s="613" t="s">
        <v>504</v>
      </c>
      <c r="B34" s="614" t="s">
        <v>1713</v>
      </c>
      <c r="C34" s="615" t="s">
        <v>509</v>
      </c>
      <c r="D34" s="616" t="s">
        <v>1714</v>
      </c>
      <c r="E34" s="615" t="s">
        <v>514</v>
      </c>
      <c r="F34" s="616" t="s">
        <v>1715</v>
      </c>
      <c r="G34" s="615" t="s">
        <v>538</v>
      </c>
      <c r="H34" s="615" t="s">
        <v>615</v>
      </c>
      <c r="I34" s="615" t="s">
        <v>616</v>
      </c>
      <c r="J34" s="615" t="s">
        <v>617</v>
      </c>
      <c r="K34" s="615" t="s">
        <v>583</v>
      </c>
      <c r="L34" s="617">
        <v>66.196478720679877</v>
      </c>
      <c r="M34" s="617">
        <v>9</v>
      </c>
      <c r="N34" s="618">
        <v>595.76830848611894</v>
      </c>
    </row>
    <row r="35" spans="1:14" ht="14.4" customHeight="1" x14ac:dyDescent="0.3">
      <c r="A35" s="613" t="s">
        <v>504</v>
      </c>
      <c r="B35" s="614" t="s">
        <v>1713</v>
      </c>
      <c r="C35" s="615" t="s">
        <v>509</v>
      </c>
      <c r="D35" s="616" t="s">
        <v>1714</v>
      </c>
      <c r="E35" s="615" t="s">
        <v>514</v>
      </c>
      <c r="F35" s="616" t="s">
        <v>1715</v>
      </c>
      <c r="G35" s="615" t="s">
        <v>538</v>
      </c>
      <c r="H35" s="615" t="s">
        <v>618</v>
      </c>
      <c r="I35" s="615" t="s">
        <v>619</v>
      </c>
      <c r="J35" s="615" t="s">
        <v>620</v>
      </c>
      <c r="K35" s="615" t="s">
        <v>621</v>
      </c>
      <c r="L35" s="617">
        <v>58.355798967298391</v>
      </c>
      <c r="M35" s="617">
        <v>10</v>
      </c>
      <c r="N35" s="618">
        <v>583.55798967298392</v>
      </c>
    </row>
    <row r="36" spans="1:14" ht="14.4" customHeight="1" x14ac:dyDescent="0.3">
      <c r="A36" s="613" t="s">
        <v>504</v>
      </c>
      <c r="B36" s="614" t="s">
        <v>1713</v>
      </c>
      <c r="C36" s="615" t="s">
        <v>509</v>
      </c>
      <c r="D36" s="616" t="s">
        <v>1714</v>
      </c>
      <c r="E36" s="615" t="s">
        <v>514</v>
      </c>
      <c r="F36" s="616" t="s">
        <v>1715</v>
      </c>
      <c r="G36" s="615" t="s">
        <v>538</v>
      </c>
      <c r="H36" s="615" t="s">
        <v>622</v>
      </c>
      <c r="I36" s="615" t="s">
        <v>623</v>
      </c>
      <c r="J36" s="615" t="s">
        <v>624</v>
      </c>
      <c r="K36" s="615" t="s">
        <v>625</v>
      </c>
      <c r="L36" s="617">
        <v>28.45</v>
      </c>
      <c r="M36" s="617">
        <v>6</v>
      </c>
      <c r="N36" s="618">
        <v>170.7</v>
      </c>
    </row>
    <row r="37" spans="1:14" ht="14.4" customHeight="1" x14ac:dyDescent="0.3">
      <c r="A37" s="613" t="s">
        <v>504</v>
      </c>
      <c r="B37" s="614" t="s">
        <v>1713</v>
      </c>
      <c r="C37" s="615" t="s">
        <v>509</v>
      </c>
      <c r="D37" s="616" t="s">
        <v>1714</v>
      </c>
      <c r="E37" s="615" t="s">
        <v>514</v>
      </c>
      <c r="F37" s="616" t="s">
        <v>1715</v>
      </c>
      <c r="G37" s="615" t="s">
        <v>538</v>
      </c>
      <c r="H37" s="615" t="s">
        <v>626</v>
      </c>
      <c r="I37" s="615" t="s">
        <v>627</v>
      </c>
      <c r="J37" s="615" t="s">
        <v>628</v>
      </c>
      <c r="K37" s="615" t="s">
        <v>629</v>
      </c>
      <c r="L37" s="617">
        <v>57.902538910988206</v>
      </c>
      <c r="M37" s="617">
        <v>91</v>
      </c>
      <c r="N37" s="618">
        <v>5269.131040899927</v>
      </c>
    </row>
    <row r="38" spans="1:14" ht="14.4" customHeight="1" x14ac:dyDescent="0.3">
      <c r="A38" s="613" t="s">
        <v>504</v>
      </c>
      <c r="B38" s="614" t="s">
        <v>1713</v>
      </c>
      <c r="C38" s="615" t="s">
        <v>509</v>
      </c>
      <c r="D38" s="616" t="s">
        <v>1714</v>
      </c>
      <c r="E38" s="615" t="s">
        <v>514</v>
      </c>
      <c r="F38" s="616" t="s">
        <v>1715</v>
      </c>
      <c r="G38" s="615" t="s">
        <v>538</v>
      </c>
      <c r="H38" s="615" t="s">
        <v>630</v>
      </c>
      <c r="I38" s="615" t="s">
        <v>631</v>
      </c>
      <c r="J38" s="615" t="s">
        <v>632</v>
      </c>
      <c r="K38" s="615" t="s">
        <v>633</v>
      </c>
      <c r="L38" s="617">
        <v>109.90967680679044</v>
      </c>
      <c r="M38" s="617">
        <v>1</v>
      </c>
      <c r="N38" s="618">
        <v>109.90967680679044</v>
      </c>
    </row>
    <row r="39" spans="1:14" ht="14.4" customHeight="1" x14ac:dyDescent="0.3">
      <c r="A39" s="613" t="s">
        <v>504</v>
      </c>
      <c r="B39" s="614" t="s">
        <v>1713</v>
      </c>
      <c r="C39" s="615" t="s">
        <v>509</v>
      </c>
      <c r="D39" s="616" t="s">
        <v>1714</v>
      </c>
      <c r="E39" s="615" t="s">
        <v>514</v>
      </c>
      <c r="F39" s="616" t="s">
        <v>1715</v>
      </c>
      <c r="G39" s="615" t="s">
        <v>538</v>
      </c>
      <c r="H39" s="615" t="s">
        <v>634</v>
      </c>
      <c r="I39" s="615" t="s">
        <v>635</v>
      </c>
      <c r="J39" s="615" t="s">
        <v>636</v>
      </c>
      <c r="K39" s="615" t="s">
        <v>637</v>
      </c>
      <c r="L39" s="617">
        <v>41.349999999999994</v>
      </c>
      <c r="M39" s="617">
        <v>3</v>
      </c>
      <c r="N39" s="618">
        <v>124.04999999999998</v>
      </c>
    </row>
    <row r="40" spans="1:14" ht="14.4" customHeight="1" x14ac:dyDescent="0.3">
      <c r="A40" s="613" t="s">
        <v>504</v>
      </c>
      <c r="B40" s="614" t="s">
        <v>1713</v>
      </c>
      <c r="C40" s="615" t="s">
        <v>509</v>
      </c>
      <c r="D40" s="616" t="s">
        <v>1714</v>
      </c>
      <c r="E40" s="615" t="s">
        <v>514</v>
      </c>
      <c r="F40" s="616" t="s">
        <v>1715</v>
      </c>
      <c r="G40" s="615" t="s">
        <v>538</v>
      </c>
      <c r="H40" s="615" t="s">
        <v>638</v>
      </c>
      <c r="I40" s="615" t="s">
        <v>639</v>
      </c>
      <c r="J40" s="615" t="s">
        <v>640</v>
      </c>
      <c r="K40" s="615" t="s">
        <v>641</v>
      </c>
      <c r="L40" s="617">
        <v>63.178702302858916</v>
      </c>
      <c r="M40" s="617">
        <v>16</v>
      </c>
      <c r="N40" s="618">
        <v>1010.8592368457427</v>
      </c>
    </row>
    <row r="41" spans="1:14" ht="14.4" customHeight="1" x14ac:dyDescent="0.3">
      <c r="A41" s="613" t="s">
        <v>504</v>
      </c>
      <c r="B41" s="614" t="s">
        <v>1713</v>
      </c>
      <c r="C41" s="615" t="s">
        <v>509</v>
      </c>
      <c r="D41" s="616" t="s">
        <v>1714</v>
      </c>
      <c r="E41" s="615" t="s">
        <v>514</v>
      </c>
      <c r="F41" s="616" t="s">
        <v>1715</v>
      </c>
      <c r="G41" s="615" t="s">
        <v>538</v>
      </c>
      <c r="H41" s="615" t="s">
        <v>642</v>
      </c>
      <c r="I41" s="615" t="s">
        <v>643</v>
      </c>
      <c r="J41" s="615" t="s">
        <v>644</v>
      </c>
      <c r="K41" s="615" t="s">
        <v>645</v>
      </c>
      <c r="L41" s="617">
        <v>248.15695676316327</v>
      </c>
      <c r="M41" s="617">
        <v>93</v>
      </c>
      <c r="N41" s="618">
        <v>23078.596978974183</v>
      </c>
    </row>
    <row r="42" spans="1:14" ht="14.4" customHeight="1" x14ac:dyDescent="0.3">
      <c r="A42" s="613" t="s">
        <v>504</v>
      </c>
      <c r="B42" s="614" t="s">
        <v>1713</v>
      </c>
      <c r="C42" s="615" t="s">
        <v>509</v>
      </c>
      <c r="D42" s="616" t="s">
        <v>1714</v>
      </c>
      <c r="E42" s="615" t="s">
        <v>514</v>
      </c>
      <c r="F42" s="616" t="s">
        <v>1715</v>
      </c>
      <c r="G42" s="615" t="s">
        <v>538</v>
      </c>
      <c r="H42" s="615" t="s">
        <v>646</v>
      </c>
      <c r="I42" s="615" t="s">
        <v>647</v>
      </c>
      <c r="J42" s="615" t="s">
        <v>648</v>
      </c>
      <c r="K42" s="615" t="s">
        <v>645</v>
      </c>
      <c r="L42" s="617">
        <v>329.42</v>
      </c>
      <c r="M42" s="617">
        <v>44</v>
      </c>
      <c r="N42" s="618">
        <v>14494.480000000001</v>
      </c>
    </row>
    <row r="43" spans="1:14" ht="14.4" customHeight="1" x14ac:dyDescent="0.3">
      <c r="A43" s="613" t="s">
        <v>504</v>
      </c>
      <c r="B43" s="614" t="s">
        <v>1713</v>
      </c>
      <c r="C43" s="615" t="s">
        <v>509</v>
      </c>
      <c r="D43" s="616" t="s">
        <v>1714</v>
      </c>
      <c r="E43" s="615" t="s">
        <v>514</v>
      </c>
      <c r="F43" s="616" t="s">
        <v>1715</v>
      </c>
      <c r="G43" s="615" t="s">
        <v>538</v>
      </c>
      <c r="H43" s="615" t="s">
        <v>649</v>
      </c>
      <c r="I43" s="615" t="s">
        <v>650</v>
      </c>
      <c r="J43" s="615" t="s">
        <v>651</v>
      </c>
      <c r="K43" s="615" t="s">
        <v>652</v>
      </c>
      <c r="L43" s="617">
        <v>446.59849999999994</v>
      </c>
      <c r="M43" s="617">
        <v>1</v>
      </c>
      <c r="N43" s="618">
        <v>446.59849999999994</v>
      </c>
    </row>
    <row r="44" spans="1:14" ht="14.4" customHeight="1" x14ac:dyDescent="0.3">
      <c r="A44" s="613" t="s">
        <v>504</v>
      </c>
      <c r="B44" s="614" t="s">
        <v>1713</v>
      </c>
      <c r="C44" s="615" t="s">
        <v>509</v>
      </c>
      <c r="D44" s="616" t="s">
        <v>1714</v>
      </c>
      <c r="E44" s="615" t="s">
        <v>514</v>
      </c>
      <c r="F44" s="616" t="s">
        <v>1715</v>
      </c>
      <c r="G44" s="615" t="s">
        <v>538</v>
      </c>
      <c r="H44" s="615" t="s">
        <v>653</v>
      </c>
      <c r="I44" s="615" t="s">
        <v>654</v>
      </c>
      <c r="J44" s="615" t="s">
        <v>655</v>
      </c>
      <c r="K44" s="615" t="s">
        <v>656</v>
      </c>
      <c r="L44" s="617">
        <v>130.71</v>
      </c>
      <c r="M44" s="617">
        <v>1</v>
      </c>
      <c r="N44" s="618">
        <v>130.71</v>
      </c>
    </row>
    <row r="45" spans="1:14" ht="14.4" customHeight="1" x14ac:dyDescent="0.3">
      <c r="A45" s="613" t="s">
        <v>504</v>
      </c>
      <c r="B45" s="614" t="s">
        <v>1713</v>
      </c>
      <c r="C45" s="615" t="s">
        <v>509</v>
      </c>
      <c r="D45" s="616" t="s">
        <v>1714</v>
      </c>
      <c r="E45" s="615" t="s">
        <v>514</v>
      </c>
      <c r="F45" s="616" t="s">
        <v>1715</v>
      </c>
      <c r="G45" s="615" t="s">
        <v>538</v>
      </c>
      <c r="H45" s="615" t="s">
        <v>657</v>
      </c>
      <c r="I45" s="615" t="s">
        <v>658</v>
      </c>
      <c r="J45" s="615" t="s">
        <v>659</v>
      </c>
      <c r="K45" s="615" t="s">
        <v>660</v>
      </c>
      <c r="L45" s="617">
        <v>41.24</v>
      </c>
      <c r="M45" s="617">
        <v>1</v>
      </c>
      <c r="N45" s="618">
        <v>41.24</v>
      </c>
    </row>
    <row r="46" spans="1:14" ht="14.4" customHeight="1" x14ac:dyDescent="0.3">
      <c r="A46" s="613" t="s">
        <v>504</v>
      </c>
      <c r="B46" s="614" t="s">
        <v>1713</v>
      </c>
      <c r="C46" s="615" t="s">
        <v>509</v>
      </c>
      <c r="D46" s="616" t="s">
        <v>1714</v>
      </c>
      <c r="E46" s="615" t="s">
        <v>514</v>
      </c>
      <c r="F46" s="616" t="s">
        <v>1715</v>
      </c>
      <c r="G46" s="615" t="s">
        <v>538</v>
      </c>
      <c r="H46" s="615" t="s">
        <v>661</v>
      </c>
      <c r="I46" s="615" t="s">
        <v>662</v>
      </c>
      <c r="J46" s="615" t="s">
        <v>663</v>
      </c>
      <c r="K46" s="615" t="s">
        <v>664</v>
      </c>
      <c r="L46" s="617">
        <v>185.61053204601953</v>
      </c>
      <c r="M46" s="617">
        <v>36</v>
      </c>
      <c r="N46" s="618">
        <v>6681.9791536567027</v>
      </c>
    </row>
    <row r="47" spans="1:14" ht="14.4" customHeight="1" x14ac:dyDescent="0.3">
      <c r="A47" s="613" t="s">
        <v>504</v>
      </c>
      <c r="B47" s="614" t="s">
        <v>1713</v>
      </c>
      <c r="C47" s="615" t="s">
        <v>509</v>
      </c>
      <c r="D47" s="616" t="s">
        <v>1714</v>
      </c>
      <c r="E47" s="615" t="s">
        <v>514</v>
      </c>
      <c r="F47" s="616" t="s">
        <v>1715</v>
      </c>
      <c r="G47" s="615" t="s">
        <v>538</v>
      </c>
      <c r="H47" s="615" t="s">
        <v>665</v>
      </c>
      <c r="I47" s="615" t="s">
        <v>665</v>
      </c>
      <c r="J47" s="615" t="s">
        <v>666</v>
      </c>
      <c r="K47" s="615" t="s">
        <v>667</v>
      </c>
      <c r="L47" s="617">
        <v>36.538634085765267</v>
      </c>
      <c r="M47" s="617">
        <v>220</v>
      </c>
      <c r="N47" s="618">
        <v>8038.4994988683584</v>
      </c>
    </row>
    <row r="48" spans="1:14" ht="14.4" customHeight="1" x14ac:dyDescent="0.3">
      <c r="A48" s="613" t="s">
        <v>504</v>
      </c>
      <c r="B48" s="614" t="s">
        <v>1713</v>
      </c>
      <c r="C48" s="615" t="s">
        <v>509</v>
      </c>
      <c r="D48" s="616" t="s">
        <v>1714</v>
      </c>
      <c r="E48" s="615" t="s">
        <v>514</v>
      </c>
      <c r="F48" s="616" t="s">
        <v>1715</v>
      </c>
      <c r="G48" s="615" t="s">
        <v>538</v>
      </c>
      <c r="H48" s="615" t="s">
        <v>668</v>
      </c>
      <c r="I48" s="615" t="s">
        <v>669</v>
      </c>
      <c r="J48" s="615" t="s">
        <v>670</v>
      </c>
      <c r="K48" s="615" t="s">
        <v>671</v>
      </c>
      <c r="L48" s="617">
        <v>63.577074159428513</v>
      </c>
      <c r="M48" s="617">
        <v>4</v>
      </c>
      <c r="N48" s="618">
        <v>254.30829663771405</v>
      </c>
    </row>
    <row r="49" spans="1:14" ht="14.4" customHeight="1" x14ac:dyDescent="0.3">
      <c r="A49" s="613" t="s">
        <v>504</v>
      </c>
      <c r="B49" s="614" t="s">
        <v>1713</v>
      </c>
      <c r="C49" s="615" t="s">
        <v>509</v>
      </c>
      <c r="D49" s="616" t="s">
        <v>1714</v>
      </c>
      <c r="E49" s="615" t="s">
        <v>514</v>
      </c>
      <c r="F49" s="616" t="s">
        <v>1715</v>
      </c>
      <c r="G49" s="615" t="s">
        <v>538</v>
      </c>
      <c r="H49" s="615" t="s">
        <v>672</v>
      </c>
      <c r="I49" s="615" t="s">
        <v>673</v>
      </c>
      <c r="J49" s="615" t="s">
        <v>674</v>
      </c>
      <c r="K49" s="615" t="s">
        <v>675</v>
      </c>
      <c r="L49" s="617">
        <v>157.71000000000004</v>
      </c>
      <c r="M49" s="617">
        <v>1</v>
      </c>
      <c r="N49" s="618">
        <v>157.71000000000004</v>
      </c>
    </row>
    <row r="50" spans="1:14" ht="14.4" customHeight="1" x14ac:dyDescent="0.3">
      <c r="A50" s="613" t="s">
        <v>504</v>
      </c>
      <c r="B50" s="614" t="s">
        <v>1713</v>
      </c>
      <c r="C50" s="615" t="s">
        <v>509</v>
      </c>
      <c r="D50" s="616" t="s">
        <v>1714</v>
      </c>
      <c r="E50" s="615" t="s">
        <v>514</v>
      </c>
      <c r="F50" s="616" t="s">
        <v>1715</v>
      </c>
      <c r="G50" s="615" t="s">
        <v>538</v>
      </c>
      <c r="H50" s="615" t="s">
        <v>676</v>
      </c>
      <c r="I50" s="615" t="s">
        <v>677</v>
      </c>
      <c r="J50" s="615" t="s">
        <v>678</v>
      </c>
      <c r="K50" s="615" t="s">
        <v>679</v>
      </c>
      <c r="L50" s="617">
        <v>73.789933563130518</v>
      </c>
      <c r="M50" s="617">
        <v>1</v>
      </c>
      <c r="N50" s="618">
        <v>73.789933563130518</v>
      </c>
    </row>
    <row r="51" spans="1:14" ht="14.4" customHeight="1" x14ac:dyDescent="0.3">
      <c r="A51" s="613" t="s">
        <v>504</v>
      </c>
      <c r="B51" s="614" t="s">
        <v>1713</v>
      </c>
      <c r="C51" s="615" t="s">
        <v>509</v>
      </c>
      <c r="D51" s="616" t="s">
        <v>1714</v>
      </c>
      <c r="E51" s="615" t="s">
        <v>514</v>
      </c>
      <c r="F51" s="616" t="s">
        <v>1715</v>
      </c>
      <c r="G51" s="615" t="s">
        <v>538</v>
      </c>
      <c r="H51" s="615" t="s">
        <v>680</v>
      </c>
      <c r="I51" s="615" t="s">
        <v>681</v>
      </c>
      <c r="J51" s="615" t="s">
        <v>682</v>
      </c>
      <c r="K51" s="615" t="s">
        <v>683</v>
      </c>
      <c r="L51" s="617">
        <v>113.56000000000003</v>
      </c>
      <c r="M51" s="617">
        <v>1</v>
      </c>
      <c r="N51" s="618">
        <v>113.56000000000003</v>
      </c>
    </row>
    <row r="52" spans="1:14" ht="14.4" customHeight="1" x14ac:dyDescent="0.3">
      <c r="A52" s="613" t="s">
        <v>504</v>
      </c>
      <c r="B52" s="614" t="s">
        <v>1713</v>
      </c>
      <c r="C52" s="615" t="s">
        <v>509</v>
      </c>
      <c r="D52" s="616" t="s">
        <v>1714</v>
      </c>
      <c r="E52" s="615" t="s">
        <v>514</v>
      </c>
      <c r="F52" s="616" t="s">
        <v>1715</v>
      </c>
      <c r="G52" s="615" t="s">
        <v>538</v>
      </c>
      <c r="H52" s="615" t="s">
        <v>684</v>
      </c>
      <c r="I52" s="615" t="s">
        <v>685</v>
      </c>
      <c r="J52" s="615" t="s">
        <v>686</v>
      </c>
      <c r="K52" s="615" t="s">
        <v>687</v>
      </c>
      <c r="L52" s="617">
        <v>254.52</v>
      </c>
      <c r="M52" s="617">
        <v>1</v>
      </c>
      <c r="N52" s="618">
        <v>254.52</v>
      </c>
    </row>
    <row r="53" spans="1:14" ht="14.4" customHeight="1" x14ac:dyDescent="0.3">
      <c r="A53" s="613" t="s">
        <v>504</v>
      </c>
      <c r="B53" s="614" t="s">
        <v>1713</v>
      </c>
      <c r="C53" s="615" t="s">
        <v>509</v>
      </c>
      <c r="D53" s="616" t="s">
        <v>1714</v>
      </c>
      <c r="E53" s="615" t="s">
        <v>514</v>
      </c>
      <c r="F53" s="616" t="s">
        <v>1715</v>
      </c>
      <c r="G53" s="615" t="s">
        <v>538</v>
      </c>
      <c r="H53" s="615" t="s">
        <v>688</v>
      </c>
      <c r="I53" s="615" t="s">
        <v>689</v>
      </c>
      <c r="J53" s="615" t="s">
        <v>690</v>
      </c>
      <c r="K53" s="615" t="s">
        <v>691</v>
      </c>
      <c r="L53" s="617">
        <v>326.22934086436527</v>
      </c>
      <c r="M53" s="617">
        <v>3</v>
      </c>
      <c r="N53" s="618">
        <v>978.68802259309575</v>
      </c>
    </row>
    <row r="54" spans="1:14" ht="14.4" customHeight="1" x14ac:dyDescent="0.3">
      <c r="A54" s="613" t="s">
        <v>504</v>
      </c>
      <c r="B54" s="614" t="s">
        <v>1713</v>
      </c>
      <c r="C54" s="615" t="s">
        <v>509</v>
      </c>
      <c r="D54" s="616" t="s">
        <v>1714</v>
      </c>
      <c r="E54" s="615" t="s">
        <v>514</v>
      </c>
      <c r="F54" s="616" t="s">
        <v>1715</v>
      </c>
      <c r="G54" s="615" t="s">
        <v>538</v>
      </c>
      <c r="H54" s="615" t="s">
        <v>692</v>
      </c>
      <c r="I54" s="615" t="s">
        <v>693</v>
      </c>
      <c r="J54" s="615" t="s">
        <v>628</v>
      </c>
      <c r="K54" s="615" t="s">
        <v>694</v>
      </c>
      <c r="L54" s="617">
        <v>21.600000000000005</v>
      </c>
      <c r="M54" s="617">
        <v>6</v>
      </c>
      <c r="N54" s="618">
        <v>129.60000000000002</v>
      </c>
    </row>
    <row r="55" spans="1:14" ht="14.4" customHeight="1" x14ac:dyDescent="0.3">
      <c r="A55" s="613" t="s">
        <v>504</v>
      </c>
      <c r="B55" s="614" t="s">
        <v>1713</v>
      </c>
      <c r="C55" s="615" t="s">
        <v>509</v>
      </c>
      <c r="D55" s="616" t="s">
        <v>1714</v>
      </c>
      <c r="E55" s="615" t="s">
        <v>514</v>
      </c>
      <c r="F55" s="616" t="s">
        <v>1715</v>
      </c>
      <c r="G55" s="615" t="s">
        <v>538</v>
      </c>
      <c r="H55" s="615" t="s">
        <v>695</v>
      </c>
      <c r="I55" s="615" t="s">
        <v>696</v>
      </c>
      <c r="J55" s="615" t="s">
        <v>697</v>
      </c>
      <c r="K55" s="615"/>
      <c r="L55" s="617">
        <v>204.68879457834089</v>
      </c>
      <c r="M55" s="617">
        <v>1</v>
      </c>
      <c r="N55" s="618">
        <v>204.68879457834089</v>
      </c>
    </row>
    <row r="56" spans="1:14" ht="14.4" customHeight="1" x14ac:dyDescent="0.3">
      <c r="A56" s="613" t="s">
        <v>504</v>
      </c>
      <c r="B56" s="614" t="s">
        <v>1713</v>
      </c>
      <c r="C56" s="615" t="s">
        <v>509</v>
      </c>
      <c r="D56" s="616" t="s">
        <v>1714</v>
      </c>
      <c r="E56" s="615" t="s">
        <v>514</v>
      </c>
      <c r="F56" s="616" t="s">
        <v>1715</v>
      </c>
      <c r="G56" s="615" t="s">
        <v>538</v>
      </c>
      <c r="H56" s="615" t="s">
        <v>698</v>
      </c>
      <c r="I56" s="615" t="s">
        <v>699</v>
      </c>
      <c r="J56" s="615" t="s">
        <v>700</v>
      </c>
      <c r="K56" s="615" t="s">
        <v>701</v>
      </c>
      <c r="L56" s="617">
        <v>154.78100000000001</v>
      </c>
      <c r="M56" s="617">
        <v>2</v>
      </c>
      <c r="N56" s="618">
        <v>309.56200000000001</v>
      </c>
    </row>
    <row r="57" spans="1:14" ht="14.4" customHeight="1" x14ac:dyDescent="0.3">
      <c r="A57" s="613" t="s">
        <v>504</v>
      </c>
      <c r="B57" s="614" t="s">
        <v>1713</v>
      </c>
      <c r="C57" s="615" t="s">
        <v>509</v>
      </c>
      <c r="D57" s="616" t="s">
        <v>1714</v>
      </c>
      <c r="E57" s="615" t="s">
        <v>514</v>
      </c>
      <c r="F57" s="616" t="s">
        <v>1715</v>
      </c>
      <c r="G57" s="615" t="s">
        <v>538</v>
      </c>
      <c r="H57" s="615" t="s">
        <v>702</v>
      </c>
      <c r="I57" s="615" t="s">
        <v>703</v>
      </c>
      <c r="J57" s="615" t="s">
        <v>704</v>
      </c>
      <c r="K57" s="615" t="s">
        <v>705</v>
      </c>
      <c r="L57" s="617">
        <v>222.89649352759486</v>
      </c>
      <c r="M57" s="617">
        <v>3</v>
      </c>
      <c r="N57" s="618">
        <v>668.68948058278454</v>
      </c>
    </row>
    <row r="58" spans="1:14" ht="14.4" customHeight="1" x14ac:dyDescent="0.3">
      <c r="A58" s="613" t="s">
        <v>504</v>
      </c>
      <c r="B58" s="614" t="s">
        <v>1713</v>
      </c>
      <c r="C58" s="615" t="s">
        <v>509</v>
      </c>
      <c r="D58" s="616" t="s">
        <v>1714</v>
      </c>
      <c r="E58" s="615" t="s">
        <v>514</v>
      </c>
      <c r="F58" s="616" t="s">
        <v>1715</v>
      </c>
      <c r="G58" s="615" t="s">
        <v>538</v>
      </c>
      <c r="H58" s="615" t="s">
        <v>706</v>
      </c>
      <c r="I58" s="615" t="s">
        <v>707</v>
      </c>
      <c r="J58" s="615" t="s">
        <v>708</v>
      </c>
      <c r="K58" s="615" t="s">
        <v>709</v>
      </c>
      <c r="L58" s="617">
        <v>71.61</v>
      </c>
      <c r="M58" s="617">
        <v>4</v>
      </c>
      <c r="N58" s="618">
        <v>286.44</v>
      </c>
    </row>
    <row r="59" spans="1:14" ht="14.4" customHeight="1" x14ac:dyDescent="0.3">
      <c r="A59" s="613" t="s">
        <v>504</v>
      </c>
      <c r="B59" s="614" t="s">
        <v>1713</v>
      </c>
      <c r="C59" s="615" t="s">
        <v>509</v>
      </c>
      <c r="D59" s="616" t="s">
        <v>1714</v>
      </c>
      <c r="E59" s="615" t="s">
        <v>514</v>
      </c>
      <c r="F59" s="616" t="s">
        <v>1715</v>
      </c>
      <c r="G59" s="615" t="s">
        <v>538</v>
      </c>
      <c r="H59" s="615" t="s">
        <v>710</v>
      </c>
      <c r="I59" s="615" t="s">
        <v>711</v>
      </c>
      <c r="J59" s="615" t="s">
        <v>712</v>
      </c>
      <c r="K59" s="615" t="s">
        <v>713</v>
      </c>
      <c r="L59" s="617">
        <v>107.33</v>
      </c>
      <c r="M59" s="617">
        <v>1</v>
      </c>
      <c r="N59" s="618">
        <v>107.33</v>
      </c>
    </row>
    <row r="60" spans="1:14" ht="14.4" customHeight="1" x14ac:dyDescent="0.3">
      <c r="A60" s="613" t="s">
        <v>504</v>
      </c>
      <c r="B60" s="614" t="s">
        <v>1713</v>
      </c>
      <c r="C60" s="615" t="s">
        <v>509</v>
      </c>
      <c r="D60" s="616" t="s">
        <v>1714</v>
      </c>
      <c r="E60" s="615" t="s">
        <v>514</v>
      </c>
      <c r="F60" s="616" t="s">
        <v>1715</v>
      </c>
      <c r="G60" s="615" t="s">
        <v>538</v>
      </c>
      <c r="H60" s="615" t="s">
        <v>714</v>
      </c>
      <c r="I60" s="615" t="s">
        <v>715</v>
      </c>
      <c r="J60" s="615" t="s">
        <v>716</v>
      </c>
      <c r="K60" s="615" t="s">
        <v>717</v>
      </c>
      <c r="L60" s="617">
        <v>117.63000000000002</v>
      </c>
      <c r="M60" s="617">
        <v>1</v>
      </c>
      <c r="N60" s="618">
        <v>117.63000000000002</v>
      </c>
    </row>
    <row r="61" spans="1:14" ht="14.4" customHeight="1" x14ac:dyDescent="0.3">
      <c r="A61" s="613" t="s">
        <v>504</v>
      </c>
      <c r="B61" s="614" t="s">
        <v>1713</v>
      </c>
      <c r="C61" s="615" t="s">
        <v>509</v>
      </c>
      <c r="D61" s="616" t="s">
        <v>1714</v>
      </c>
      <c r="E61" s="615" t="s">
        <v>514</v>
      </c>
      <c r="F61" s="616" t="s">
        <v>1715</v>
      </c>
      <c r="G61" s="615" t="s">
        <v>538</v>
      </c>
      <c r="H61" s="615" t="s">
        <v>718</v>
      </c>
      <c r="I61" s="615" t="s">
        <v>719</v>
      </c>
      <c r="J61" s="615" t="s">
        <v>720</v>
      </c>
      <c r="K61" s="615" t="s">
        <v>721</v>
      </c>
      <c r="L61" s="617">
        <v>103.68962838843136</v>
      </c>
      <c r="M61" s="617">
        <v>1</v>
      </c>
      <c r="N61" s="618">
        <v>103.68962838843136</v>
      </c>
    </row>
    <row r="62" spans="1:14" ht="14.4" customHeight="1" x14ac:dyDescent="0.3">
      <c r="A62" s="613" t="s">
        <v>504</v>
      </c>
      <c r="B62" s="614" t="s">
        <v>1713</v>
      </c>
      <c r="C62" s="615" t="s">
        <v>509</v>
      </c>
      <c r="D62" s="616" t="s">
        <v>1714</v>
      </c>
      <c r="E62" s="615" t="s">
        <v>514</v>
      </c>
      <c r="F62" s="616" t="s">
        <v>1715</v>
      </c>
      <c r="G62" s="615" t="s">
        <v>538</v>
      </c>
      <c r="H62" s="615" t="s">
        <v>722</v>
      </c>
      <c r="I62" s="615" t="s">
        <v>723</v>
      </c>
      <c r="J62" s="615" t="s">
        <v>724</v>
      </c>
      <c r="K62" s="615" t="s">
        <v>725</v>
      </c>
      <c r="L62" s="617">
        <v>124.2</v>
      </c>
      <c r="M62" s="617">
        <v>1</v>
      </c>
      <c r="N62" s="618">
        <v>124.2</v>
      </c>
    </row>
    <row r="63" spans="1:14" ht="14.4" customHeight="1" x14ac:dyDescent="0.3">
      <c r="A63" s="613" t="s">
        <v>504</v>
      </c>
      <c r="B63" s="614" t="s">
        <v>1713</v>
      </c>
      <c r="C63" s="615" t="s">
        <v>509</v>
      </c>
      <c r="D63" s="616" t="s">
        <v>1714</v>
      </c>
      <c r="E63" s="615" t="s">
        <v>514</v>
      </c>
      <c r="F63" s="616" t="s">
        <v>1715</v>
      </c>
      <c r="G63" s="615" t="s">
        <v>538</v>
      </c>
      <c r="H63" s="615" t="s">
        <v>726</v>
      </c>
      <c r="I63" s="615" t="s">
        <v>727</v>
      </c>
      <c r="J63" s="615" t="s">
        <v>728</v>
      </c>
      <c r="K63" s="615" t="s">
        <v>729</v>
      </c>
      <c r="L63" s="617">
        <v>359.67942654904311</v>
      </c>
      <c r="M63" s="617">
        <v>31</v>
      </c>
      <c r="N63" s="618">
        <v>11150.062223020337</v>
      </c>
    </row>
    <row r="64" spans="1:14" ht="14.4" customHeight="1" x14ac:dyDescent="0.3">
      <c r="A64" s="613" t="s">
        <v>504</v>
      </c>
      <c r="B64" s="614" t="s">
        <v>1713</v>
      </c>
      <c r="C64" s="615" t="s">
        <v>509</v>
      </c>
      <c r="D64" s="616" t="s">
        <v>1714</v>
      </c>
      <c r="E64" s="615" t="s">
        <v>514</v>
      </c>
      <c r="F64" s="616" t="s">
        <v>1715</v>
      </c>
      <c r="G64" s="615" t="s">
        <v>538</v>
      </c>
      <c r="H64" s="615" t="s">
        <v>730</v>
      </c>
      <c r="I64" s="615" t="s">
        <v>731</v>
      </c>
      <c r="J64" s="615" t="s">
        <v>732</v>
      </c>
      <c r="K64" s="615" t="s">
        <v>733</v>
      </c>
      <c r="L64" s="617">
        <v>63.580000000000005</v>
      </c>
      <c r="M64" s="617">
        <v>17</v>
      </c>
      <c r="N64" s="618">
        <v>1080.8600000000001</v>
      </c>
    </row>
    <row r="65" spans="1:14" ht="14.4" customHeight="1" x14ac:dyDescent="0.3">
      <c r="A65" s="613" t="s">
        <v>504</v>
      </c>
      <c r="B65" s="614" t="s">
        <v>1713</v>
      </c>
      <c r="C65" s="615" t="s">
        <v>509</v>
      </c>
      <c r="D65" s="616" t="s">
        <v>1714</v>
      </c>
      <c r="E65" s="615" t="s">
        <v>514</v>
      </c>
      <c r="F65" s="616" t="s">
        <v>1715</v>
      </c>
      <c r="G65" s="615" t="s">
        <v>538</v>
      </c>
      <c r="H65" s="615" t="s">
        <v>734</v>
      </c>
      <c r="I65" s="615" t="s">
        <v>735</v>
      </c>
      <c r="J65" s="615" t="s">
        <v>736</v>
      </c>
      <c r="K65" s="615" t="s">
        <v>737</v>
      </c>
      <c r="L65" s="617">
        <v>121.84</v>
      </c>
      <c r="M65" s="617">
        <v>1</v>
      </c>
      <c r="N65" s="618">
        <v>121.84</v>
      </c>
    </row>
    <row r="66" spans="1:14" ht="14.4" customHeight="1" x14ac:dyDescent="0.3">
      <c r="A66" s="613" t="s">
        <v>504</v>
      </c>
      <c r="B66" s="614" t="s">
        <v>1713</v>
      </c>
      <c r="C66" s="615" t="s">
        <v>509</v>
      </c>
      <c r="D66" s="616" t="s">
        <v>1714</v>
      </c>
      <c r="E66" s="615" t="s">
        <v>514</v>
      </c>
      <c r="F66" s="616" t="s">
        <v>1715</v>
      </c>
      <c r="G66" s="615" t="s">
        <v>538</v>
      </c>
      <c r="H66" s="615" t="s">
        <v>738</v>
      </c>
      <c r="I66" s="615" t="s">
        <v>739</v>
      </c>
      <c r="J66" s="615" t="s">
        <v>740</v>
      </c>
      <c r="K66" s="615" t="s">
        <v>741</v>
      </c>
      <c r="L66" s="617">
        <v>129.54785599198871</v>
      </c>
      <c r="M66" s="617">
        <v>10</v>
      </c>
      <c r="N66" s="618">
        <v>1295.4785599198872</v>
      </c>
    </row>
    <row r="67" spans="1:14" ht="14.4" customHeight="1" x14ac:dyDescent="0.3">
      <c r="A67" s="613" t="s">
        <v>504</v>
      </c>
      <c r="B67" s="614" t="s">
        <v>1713</v>
      </c>
      <c r="C67" s="615" t="s">
        <v>509</v>
      </c>
      <c r="D67" s="616" t="s">
        <v>1714</v>
      </c>
      <c r="E67" s="615" t="s">
        <v>514</v>
      </c>
      <c r="F67" s="616" t="s">
        <v>1715</v>
      </c>
      <c r="G67" s="615" t="s">
        <v>538</v>
      </c>
      <c r="H67" s="615" t="s">
        <v>742</v>
      </c>
      <c r="I67" s="615" t="s">
        <v>743</v>
      </c>
      <c r="J67" s="615" t="s">
        <v>744</v>
      </c>
      <c r="K67" s="615" t="s">
        <v>745</v>
      </c>
      <c r="L67" s="617">
        <v>88.485229178722989</v>
      </c>
      <c r="M67" s="617">
        <v>28</v>
      </c>
      <c r="N67" s="618">
        <v>2477.5864170042437</v>
      </c>
    </row>
    <row r="68" spans="1:14" ht="14.4" customHeight="1" x14ac:dyDescent="0.3">
      <c r="A68" s="613" t="s">
        <v>504</v>
      </c>
      <c r="B68" s="614" t="s">
        <v>1713</v>
      </c>
      <c r="C68" s="615" t="s">
        <v>509</v>
      </c>
      <c r="D68" s="616" t="s">
        <v>1714</v>
      </c>
      <c r="E68" s="615" t="s">
        <v>514</v>
      </c>
      <c r="F68" s="616" t="s">
        <v>1715</v>
      </c>
      <c r="G68" s="615" t="s">
        <v>538</v>
      </c>
      <c r="H68" s="615" t="s">
        <v>746</v>
      </c>
      <c r="I68" s="615" t="s">
        <v>747</v>
      </c>
      <c r="J68" s="615" t="s">
        <v>748</v>
      </c>
      <c r="K68" s="615" t="s">
        <v>749</v>
      </c>
      <c r="L68" s="617">
        <v>48.980508142545609</v>
      </c>
      <c r="M68" s="617">
        <v>45</v>
      </c>
      <c r="N68" s="618">
        <v>2204.1228664145524</v>
      </c>
    </row>
    <row r="69" spans="1:14" ht="14.4" customHeight="1" x14ac:dyDescent="0.3">
      <c r="A69" s="613" t="s">
        <v>504</v>
      </c>
      <c r="B69" s="614" t="s">
        <v>1713</v>
      </c>
      <c r="C69" s="615" t="s">
        <v>509</v>
      </c>
      <c r="D69" s="616" t="s">
        <v>1714</v>
      </c>
      <c r="E69" s="615" t="s">
        <v>514</v>
      </c>
      <c r="F69" s="616" t="s">
        <v>1715</v>
      </c>
      <c r="G69" s="615" t="s">
        <v>538</v>
      </c>
      <c r="H69" s="615" t="s">
        <v>750</v>
      </c>
      <c r="I69" s="615" t="s">
        <v>751</v>
      </c>
      <c r="J69" s="615" t="s">
        <v>752</v>
      </c>
      <c r="K69" s="615" t="s">
        <v>753</v>
      </c>
      <c r="L69" s="617">
        <v>279.831754298318</v>
      </c>
      <c r="M69" s="617">
        <v>59</v>
      </c>
      <c r="N69" s="618">
        <v>16510.073503600761</v>
      </c>
    </row>
    <row r="70" spans="1:14" ht="14.4" customHeight="1" x14ac:dyDescent="0.3">
      <c r="A70" s="613" t="s">
        <v>504</v>
      </c>
      <c r="B70" s="614" t="s">
        <v>1713</v>
      </c>
      <c r="C70" s="615" t="s">
        <v>509</v>
      </c>
      <c r="D70" s="616" t="s">
        <v>1714</v>
      </c>
      <c r="E70" s="615" t="s">
        <v>514</v>
      </c>
      <c r="F70" s="616" t="s">
        <v>1715</v>
      </c>
      <c r="G70" s="615" t="s">
        <v>538</v>
      </c>
      <c r="H70" s="615" t="s">
        <v>754</v>
      </c>
      <c r="I70" s="615" t="s">
        <v>755</v>
      </c>
      <c r="J70" s="615" t="s">
        <v>756</v>
      </c>
      <c r="K70" s="615" t="s">
        <v>757</v>
      </c>
      <c r="L70" s="617">
        <v>382.20732462353919</v>
      </c>
      <c r="M70" s="617">
        <v>8</v>
      </c>
      <c r="N70" s="618">
        <v>3057.6585969883135</v>
      </c>
    </row>
    <row r="71" spans="1:14" ht="14.4" customHeight="1" x14ac:dyDescent="0.3">
      <c r="A71" s="613" t="s">
        <v>504</v>
      </c>
      <c r="B71" s="614" t="s">
        <v>1713</v>
      </c>
      <c r="C71" s="615" t="s">
        <v>509</v>
      </c>
      <c r="D71" s="616" t="s">
        <v>1714</v>
      </c>
      <c r="E71" s="615" t="s">
        <v>514</v>
      </c>
      <c r="F71" s="616" t="s">
        <v>1715</v>
      </c>
      <c r="G71" s="615" t="s">
        <v>538</v>
      </c>
      <c r="H71" s="615" t="s">
        <v>758</v>
      </c>
      <c r="I71" s="615" t="s">
        <v>759</v>
      </c>
      <c r="J71" s="615" t="s">
        <v>760</v>
      </c>
      <c r="K71" s="615" t="s">
        <v>761</v>
      </c>
      <c r="L71" s="617">
        <v>538.03000000000031</v>
      </c>
      <c r="M71" s="617">
        <v>1</v>
      </c>
      <c r="N71" s="618">
        <v>538.03000000000031</v>
      </c>
    </row>
    <row r="72" spans="1:14" ht="14.4" customHeight="1" x14ac:dyDescent="0.3">
      <c r="A72" s="613" t="s">
        <v>504</v>
      </c>
      <c r="B72" s="614" t="s">
        <v>1713</v>
      </c>
      <c r="C72" s="615" t="s">
        <v>509</v>
      </c>
      <c r="D72" s="616" t="s">
        <v>1714</v>
      </c>
      <c r="E72" s="615" t="s">
        <v>514</v>
      </c>
      <c r="F72" s="616" t="s">
        <v>1715</v>
      </c>
      <c r="G72" s="615" t="s">
        <v>538</v>
      </c>
      <c r="H72" s="615" t="s">
        <v>762</v>
      </c>
      <c r="I72" s="615" t="s">
        <v>763</v>
      </c>
      <c r="J72" s="615" t="s">
        <v>764</v>
      </c>
      <c r="K72" s="615" t="s">
        <v>765</v>
      </c>
      <c r="L72" s="617">
        <v>112.45333333333333</v>
      </c>
      <c r="M72" s="617">
        <v>3</v>
      </c>
      <c r="N72" s="618">
        <v>337.36</v>
      </c>
    </row>
    <row r="73" spans="1:14" ht="14.4" customHeight="1" x14ac:dyDescent="0.3">
      <c r="A73" s="613" t="s">
        <v>504</v>
      </c>
      <c r="B73" s="614" t="s">
        <v>1713</v>
      </c>
      <c r="C73" s="615" t="s">
        <v>509</v>
      </c>
      <c r="D73" s="616" t="s">
        <v>1714</v>
      </c>
      <c r="E73" s="615" t="s">
        <v>514</v>
      </c>
      <c r="F73" s="616" t="s">
        <v>1715</v>
      </c>
      <c r="G73" s="615" t="s">
        <v>538</v>
      </c>
      <c r="H73" s="615" t="s">
        <v>766</v>
      </c>
      <c r="I73" s="615" t="s">
        <v>767</v>
      </c>
      <c r="J73" s="615" t="s">
        <v>768</v>
      </c>
      <c r="K73" s="615" t="s">
        <v>769</v>
      </c>
      <c r="L73" s="617">
        <v>153.24885508038523</v>
      </c>
      <c r="M73" s="617">
        <v>1</v>
      </c>
      <c r="N73" s="618">
        <v>153.24885508038523</v>
      </c>
    </row>
    <row r="74" spans="1:14" ht="14.4" customHeight="1" x14ac:dyDescent="0.3">
      <c r="A74" s="613" t="s">
        <v>504</v>
      </c>
      <c r="B74" s="614" t="s">
        <v>1713</v>
      </c>
      <c r="C74" s="615" t="s">
        <v>509</v>
      </c>
      <c r="D74" s="616" t="s">
        <v>1714</v>
      </c>
      <c r="E74" s="615" t="s">
        <v>514</v>
      </c>
      <c r="F74" s="616" t="s">
        <v>1715</v>
      </c>
      <c r="G74" s="615" t="s">
        <v>538</v>
      </c>
      <c r="H74" s="615" t="s">
        <v>770</v>
      </c>
      <c r="I74" s="615" t="s">
        <v>771</v>
      </c>
      <c r="J74" s="615" t="s">
        <v>772</v>
      </c>
      <c r="K74" s="615" t="s">
        <v>773</v>
      </c>
      <c r="L74" s="617">
        <v>26.280000000000008</v>
      </c>
      <c r="M74" s="617">
        <v>1</v>
      </c>
      <c r="N74" s="618">
        <v>26.280000000000008</v>
      </c>
    </row>
    <row r="75" spans="1:14" ht="14.4" customHeight="1" x14ac:dyDescent="0.3">
      <c r="A75" s="613" t="s">
        <v>504</v>
      </c>
      <c r="B75" s="614" t="s">
        <v>1713</v>
      </c>
      <c r="C75" s="615" t="s">
        <v>509</v>
      </c>
      <c r="D75" s="616" t="s">
        <v>1714</v>
      </c>
      <c r="E75" s="615" t="s">
        <v>514</v>
      </c>
      <c r="F75" s="616" t="s">
        <v>1715</v>
      </c>
      <c r="G75" s="615" t="s">
        <v>538</v>
      </c>
      <c r="H75" s="615" t="s">
        <v>774</v>
      </c>
      <c r="I75" s="615" t="s">
        <v>775</v>
      </c>
      <c r="J75" s="615" t="s">
        <v>776</v>
      </c>
      <c r="K75" s="615" t="s">
        <v>777</v>
      </c>
      <c r="L75" s="617">
        <v>219.92998004839046</v>
      </c>
      <c r="M75" s="617">
        <v>84</v>
      </c>
      <c r="N75" s="618">
        <v>18474.118324064799</v>
      </c>
    </row>
    <row r="76" spans="1:14" ht="14.4" customHeight="1" x14ac:dyDescent="0.3">
      <c r="A76" s="613" t="s">
        <v>504</v>
      </c>
      <c r="B76" s="614" t="s">
        <v>1713</v>
      </c>
      <c r="C76" s="615" t="s">
        <v>509</v>
      </c>
      <c r="D76" s="616" t="s">
        <v>1714</v>
      </c>
      <c r="E76" s="615" t="s">
        <v>514</v>
      </c>
      <c r="F76" s="616" t="s">
        <v>1715</v>
      </c>
      <c r="G76" s="615" t="s">
        <v>538</v>
      </c>
      <c r="H76" s="615" t="s">
        <v>778</v>
      </c>
      <c r="I76" s="615" t="s">
        <v>189</v>
      </c>
      <c r="J76" s="615" t="s">
        <v>779</v>
      </c>
      <c r="K76" s="615"/>
      <c r="L76" s="617">
        <v>97.32036829533449</v>
      </c>
      <c r="M76" s="617">
        <v>47</v>
      </c>
      <c r="N76" s="618">
        <v>4574.0573098807208</v>
      </c>
    </row>
    <row r="77" spans="1:14" ht="14.4" customHeight="1" x14ac:dyDescent="0.3">
      <c r="A77" s="613" t="s">
        <v>504</v>
      </c>
      <c r="B77" s="614" t="s">
        <v>1713</v>
      </c>
      <c r="C77" s="615" t="s">
        <v>509</v>
      </c>
      <c r="D77" s="616" t="s">
        <v>1714</v>
      </c>
      <c r="E77" s="615" t="s">
        <v>514</v>
      </c>
      <c r="F77" s="616" t="s">
        <v>1715</v>
      </c>
      <c r="G77" s="615" t="s">
        <v>538</v>
      </c>
      <c r="H77" s="615" t="s">
        <v>780</v>
      </c>
      <c r="I77" s="615" t="s">
        <v>189</v>
      </c>
      <c r="J77" s="615" t="s">
        <v>781</v>
      </c>
      <c r="K77" s="615"/>
      <c r="L77" s="617">
        <v>216.48870040585584</v>
      </c>
      <c r="M77" s="617">
        <v>13</v>
      </c>
      <c r="N77" s="618">
        <v>2814.3531052761259</v>
      </c>
    </row>
    <row r="78" spans="1:14" ht="14.4" customHeight="1" x14ac:dyDescent="0.3">
      <c r="A78" s="613" t="s">
        <v>504</v>
      </c>
      <c r="B78" s="614" t="s">
        <v>1713</v>
      </c>
      <c r="C78" s="615" t="s">
        <v>509</v>
      </c>
      <c r="D78" s="616" t="s">
        <v>1714</v>
      </c>
      <c r="E78" s="615" t="s">
        <v>514</v>
      </c>
      <c r="F78" s="616" t="s">
        <v>1715</v>
      </c>
      <c r="G78" s="615" t="s">
        <v>538</v>
      </c>
      <c r="H78" s="615" t="s">
        <v>782</v>
      </c>
      <c r="I78" s="615" t="s">
        <v>189</v>
      </c>
      <c r="J78" s="615" t="s">
        <v>783</v>
      </c>
      <c r="K78" s="615"/>
      <c r="L78" s="617">
        <v>146.80500000000001</v>
      </c>
      <c r="M78" s="617">
        <v>6</v>
      </c>
      <c r="N78" s="618">
        <v>880.83</v>
      </c>
    </row>
    <row r="79" spans="1:14" ht="14.4" customHeight="1" x14ac:dyDescent="0.3">
      <c r="A79" s="613" t="s">
        <v>504</v>
      </c>
      <c r="B79" s="614" t="s">
        <v>1713</v>
      </c>
      <c r="C79" s="615" t="s">
        <v>509</v>
      </c>
      <c r="D79" s="616" t="s">
        <v>1714</v>
      </c>
      <c r="E79" s="615" t="s">
        <v>514</v>
      </c>
      <c r="F79" s="616" t="s">
        <v>1715</v>
      </c>
      <c r="G79" s="615" t="s">
        <v>538</v>
      </c>
      <c r="H79" s="615" t="s">
        <v>784</v>
      </c>
      <c r="I79" s="615" t="s">
        <v>189</v>
      </c>
      <c r="J79" s="615" t="s">
        <v>785</v>
      </c>
      <c r="K79" s="615"/>
      <c r="L79" s="617">
        <v>99.555619957118992</v>
      </c>
      <c r="M79" s="617">
        <v>61</v>
      </c>
      <c r="N79" s="618">
        <v>6072.8928173842587</v>
      </c>
    </row>
    <row r="80" spans="1:14" ht="14.4" customHeight="1" x14ac:dyDescent="0.3">
      <c r="A80" s="613" t="s">
        <v>504</v>
      </c>
      <c r="B80" s="614" t="s">
        <v>1713</v>
      </c>
      <c r="C80" s="615" t="s">
        <v>509</v>
      </c>
      <c r="D80" s="616" t="s">
        <v>1714</v>
      </c>
      <c r="E80" s="615" t="s">
        <v>514</v>
      </c>
      <c r="F80" s="616" t="s">
        <v>1715</v>
      </c>
      <c r="G80" s="615" t="s">
        <v>538</v>
      </c>
      <c r="H80" s="615" t="s">
        <v>786</v>
      </c>
      <c r="I80" s="615" t="s">
        <v>787</v>
      </c>
      <c r="J80" s="615" t="s">
        <v>788</v>
      </c>
      <c r="K80" s="615" t="s">
        <v>789</v>
      </c>
      <c r="L80" s="617">
        <v>68.852166087710117</v>
      </c>
      <c r="M80" s="617">
        <v>37</v>
      </c>
      <c r="N80" s="618">
        <v>2547.5301452452741</v>
      </c>
    </row>
    <row r="81" spans="1:14" ht="14.4" customHeight="1" x14ac:dyDescent="0.3">
      <c r="A81" s="613" t="s">
        <v>504</v>
      </c>
      <c r="B81" s="614" t="s">
        <v>1713</v>
      </c>
      <c r="C81" s="615" t="s">
        <v>509</v>
      </c>
      <c r="D81" s="616" t="s">
        <v>1714</v>
      </c>
      <c r="E81" s="615" t="s">
        <v>514</v>
      </c>
      <c r="F81" s="616" t="s">
        <v>1715</v>
      </c>
      <c r="G81" s="615" t="s">
        <v>538</v>
      </c>
      <c r="H81" s="615" t="s">
        <v>790</v>
      </c>
      <c r="I81" s="615" t="s">
        <v>791</v>
      </c>
      <c r="J81" s="615" t="s">
        <v>792</v>
      </c>
      <c r="K81" s="615" t="s">
        <v>793</v>
      </c>
      <c r="L81" s="617">
        <v>62.468034593823951</v>
      </c>
      <c r="M81" s="617">
        <v>5</v>
      </c>
      <c r="N81" s="618">
        <v>312.34017296911975</v>
      </c>
    </row>
    <row r="82" spans="1:14" ht="14.4" customHeight="1" x14ac:dyDescent="0.3">
      <c r="A82" s="613" t="s">
        <v>504</v>
      </c>
      <c r="B82" s="614" t="s">
        <v>1713</v>
      </c>
      <c r="C82" s="615" t="s">
        <v>509</v>
      </c>
      <c r="D82" s="616" t="s">
        <v>1714</v>
      </c>
      <c r="E82" s="615" t="s">
        <v>514</v>
      </c>
      <c r="F82" s="616" t="s">
        <v>1715</v>
      </c>
      <c r="G82" s="615" t="s">
        <v>538</v>
      </c>
      <c r="H82" s="615" t="s">
        <v>794</v>
      </c>
      <c r="I82" s="615" t="s">
        <v>795</v>
      </c>
      <c r="J82" s="615" t="s">
        <v>796</v>
      </c>
      <c r="K82" s="615" t="s">
        <v>797</v>
      </c>
      <c r="L82" s="617">
        <v>112.96</v>
      </c>
      <c r="M82" s="617">
        <v>3</v>
      </c>
      <c r="N82" s="618">
        <v>338.88</v>
      </c>
    </row>
    <row r="83" spans="1:14" ht="14.4" customHeight="1" x14ac:dyDescent="0.3">
      <c r="A83" s="613" t="s">
        <v>504</v>
      </c>
      <c r="B83" s="614" t="s">
        <v>1713</v>
      </c>
      <c r="C83" s="615" t="s">
        <v>509</v>
      </c>
      <c r="D83" s="616" t="s">
        <v>1714</v>
      </c>
      <c r="E83" s="615" t="s">
        <v>514</v>
      </c>
      <c r="F83" s="616" t="s">
        <v>1715</v>
      </c>
      <c r="G83" s="615" t="s">
        <v>538</v>
      </c>
      <c r="H83" s="615" t="s">
        <v>798</v>
      </c>
      <c r="I83" s="615" t="s">
        <v>799</v>
      </c>
      <c r="J83" s="615" t="s">
        <v>800</v>
      </c>
      <c r="K83" s="615" t="s">
        <v>801</v>
      </c>
      <c r="L83" s="617">
        <v>40.655439609226143</v>
      </c>
      <c r="M83" s="617">
        <v>143</v>
      </c>
      <c r="N83" s="618">
        <v>5813.7278641193388</v>
      </c>
    </row>
    <row r="84" spans="1:14" ht="14.4" customHeight="1" x14ac:dyDescent="0.3">
      <c r="A84" s="613" t="s">
        <v>504</v>
      </c>
      <c r="B84" s="614" t="s">
        <v>1713</v>
      </c>
      <c r="C84" s="615" t="s">
        <v>509</v>
      </c>
      <c r="D84" s="616" t="s">
        <v>1714</v>
      </c>
      <c r="E84" s="615" t="s">
        <v>514</v>
      </c>
      <c r="F84" s="616" t="s">
        <v>1715</v>
      </c>
      <c r="G84" s="615" t="s">
        <v>538</v>
      </c>
      <c r="H84" s="615" t="s">
        <v>802</v>
      </c>
      <c r="I84" s="615" t="s">
        <v>803</v>
      </c>
      <c r="J84" s="615" t="s">
        <v>804</v>
      </c>
      <c r="K84" s="615" t="s">
        <v>805</v>
      </c>
      <c r="L84" s="617">
        <v>88.1</v>
      </c>
      <c r="M84" s="617">
        <v>5</v>
      </c>
      <c r="N84" s="618">
        <v>440.5</v>
      </c>
    </row>
    <row r="85" spans="1:14" ht="14.4" customHeight="1" x14ac:dyDescent="0.3">
      <c r="A85" s="613" t="s">
        <v>504</v>
      </c>
      <c r="B85" s="614" t="s">
        <v>1713</v>
      </c>
      <c r="C85" s="615" t="s">
        <v>509</v>
      </c>
      <c r="D85" s="616" t="s">
        <v>1714</v>
      </c>
      <c r="E85" s="615" t="s">
        <v>514</v>
      </c>
      <c r="F85" s="616" t="s">
        <v>1715</v>
      </c>
      <c r="G85" s="615" t="s">
        <v>538</v>
      </c>
      <c r="H85" s="615" t="s">
        <v>806</v>
      </c>
      <c r="I85" s="615" t="s">
        <v>807</v>
      </c>
      <c r="J85" s="615" t="s">
        <v>808</v>
      </c>
      <c r="K85" s="615" t="s">
        <v>809</v>
      </c>
      <c r="L85" s="617">
        <v>18.219999999999995</v>
      </c>
      <c r="M85" s="617">
        <v>2</v>
      </c>
      <c r="N85" s="618">
        <v>36.439999999999991</v>
      </c>
    </row>
    <row r="86" spans="1:14" ht="14.4" customHeight="1" x14ac:dyDescent="0.3">
      <c r="A86" s="613" t="s">
        <v>504</v>
      </c>
      <c r="B86" s="614" t="s">
        <v>1713</v>
      </c>
      <c r="C86" s="615" t="s">
        <v>509</v>
      </c>
      <c r="D86" s="616" t="s">
        <v>1714</v>
      </c>
      <c r="E86" s="615" t="s">
        <v>514</v>
      </c>
      <c r="F86" s="616" t="s">
        <v>1715</v>
      </c>
      <c r="G86" s="615" t="s">
        <v>538</v>
      </c>
      <c r="H86" s="615" t="s">
        <v>810</v>
      </c>
      <c r="I86" s="615" t="s">
        <v>811</v>
      </c>
      <c r="J86" s="615" t="s">
        <v>812</v>
      </c>
      <c r="K86" s="615" t="s">
        <v>813</v>
      </c>
      <c r="L86" s="617">
        <v>34.669999999999987</v>
      </c>
      <c r="M86" s="617">
        <v>1</v>
      </c>
      <c r="N86" s="618">
        <v>34.669999999999987</v>
      </c>
    </row>
    <row r="87" spans="1:14" ht="14.4" customHeight="1" x14ac:dyDescent="0.3">
      <c r="A87" s="613" t="s">
        <v>504</v>
      </c>
      <c r="B87" s="614" t="s">
        <v>1713</v>
      </c>
      <c r="C87" s="615" t="s">
        <v>509</v>
      </c>
      <c r="D87" s="616" t="s">
        <v>1714</v>
      </c>
      <c r="E87" s="615" t="s">
        <v>514</v>
      </c>
      <c r="F87" s="616" t="s">
        <v>1715</v>
      </c>
      <c r="G87" s="615" t="s">
        <v>538</v>
      </c>
      <c r="H87" s="615" t="s">
        <v>814</v>
      </c>
      <c r="I87" s="615" t="s">
        <v>815</v>
      </c>
      <c r="J87" s="615" t="s">
        <v>816</v>
      </c>
      <c r="K87" s="615" t="s">
        <v>817</v>
      </c>
      <c r="L87" s="617">
        <v>200.02000000000015</v>
      </c>
      <c r="M87" s="617">
        <v>1</v>
      </c>
      <c r="N87" s="618">
        <v>200.02000000000015</v>
      </c>
    </row>
    <row r="88" spans="1:14" ht="14.4" customHeight="1" x14ac:dyDescent="0.3">
      <c r="A88" s="613" t="s">
        <v>504</v>
      </c>
      <c r="B88" s="614" t="s">
        <v>1713</v>
      </c>
      <c r="C88" s="615" t="s">
        <v>509</v>
      </c>
      <c r="D88" s="616" t="s">
        <v>1714</v>
      </c>
      <c r="E88" s="615" t="s">
        <v>514</v>
      </c>
      <c r="F88" s="616" t="s">
        <v>1715</v>
      </c>
      <c r="G88" s="615" t="s">
        <v>538</v>
      </c>
      <c r="H88" s="615" t="s">
        <v>818</v>
      </c>
      <c r="I88" s="615" t="s">
        <v>819</v>
      </c>
      <c r="J88" s="615" t="s">
        <v>820</v>
      </c>
      <c r="K88" s="615" t="s">
        <v>821</v>
      </c>
      <c r="L88" s="617">
        <v>265.4733333333333</v>
      </c>
      <c r="M88" s="617">
        <v>1</v>
      </c>
      <c r="N88" s="618">
        <v>265.4733333333333</v>
      </c>
    </row>
    <row r="89" spans="1:14" ht="14.4" customHeight="1" x14ac:dyDescent="0.3">
      <c r="A89" s="613" t="s">
        <v>504</v>
      </c>
      <c r="B89" s="614" t="s">
        <v>1713</v>
      </c>
      <c r="C89" s="615" t="s">
        <v>509</v>
      </c>
      <c r="D89" s="616" t="s">
        <v>1714</v>
      </c>
      <c r="E89" s="615" t="s">
        <v>514</v>
      </c>
      <c r="F89" s="616" t="s">
        <v>1715</v>
      </c>
      <c r="G89" s="615" t="s">
        <v>538</v>
      </c>
      <c r="H89" s="615" t="s">
        <v>822</v>
      </c>
      <c r="I89" s="615" t="s">
        <v>189</v>
      </c>
      <c r="J89" s="615" t="s">
        <v>823</v>
      </c>
      <c r="K89" s="615"/>
      <c r="L89" s="617">
        <v>191.13060049629442</v>
      </c>
      <c r="M89" s="617">
        <v>73</v>
      </c>
      <c r="N89" s="618">
        <v>13952.533836229493</v>
      </c>
    </row>
    <row r="90" spans="1:14" ht="14.4" customHeight="1" x14ac:dyDescent="0.3">
      <c r="A90" s="613" t="s">
        <v>504</v>
      </c>
      <c r="B90" s="614" t="s">
        <v>1713</v>
      </c>
      <c r="C90" s="615" t="s">
        <v>509</v>
      </c>
      <c r="D90" s="616" t="s">
        <v>1714</v>
      </c>
      <c r="E90" s="615" t="s">
        <v>514</v>
      </c>
      <c r="F90" s="616" t="s">
        <v>1715</v>
      </c>
      <c r="G90" s="615" t="s">
        <v>538</v>
      </c>
      <c r="H90" s="615" t="s">
        <v>824</v>
      </c>
      <c r="I90" s="615" t="s">
        <v>189</v>
      </c>
      <c r="J90" s="615" t="s">
        <v>825</v>
      </c>
      <c r="K90" s="615"/>
      <c r="L90" s="617">
        <v>160.38684298180908</v>
      </c>
      <c r="M90" s="617">
        <v>9</v>
      </c>
      <c r="N90" s="618">
        <v>1443.4815868362816</v>
      </c>
    </row>
    <row r="91" spans="1:14" ht="14.4" customHeight="1" x14ac:dyDescent="0.3">
      <c r="A91" s="613" t="s">
        <v>504</v>
      </c>
      <c r="B91" s="614" t="s">
        <v>1713</v>
      </c>
      <c r="C91" s="615" t="s">
        <v>509</v>
      </c>
      <c r="D91" s="616" t="s">
        <v>1714</v>
      </c>
      <c r="E91" s="615" t="s">
        <v>514</v>
      </c>
      <c r="F91" s="616" t="s">
        <v>1715</v>
      </c>
      <c r="G91" s="615" t="s">
        <v>538</v>
      </c>
      <c r="H91" s="615" t="s">
        <v>826</v>
      </c>
      <c r="I91" s="615" t="s">
        <v>189</v>
      </c>
      <c r="J91" s="615" t="s">
        <v>827</v>
      </c>
      <c r="K91" s="615"/>
      <c r="L91" s="617">
        <v>99.739582344486266</v>
      </c>
      <c r="M91" s="617">
        <v>6</v>
      </c>
      <c r="N91" s="618">
        <v>598.43749406691757</v>
      </c>
    </row>
    <row r="92" spans="1:14" ht="14.4" customHeight="1" x14ac:dyDescent="0.3">
      <c r="A92" s="613" t="s">
        <v>504</v>
      </c>
      <c r="B92" s="614" t="s">
        <v>1713</v>
      </c>
      <c r="C92" s="615" t="s">
        <v>509</v>
      </c>
      <c r="D92" s="616" t="s">
        <v>1714</v>
      </c>
      <c r="E92" s="615" t="s">
        <v>514</v>
      </c>
      <c r="F92" s="616" t="s">
        <v>1715</v>
      </c>
      <c r="G92" s="615" t="s">
        <v>538</v>
      </c>
      <c r="H92" s="615" t="s">
        <v>828</v>
      </c>
      <c r="I92" s="615" t="s">
        <v>828</v>
      </c>
      <c r="J92" s="615" t="s">
        <v>540</v>
      </c>
      <c r="K92" s="615" t="s">
        <v>829</v>
      </c>
      <c r="L92" s="617">
        <v>192.5002794683667</v>
      </c>
      <c r="M92" s="617">
        <v>30.9</v>
      </c>
      <c r="N92" s="618">
        <v>5948.2586355725307</v>
      </c>
    </row>
    <row r="93" spans="1:14" ht="14.4" customHeight="1" x14ac:dyDescent="0.3">
      <c r="A93" s="613" t="s">
        <v>504</v>
      </c>
      <c r="B93" s="614" t="s">
        <v>1713</v>
      </c>
      <c r="C93" s="615" t="s">
        <v>509</v>
      </c>
      <c r="D93" s="616" t="s">
        <v>1714</v>
      </c>
      <c r="E93" s="615" t="s">
        <v>514</v>
      </c>
      <c r="F93" s="616" t="s">
        <v>1715</v>
      </c>
      <c r="G93" s="615" t="s">
        <v>538</v>
      </c>
      <c r="H93" s="615" t="s">
        <v>830</v>
      </c>
      <c r="I93" s="615" t="s">
        <v>831</v>
      </c>
      <c r="J93" s="615" t="s">
        <v>578</v>
      </c>
      <c r="K93" s="615" t="s">
        <v>832</v>
      </c>
      <c r="L93" s="617">
        <v>42.198000000000008</v>
      </c>
      <c r="M93" s="617">
        <v>40</v>
      </c>
      <c r="N93" s="618">
        <v>1687.9200000000003</v>
      </c>
    </row>
    <row r="94" spans="1:14" ht="14.4" customHeight="1" x14ac:dyDescent="0.3">
      <c r="A94" s="613" t="s">
        <v>504</v>
      </c>
      <c r="B94" s="614" t="s">
        <v>1713</v>
      </c>
      <c r="C94" s="615" t="s">
        <v>509</v>
      </c>
      <c r="D94" s="616" t="s">
        <v>1714</v>
      </c>
      <c r="E94" s="615" t="s">
        <v>514</v>
      </c>
      <c r="F94" s="616" t="s">
        <v>1715</v>
      </c>
      <c r="G94" s="615" t="s">
        <v>538</v>
      </c>
      <c r="H94" s="615" t="s">
        <v>833</v>
      </c>
      <c r="I94" s="615" t="s">
        <v>834</v>
      </c>
      <c r="J94" s="615" t="s">
        <v>835</v>
      </c>
      <c r="K94" s="615" t="s">
        <v>560</v>
      </c>
      <c r="L94" s="617">
        <v>58.054647690835267</v>
      </c>
      <c r="M94" s="617">
        <v>38</v>
      </c>
      <c r="N94" s="618">
        <v>2206.0766122517402</v>
      </c>
    </row>
    <row r="95" spans="1:14" ht="14.4" customHeight="1" x14ac:dyDescent="0.3">
      <c r="A95" s="613" t="s">
        <v>504</v>
      </c>
      <c r="B95" s="614" t="s">
        <v>1713</v>
      </c>
      <c r="C95" s="615" t="s">
        <v>509</v>
      </c>
      <c r="D95" s="616" t="s">
        <v>1714</v>
      </c>
      <c r="E95" s="615" t="s">
        <v>514</v>
      </c>
      <c r="F95" s="616" t="s">
        <v>1715</v>
      </c>
      <c r="G95" s="615" t="s">
        <v>538</v>
      </c>
      <c r="H95" s="615" t="s">
        <v>836</v>
      </c>
      <c r="I95" s="615" t="s">
        <v>837</v>
      </c>
      <c r="J95" s="615" t="s">
        <v>838</v>
      </c>
      <c r="K95" s="615" t="s">
        <v>556</v>
      </c>
      <c r="L95" s="617">
        <v>124.22326388533757</v>
      </c>
      <c r="M95" s="617">
        <v>750</v>
      </c>
      <c r="N95" s="618">
        <v>93167.447914003176</v>
      </c>
    </row>
    <row r="96" spans="1:14" ht="14.4" customHeight="1" x14ac:dyDescent="0.3">
      <c r="A96" s="613" t="s">
        <v>504</v>
      </c>
      <c r="B96" s="614" t="s">
        <v>1713</v>
      </c>
      <c r="C96" s="615" t="s">
        <v>509</v>
      </c>
      <c r="D96" s="616" t="s">
        <v>1714</v>
      </c>
      <c r="E96" s="615" t="s">
        <v>514</v>
      </c>
      <c r="F96" s="616" t="s">
        <v>1715</v>
      </c>
      <c r="G96" s="615" t="s">
        <v>538</v>
      </c>
      <c r="H96" s="615" t="s">
        <v>839</v>
      </c>
      <c r="I96" s="615" t="s">
        <v>840</v>
      </c>
      <c r="J96" s="615" t="s">
        <v>841</v>
      </c>
      <c r="K96" s="615" t="s">
        <v>842</v>
      </c>
      <c r="L96" s="617">
        <v>62.281690122836508</v>
      </c>
      <c r="M96" s="617">
        <v>74</v>
      </c>
      <c r="N96" s="618">
        <v>4608.8450690899017</v>
      </c>
    </row>
    <row r="97" spans="1:14" ht="14.4" customHeight="1" x14ac:dyDescent="0.3">
      <c r="A97" s="613" t="s">
        <v>504</v>
      </c>
      <c r="B97" s="614" t="s">
        <v>1713</v>
      </c>
      <c r="C97" s="615" t="s">
        <v>509</v>
      </c>
      <c r="D97" s="616" t="s">
        <v>1714</v>
      </c>
      <c r="E97" s="615" t="s">
        <v>514</v>
      </c>
      <c r="F97" s="616" t="s">
        <v>1715</v>
      </c>
      <c r="G97" s="615" t="s">
        <v>538</v>
      </c>
      <c r="H97" s="615" t="s">
        <v>843</v>
      </c>
      <c r="I97" s="615" t="s">
        <v>844</v>
      </c>
      <c r="J97" s="615" t="s">
        <v>845</v>
      </c>
      <c r="K97" s="615" t="s">
        <v>846</v>
      </c>
      <c r="L97" s="617">
        <v>107.7</v>
      </c>
      <c r="M97" s="617">
        <v>1</v>
      </c>
      <c r="N97" s="618">
        <v>107.7</v>
      </c>
    </row>
    <row r="98" spans="1:14" ht="14.4" customHeight="1" x14ac:dyDescent="0.3">
      <c r="A98" s="613" t="s">
        <v>504</v>
      </c>
      <c r="B98" s="614" t="s">
        <v>1713</v>
      </c>
      <c r="C98" s="615" t="s">
        <v>509</v>
      </c>
      <c r="D98" s="616" t="s">
        <v>1714</v>
      </c>
      <c r="E98" s="615" t="s">
        <v>514</v>
      </c>
      <c r="F98" s="616" t="s">
        <v>1715</v>
      </c>
      <c r="G98" s="615" t="s">
        <v>538</v>
      </c>
      <c r="H98" s="615" t="s">
        <v>847</v>
      </c>
      <c r="I98" s="615" t="s">
        <v>848</v>
      </c>
      <c r="J98" s="615" t="s">
        <v>849</v>
      </c>
      <c r="K98" s="615" t="s">
        <v>850</v>
      </c>
      <c r="L98" s="617">
        <v>359.0986165246988</v>
      </c>
      <c r="M98" s="617">
        <v>5</v>
      </c>
      <c r="N98" s="618">
        <v>1795.493082623494</v>
      </c>
    </row>
    <row r="99" spans="1:14" ht="14.4" customHeight="1" x14ac:dyDescent="0.3">
      <c r="A99" s="613" t="s">
        <v>504</v>
      </c>
      <c r="B99" s="614" t="s">
        <v>1713</v>
      </c>
      <c r="C99" s="615" t="s">
        <v>509</v>
      </c>
      <c r="D99" s="616" t="s">
        <v>1714</v>
      </c>
      <c r="E99" s="615" t="s">
        <v>514</v>
      </c>
      <c r="F99" s="616" t="s">
        <v>1715</v>
      </c>
      <c r="G99" s="615" t="s">
        <v>538</v>
      </c>
      <c r="H99" s="615" t="s">
        <v>851</v>
      </c>
      <c r="I99" s="615" t="s">
        <v>852</v>
      </c>
      <c r="J99" s="615" t="s">
        <v>853</v>
      </c>
      <c r="K99" s="615" t="s">
        <v>854</v>
      </c>
      <c r="L99" s="617">
        <v>1592.7933168819816</v>
      </c>
      <c r="M99" s="617">
        <v>32</v>
      </c>
      <c r="N99" s="618">
        <v>50969.386140223411</v>
      </c>
    </row>
    <row r="100" spans="1:14" ht="14.4" customHeight="1" x14ac:dyDescent="0.3">
      <c r="A100" s="613" t="s">
        <v>504</v>
      </c>
      <c r="B100" s="614" t="s">
        <v>1713</v>
      </c>
      <c r="C100" s="615" t="s">
        <v>509</v>
      </c>
      <c r="D100" s="616" t="s">
        <v>1714</v>
      </c>
      <c r="E100" s="615" t="s">
        <v>514</v>
      </c>
      <c r="F100" s="616" t="s">
        <v>1715</v>
      </c>
      <c r="G100" s="615" t="s">
        <v>538</v>
      </c>
      <c r="H100" s="615" t="s">
        <v>855</v>
      </c>
      <c r="I100" s="615" t="s">
        <v>856</v>
      </c>
      <c r="J100" s="615" t="s">
        <v>857</v>
      </c>
      <c r="K100" s="615" t="s">
        <v>858</v>
      </c>
      <c r="L100" s="617">
        <v>115.63960454116713</v>
      </c>
      <c r="M100" s="617">
        <v>1</v>
      </c>
      <c r="N100" s="618">
        <v>115.63960454116713</v>
      </c>
    </row>
    <row r="101" spans="1:14" ht="14.4" customHeight="1" x14ac:dyDescent="0.3">
      <c r="A101" s="613" t="s">
        <v>504</v>
      </c>
      <c r="B101" s="614" t="s">
        <v>1713</v>
      </c>
      <c r="C101" s="615" t="s">
        <v>509</v>
      </c>
      <c r="D101" s="616" t="s">
        <v>1714</v>
      </c>
      <c r="E101" s="615" t="s">
        <v>514</v>
      </c>
      <c r="F101" s="616" t="s">
        <v>1715</v>
      </c>
      <c r="G101" s="615" t="s">
        <v>538</v>
      </c>
      <c r="H101" s="615" t="s">
        <v>859</v>
      </c>
      <c r="I101" s="615" t="s">
        <v>860</v>
      </c>
      <c r="J101" s="615" t="s">
        <v>861</v>
      </c>
      <c r="K101" s="615" t="s">
        <v>862</v>
      </c>
      <c r="L101" s="617">
        <v>75.151814466169284</v>
      </c>
      <c r="M101" s="617">
        <v>84</v>
      </c>
      <c r="N101" s="618">
        <v>6312.7524151582202</v>
      </c>
    </row>
    <row r="102" spans="1:14" ht="14.4" customHeight="1" x14ac:dyDescent="0.3">
      <c r="A102" s="613" t="s">
        <v>504</v>
      </c>
      <c r="B102" s="614" t="s">
        <v>1713</v>
      </c>
      <c r="C102" s="615" t="s">
        <v>509</v>
      </c>
      <c r="D102" s="616" t="s">
        <v>1714</v>
      </c>
      <c r="E102" s="615" t="s">
        <v>514</v>
      </c>
      <c r="F102" s="616" t="s">
        <v>1715</v>
      </c>
      <c r="G102" s="615" t="s">
        <v>538</v>
      </c>
      <c r="H102" s="615" t="s">
        <v>863</v>
      </c>
      <c r="I102" s="615" t="s">
        <v>864</v>
      </c>
      <c r="J102" s="615" t="s">
        <v>663</v>
      </c>
      <c r="K102" s="615" t="s">
        <v>865</v>
      </c>
      <c r="L102" s="617">
        <v>242.96000000000004</v>
      </c>
      <c r="M102" s="617">
        <v>40</v>
      </c>
      <c r="N102" s="618">
        <v>9718.4000000000015</v>
      </c>
    </row>
    <row r="103" spans="1:14" ht="14.4" customHeight="1" x14ac:dyDescent="0.3">
      <c r="A103" s="613" t="s">
        <v>504</v>
      </c>
      <c r="B103" s="614" t="s">
        <v>1713</v>
      </c>
      <c r="C103" s="615" t="s">
        <v>509</v>
      </c>
      <c r="D103" s="616" t="s">
        <v>1714</v>
      </c>
      <c r="E103" s="615" t="s">
        <v>514</v>
      </c>
      <c r="F103" s="616" t="s">
        <v>1715</v>
      </c>
      <c r="G103" s="615" t="s">
        <v>538</v>
      </c>
      <c r="H103" s="615" t="s">
        <v>866</v>
      </c>
      <c r="I103" s="615" t="s">
        <v>867</v>
      </c>
      <c r="J103" s="615" t="s">
        <v>868</v>
      </c>
      <c r="K103" s="615" t="s">
        <v>869</v>
      </c>
      <c r="L103" s="617">
        <v>101.60280182721884</v>
      </c>
      <c r="M103" s="617">
        <v>7</v>
      </c>
      <c r="N103" s="618">
        <v>711.21961279053187</v>
      </c>
    </row>
    <row r="104" spans="1:14" ht="14.4" customHeight="1" x14ac:dyDescent="0.3">
      <c r="A104" s="613" t="s">
        <v>504</v>
      </c>
      <c r="B104" s="614" t="s">
        <v>1713</v>
      </c>
      <c r="C104" s="615" t="s">
        <v>509</v>
      </c>
      <c r="D104" s="616" t="s">
        <v>1714</v>
      </c>
      <c r="E104" s="615" t="s">
        <v>514</v>
      </c>
      <c r="F104" s="616" t="s">
        <v>1715</v>
      </c>
      <c r="G104" s="615" t="s">
        <v>538</v>
      </c>
      <c r="H104" s="615" t="s">
        <v>870</v>
      </c>
      <c r="I104" s="615" t="s">
        <v>871</v>
      </c>
      <c r="J104" s="615" t="s">
        <v>872</v>
      </c>
      <c r="K104" s="615" t="s">
        <v>873</v>
      </c>
      <c r="L104" s="617">
        <v>1704.9960975609756</v>
      </c>
      <c r="M104" s="617">
        <v>41</v>
      </c>
      <c r="N104" s="618">
        <v>69904.84</v>
      </c>
    </row>
    <row r="105" spans="1:14" ht="14.4" customHeight="1" x14ac:dyDescent="0.3">
      <c r="A105" s="613" t="s">
        <v>504</v>
      </c>
      <c r="B105" s="614" t="s">
        <v>1713</v>
      </c>
      <c r="C105" s="615" t="s">
        <v>509</v>
      </c>
      <c r="D105" s="616" t="s">
        <v>1714</v>
      </c>
      <c r="E105" s="615" t="s">
        <v>514</v>
      </c>
      <c r="F105" s="616" t="s">
        <v>1715</v>
      </c>
      <c r="G105" s="615" t="s">
        <v>538</v>
      </c>
      <c r="H105" s="615" t="s">
        <v>874</v>
      </c>
      <c r="I105" s="615" t="s">
        <v>875</v>
      </c>
      <c r="J105" s="615" t="s">
        <v>876</v>
      </c>
      <c r="K105" s="615" t="s">
        <v>877</v>
      </c>
      <c r="L105" s="617">
        <v>1080.6849491954674</v>
      </c>
      <c r="M105" s="617">
        <v>6</v>
      </c>
      <c r="N105" s="618">
        <v>6484.109695172805</v>
      </c>
    </row>
    <row r="106" spans="1:14" ht="14.4" customHeight="1" x14ac:dyDescent="0.3">
      <c r="A106" s="613" t="s">
        <v>504</v>
      </c>
      <c r="B106" s="614" t="s">
        <v>1713</v>
      </c>
      <c r="C106" s="615" t="s">
        <v>509</v>
      </c>
      <c r="D106" s="616" t="s">
        <v>1714</v>
      </c>
      <c r="E106" s="615" t="s">
        <v>514</v>
      </c>
      <c r="F106" s="616" t="s">
        <v>1715</v>
      </c>
      <c r="G106" s="615" t="s">
        <v>538</v>
      </c>
      <c r="H106" s="615" t="s">
        <v>878</v>
      </c>
      <c r="I106" s="615" t="s">
        <v>879</v>
      </c>
      <c r="J106" s="615" t="s">
        <v>880</v>
      </c>
      <c r="K106" s="615" t="s">
        <v>881</v>
      </c>
      <c r="L106" s="617">
        <v>190.20153846153846</v>
      </c>
      <c r="M106" s="617">
        <v>13</v>
      </c>
      <c r="N106" s="618">
        <v>2472.62</v>
      </c>
    </row>
    <row r="107" spans="1:14" ht="14.4" customHeight="1" x14ac:dyDescent="0.3">
      <c r="A107" s="613" t="s">
        <v>504</v>
      </c>
      <c r="B107" s="614" t="s">
        <v>1713</v>
      </c>
      <c r="C107" s="615" t="s">
        <v>509</v>
      </c>
      <c r="D107" s="616" t="s">
        <v>1714</v>
      </c>
      <c r="E107" s="615" t="s">
        <v>514</v>
      </c>
      <c r="F107" s="616" t="s">
        <v>1715</v>
      </c>
      <c r="G107" s="615" t="s">
        <v>538</v>
      </c>
      <c r="H107" s="615" t="s">
        <v>882</v>
      </c>
      <c r="I107" s="615" t="s">
        <v>883</v>
      </c>
      <c r="J107" s="615" t="s">
        <v>704</v>
      </c>
      <c r="K107" s="615" t="s">
        <v>884</v>
      </c>
      <c r="L107" s="617">
        <v>97.2</v>
      </c>
      <c r="M107" s="617">
        <v>1</v>
      </c>
      <c r="N107" s="618">
        <v>97.2</v>
      </c>
    </row>
    <row r="108" spans="1:14" ht="14.4" customHeight="1" x14ac:dyDescent="0.3">
      <c r="A108" s="613" t="s">
        <v>504</v>
      </c>
      <c r="B108" s="614" t="s">
        <v>1713</v>
      </c>
      <c r="C108" s="615" t="s">
        <v>509</v>
      </c>
      <c r="D108" s="616" t="s">
        <v>1714</v>
      </c>
      <c r="E108" s="615" t="s">
        <v>514</v>
      </c>
      <c r="F108" s="616" t="s">
        <v>1715</v>
      </c>
      <c r="G108" s="615" t="s">
        <v>538</v>
      </c>
      <c r="H108" s="615" t="s">
        <v>885</v>
      </c>
      <c r="I108" s="615" t="s">
        <v>886</v>
      </c>
      <c r="J108" s="615" t="s">
        <v>887</v>
      </c>
      <c r="K108" s="615" t="s">
        <v>888</v>
      </c>
      <c r="L108" s="617">
        <v>329.65416366944982</v>
      </c>
      <c r="M108" s="617">
        <v>10</v>
      </c>
      <c r="N108" s="618">
        <v>3296.5416366944983</v>
      </c>
    </row>
    <row r="109" spans="1:14" ht="14.4" customHeight="1" x14ac:dyDescent="0.3">
      <c r="A109" s="613" t="s">
        <v>504</v>
      </c>
      <c r="B109" s="614" t="s">
        <v>1713</v>
      </c>
      <c r="C109" s="615" t="s">
        <v>509</v>
      </c>
      <c r="D109" s="616" t="s">
        <v>1714</v>
      </c>
      <c r="E109" s="615" t="s">
        <v>514</v>
      </c>
      <c r="F109" s="616" t="s">
        <v>1715</v>
      </c>
      <c r="G109" s="615" t="s">
        <v>538</v>
      </c>
      <c r="H109" s="615" t="s">
        <v>889</v>
      </c>
      <c r="I109" s="615" t="s">
        <v>890</v>
      </c>
      <c r="J109" s="615" t="s">
        <v>891</v>
      </c>
      <c r="K109" s="615" t="s">
        <v>892</v>
      </c>
      <c r="L109" s="617">
        <v>566.64269219583912</v>
      </c>
      <c r="M109" s="617">
        <v>6</v>
      </c>
      <c r="N109" s="618">
        <v>3399.8561531750347</v>
      </c>
    </row>
    <row r="110" spans="1:14" ht="14.4" customHeight="1" x14ac:dyDescent="0.3">
      <c r="A110" s="613" t="s">
        <v>504</v>
      </c>
      <c r="B110" s="614" t="s">
        <v>1713</v>
      </c>
      <c r="C110" s="615" t="s">
        <v>509</v>
      </c>
      <c r="D110" s="616" t="s">
        <v>1714</v>
      </c>
      <c r="E110" s="615" t="s">
        <v>514</v>
      </c>
      <c r="F110" s="616" t="s">
        <v>1715</v>
      </c>
      <c r="G110" s="615" t="s">
        <v>538</v>
      </c>
      <c r="H110" s="615" t="s">
        <v>893</v>
      </c>
      <c r="I110" s="615" t="s">
        <v>894</v>
      </c>
      <c r="J110" s="615" t="s">
        <v>895</v>
      </c>
      <c r="K110" s="615" t="s">
        <v>896</v>
      </c>
      <c r="L110" s="617">
        <v>1528.4099999999999</v>
      </c>
      <c r="M110" s="617">
        <v>1</v>
      </c>
      <c r="N110" s="618">
        <v>1528.4099999999999</v>
      </c>
    </row>
    <row r="111" spans="1:14" ht="14.4" customHeight="1" x14ac:dyDescent="0.3">
      <c r="A111" s="613" t="s">
        <v>504</v>
      </c>
      <c r="B111" s="614" t="s">
        <v>1713</v>
      </c>
      <c r="C111" s="615" t="s">
        <v>509</v>
      </c>
      <c r="D111" s="616" t="s">
        <v>1714</v>
      </c>
      <c r="E111" s="615" t="s">
        <v>514</v>
      </c>
      <c r="F111" s="616" t="s">
        <v>1715</v>
      </c>
      <c r="G111" s="615" t="s">
        <v>538</v>
      </c>
      <c r="H111" s="615" t="s">
        <v>897</v>
      </c>
      <c r="I111" s="615" t="s">
        <v>898</v>
      </c>
      <c r="J111" s="615" t="s">
        <v>899</v>
      </c>
      <c r="K111" s="615" t="s">
        <v>900</v>
      </c>
      <c r="L111" s="617">
        <v>21.068859060402687</v>
      </c>
      <c r="M111" s="617">
        <v>149</v>
      </c>
      <c r="N111" s="618">
        <v>3139.26</v>
      </c>
    </row>
    <row r="112" spans="1:14" ht="14.4" customHeight="1" x14ac:dyDescent="0.3">
      <c r="A112" s="613" t="s">
        <v>504</v>
      </c>
      <c r="B112" s="614" t="s">
        <v>1713</v>
      </c>
      <c r="C112" s="615" t="s">
        <v>509</v>
      </c>
      <c r="D112" s="616" t="s">
        <v>1714</v>
      </c>
      <c r="E112" s="615" t="s">
        <v>514</v>
      </c>
      <c r="F112" s="616" t="s">
        <v>1715</v>
      </c>
      <c r="G112" s="615" t="s">
        <v>538</v>
      </c>
      <c r="H112" s="615" t="s">
        <v>901</v>
      </c>
      <c r="I112" s="615" t="s">
        <v>902</v>
      </c>
      <c r="J112" s="615" t="s">
        <v>903</v>
      </c>
      <c r="K112" s="615" t="s">
        <v>904</v>
      </c>
      <c r="L112" s="617">
        <v>3922.0200000000004</v>
      </c>
      <c r="M112" s="617">
        <v>2</v>
      </c>
      <c r="N112" s="618">
        <v>7844.0400000000009</v>
      </c>
    </row>
    <row r="113" spans="1:14" ht="14.4" customHeight="1" x14ac:dyDescent="0.3">
      <c r="A113" s="613" t="s">
        <v>504</v>
      </c>
      <c r="B113" s="614" t="s">
        <v>1713</v>
      </c>
      <c r="C113" s="615" t="s">
        <v>509</v>
      </c>
      <c r="D113" s="616" t="s">
        <v>1714</v>
      </c>
      <c r="E113" s="615" t="s">
        <v>514</v>
      </c>
      <c r="F113" s="616" t="s">
        <v>1715</v>
      </c>
      <c r="G113" s="615" t="s">
        <v>538</v>
      </c>
      <c r="H113" s="615" t="s">
        <v>905</v>
      </c>
      <c r="I113" s="615" t="s">
        <v>906</v>
      </c>
      <c r="J113" s="615" t="s">
        <v>907</v>
      </c>
      <c r="K113" s="615" t="s">
        <v>908</v>
      </c>
      <c r="L113" s="617">
        <v>68.864568109738514</v>
      </c>
      <c r="M113" s="617">
        <v>2</v>
      </c>
      <c r="N113" s="618">
        <v>137.72913621947703</v>
      </c>
    </row>
    <row r="114" spans="1:14" ht="14.4" customHeight="1" x14ac:dyDescent="0.3">
      <c r="A114" s="613" t="s">
        <v>504</v>
      </c>
      <c r="B114" s="614" t="s">
        <v>1713</v>
      </c>
      <c r="C114" s="615" t="s">
        <v>509</v>
      </c>
      <c r="D114" s="616" t="s">
        <v>1714</v>
      </c>
      <c r="E114" s="615" t="s">
        <v>514</v>
      </c>
      <c r="F114" s="616" t="s">
        <v>1715</v>
      </c>
      <c r="G114" s="615" t="s">
        <v>538</v>
      </c>
      <c r="H114" s="615" t="s">
        <v>909</v>
      </c>
      <c r="I114" s="615" t="s">
        <v>910</v>
      </c>
      <c r="J114" s="615" t="s">
        <v>911</v>
      </c>
      <c r="K114" s="615" t="s">
        <v>912</v>
      </c>
      <c r="L114" s="617">
        <v>36.358098609902086</v>
      </c>
      <c r="M114" s="617">
        <v>64</v>
      </c>
      <c r="N114" s="618">
        <v>2326.9183110337335</v>
      </c>
    </row>
    <row r="115" spans="1:14" ht="14.4" customHeight="1" x14ac:dyDescent="0.3">
      <c r="A115" s="613" t="s">
        <v>504</v>
      </c>
      <c r="B115" s="614" t="s">
        <v>1713</v>
      </c>
      <c r="C115" s="615" t="s">
        <v>509</v>
      </c>
      <c r="D115" s="616" t="s">
        <v>1714</v>
      </c>
      <c r="E115" s="615" t="s">
        <v>514</v>
      </c>
      <c r="F115" s="616" t="s">
        <v>1715</v>
      </c>
      <c r="G115" s="615" t="s">
        <v>538</v>
      </c>
      <c r="H115" s="615" t="s">
        <v>913</v>
      </c>
      <c r="I115" s="615" t="s">
        <v>914</v>
      </c>
      <c r="J115" s="615" t="s">
        <v>915</v>
      </c>
      <c r="K115" s="615" t="s">
        <v>916</v>
      </c>
      <c r="L115" s="617">
        <v>52.110900929715356</v>
      </c>
      <c r="M115" s="617">
        <v>29</v>
      </c>
      <c r="N115" s="618">
        <v>1511.2161269617454</v>
      </c>
    </row>
    <row r="116" spans="1:14" ht="14.4" customHeight="1" x14ac:dyDescent="0.3">
      <c r="A116" s="613" t="s">
        <v>504</v>
      </c>
      <c r="B116" s="614" t="s">
        <v>1713</v>
      </c>
      <c r="C116" s="615" t="s">
        <v>509</v>
      </c>
      <c r="D116" s="616" t="s">
        <v>1714</v>
      </c>
      <c r="E116" s="615" t="s">
        <v>514</v>
      </c>
      <c r="F116" s="616" t="s">
        <v>1715</v>
      </c>
      <c r="G116" s="615" t="s">
        <v>538</v>
      </c>
      <c r="H116" s="615" t="s">
        <v>917</v>
      </c>
      <c r="I116" s="615" t="s">
        <v>189</v>
      </c>
      <c r="J116" s="615" t="s">
        <v>918</v>
      </c>
      <c r="K116" s="615"/>
      <c r="L116" s="617">
        <v>115.83186200236673</v>
      </c>
      <c r="M116" s="617">
        <v>22</v>
      </c>
      <c r="N116" s="618">
        <v>2548.3009640520681</v>
      </c>
    </row>
    <row r="117" spans="1:14" ht="14.4" customHeight="1" x14ac:dyDescent="0.3">
      <c r="A117" s="613" t="s">
        <v>504</v>
      </c>
      <c r="B117" s="614" t="s">
        <v>1713</v>
      </c>
      <c r="C117" s="615" t="s">
        <v>509</v>
      </c>
      <c r="D117" s="616" t="s">
        <v>1714</v>
      </c>
      <c r="E117" s="615" t="s">
        <v>514</v>
      </c>
      <c r="F117" s="616" t="s">
        <v>1715</v>
      </c>
      <c r="G117" s="615" t="s">
        <v>538</v>
      </c>
      <c r="H117" s="615" t="s">
        <v>919</v>
      </c>
      <c r="I117" s="615" t="s">
        <v>920</v>
      </c>
      <c r="J117" s="615" t="s">
        <v>921</v>
      </c>
      <c r="K117" s="615" t="s">
        <v>922</v>
      </c>
      <c r="L117" s="617">
        <v>47.640139825671199</v>
      </c>
      <c r="M117" s="617">
        <v>26</v>
      </c>
      <c r="N117" s="618">
        <v>1238.6436354674511</v>
      </c>
    </row>
    <row r="118" spans="1:14" ht="14.4" customHeight="1" x14ac:dyDescent="0.3">
      <c r="A118" s="613" t="s">
        <v>504</v>
      </c>
      <c r="B118" s="614" t="s">
        <v>1713</v>
      </c>
      <c r="C118" s="615" t="s">
        <v>509</v>
      </c>
      <c r="D118" s="616" t="s">
        <v>1714</v>
      </c>
      <c r="E118" s="615" t="s">
        <v>514</v>
      </c>
      <c r="F118" s="616" t="s">
        <v>1715</v>
      </c>
      <c r="G118" s="615" t="s">
        <v>538</v>
      </c>
      <c r="H118" s="615" t="s">
        <v>923</v>
      </c>
      <c r="I118" s="615" t="s">
        <v>924</v>
      </c>
      <c r="J118" s="615" t="s">
        <v>566</v>
      </c>
      <c r="K118" s="615" t="s">
        <v>925</v>
      </c>
      <c r="L118" s="617">
        <v>55.315600581428129</v>
      </c>
      <c r="M118" s="617">
        <v>43</v>
      </c>
      <c r="N118" s="618">
        <v>2378.5708250014095</v>
      </c>
    </row>
    <row r="119" spans="1:14" ht="14.4" customHeight="1" x14ac:dyDescent="0.3">
      <c r="A119" s="613" t="s">
        <v>504</v>
      </c>
      <c r="B119" s="614" t="s">
        <v>1713</v>
      </c>
      <c r="C119" s="615" t="s">
        <v>509</v>
      </c>
      <c r="D119" s="616" t="s">
        <v>1714</v>
      </c>
      <c r="E119" s="615" t="s">
        <v>514</v>
      </c>
      <c r="F119" s="616" t="s">
        <v>1715</v>
      </c>
      <c r="G119" s="615" t="s">
        <v>538</v>
      </c>
      <c r="H119" s="615" t="s">
        <v>926</v>
      </c>
      <c r="I119" s="615" t="s">
        <v>927</v>
      </c>
      <c r="J119" s="615" t="s">
        <v>928</v>
      </c>
      <c r="K119" s="615" t="s">
        <v>929</v>
      </c>
      <c r="L119" s="617">
        <v>141.67674623067271</v>
      </c>
      <c r="M119" s="617">
        <v>3</v>
      </c>
      <c r="N119" s="618">
        <v>425.03023869201809</v>
      </c>
    </row>
    <row r="120" spans="1:14" ht="14.4" customHeight="1" x14ac:dyDescent="0.3">
      <c r="A120" s="613" t="s">
        <v>504</v>
      </c>
      <c r="B120" s="614" t="s">
        <v>1713</v>
      </c>
      <c r="C120" s="615" t="s">
        <v>509</v>
      </c>
      <c r="D120" s="616" t="s">
        <v>1714</v>
      </c>
      <c r="E120" s="615" t="s">
        <v>514</v>
      </c>
      <c r="F120" s="616" t="s">
        <v>1715</v>
      </c>
      <c r="G120" s="615" t="s">
        <v>538</v>
      </c>
      <c r="H120" s="615" t="s">
        <v>930</v>
      </c>
      <c r="I120" s="615" t="s">
        <v>931</v>
      </c>
      <c r="J120" s="615" t="s">
        <v>932</v>
      </c>
      <c r="K120" s="615" t="s">
        <v>933</v>
      </c>
      <c r="L120" s="617">
        <v>294.18</v>
      </c>
      <c r="M120" s="617">
        <v>1</v>
      </c>
      <c r="N120" s="618">
        <v>294.18</v>
      </c>
    </row>
    <row r="121" spans="1:14" ht="14.4" customHeight="1" x14ac:dyDescent="0.3">
      <c r="A121" s="613" t="s">
        <v>504</v>
      </c>
      <c r="B121" s="614" t="s">
        <v>1713</v>
      </c>
      <c r="C121" s="615" t="s">
        <v>509</v>
      </c>
      <c r="D121" s="616" t="s">
        <v>1714</v>
      </c>
      <c r="E121" s="615" t="s">
        <v>514</v>
      </c>
      <c r="F121" s="616" t="s">
        <v>1715</v>
      </c>
      <c r="G121" s="615" t="s">
        <v>538</v>
      </c>
      <c r="H121" s="615" t="s">
        <v>934</v>
      </c>
      <c r="I121" s="615" t="s">
        <v>935</v>
      </c>
      <c r="J121" s="615" t="s">
        <v>936</v>
      </c>
      <c r="K121" s="615" t="s">
        <v>937</v>
      </c>
      <c r="L121" s="617">
        <v>2713.9650000000001</v>
      </c>
      <c r="M121" s="617">
        <v>4</v>
      </c>
      <c r="N121" s="618">
        <v>10855.86</v>
      </c>
    </row>
    <row r="122" spans="1:14" ht="14.4" customHeight="1" x14ac:dyDescent="0.3">
      <c r="A122" s="613" t="s">
        <v>504</v>
      </c>
      <c r="B122" s="614" t="s">
        <v>1713</v>
      </c>
      <c r="C122" s="615" t="s">
        <v>509</v>
      </c>
      <c r="D122" s="616" t="s">
        <v>1714</v>
      </c>
      <c r="E122" s="615" t="s">
        <v>514</v>
      </c>
      <c r="F122" s="616" t="s">
        <v>1715</v>
      </c>
      <c r="G122" s="615" t="s">
        <v>538</v>
      </c>
      <c r="H122" s="615" t="s">
        <v>938</v>
      </c>
      <c r="I122" s="615" t="s">
        <v>189</v>
      </c>
      <c r="J122" s="615" t="s">
        <v>939</v>
      </c>
      <c r="K122" s="615"/>
      <c r="L122" s="617">
        <v>46.549967973926485</v>
      </c>
      <c r="M122" s="617">
        <v>1</v>
      </c>
      <c r="N122" s="618">
        <v>46.549967973926485</v>
      </c>
    </row>
    <row r="123" spans="1:14" ht="14.4" customHeight="1" x14ac:dyDescent="0.3">
      <c r="A123" s="613" t="s">
        <v>504</v>
      </c>
      <c r="B123" s="614" t="s">
        <v>1713</v>
      </c>
      <c r="C123" s="615" t="s">
        <v>509</v>
      </c>
      <c r="D123" s="616" t="s">
        <v>1714</v>
      </c>
      <c r="E123" s="615" t="s">
        <v>514</v>
      </c>
      <c r="F123" s="616" t="s">
        <v>1715</v>
      </c>
      <c r="G123" s="615" t="s">
        <v>538</v>
      </c>
      <c r="H123" s="615" t="s">
        <v>940</v>
      </c>
      <c r="I123" s="615" t="s">
        <v>940</v>
      </c>
      <c r="J123" s="615" t="s">
        <v>941</v>
      </c>
      <c r="K123" s="615" t="s">
        <v>544</v>
      </c>
      <c r="L123" s="617">
        <v>291.1548628993047</v>
      </c>
      <c r="M123" s="617">
        <v>5</v>
      </c>
      <c r="N123" s="618">
        <v>1455.7743144965234</v>
      </c>
    </row>
    <row r="124" spans="1:14" ht="14.4" customHeight="1" x14ac:dyDescent="0.3">
      <c r="A124" s="613" t="s">
        <v>504</v>
      </c>
      <c r="B124" s="614" t="s">
        <v>1713</v>
      </c>
      <c r="C124" s="615" t="s">
        <v>509</v>
      </c>
      <c r="D124" s="616" t="s">
        <v>1714</v>
      </c>
      <c r="E124" s="615" t="s">
        <v>514</v>
      </c>
      <c r="F124" s="616" t="s">
        <v>1715</v>
      </c>
      <c r="G124" s="615" t="s">
        <v>538</v>
      </c>
      <c r="H124" s="615" t="s">
        <v>942</v>
      </c>
      <c r="I124" s="615" t="s">
        <v>942</v>
      </c>
      <c r="J124" s="615" t="s">
        <v>943</v>
      </c>
      <c r="K124" s="615" t="s">
        <v>944</v>
      </c>
      <c r="L124" s="617">
        <v>255.34681414909306</v>
      </c>
      <c r="M124" s="617">
        <v>1</v>
      </c>
      <c r="N124" s="618">
        <v>255.34681414909306</v>
      </c>
    </row>
    <row r="125" spans="1:14" ht="14.4" customHeight="1" x14ac:dyDescent="0.3">
      <c r="A125" s="613" t="s">
        <v>504</v>
      </c>
      <c r="B125" s="614" t="s">
        <v>1713</v>
      </c>
      <c r="C125" s="615" t="s">
        <v>509</v>
      </c>
      <c r="D125" s="616" t="s">
        <v>1714</v>
      </c>
      <c r="E125" s="615" t="s">
        <v>514</v>
      </c>
      <c r="F125" s="616" t="s">
        <v>1715</v>
      </c>
      <c r="G125" s="615" t="s">
        <v>538</v>
      </c>
      <c r="H125" s="615" t="s">
        <v>945</v>
      </c>
      <c r="I125" s="615" t="s">
        <v>946</v>
      </c>
      <c r="J125" s="615" t="s">
        <v>947</v>
      </c>
      <c r="K125" s="615" t="s">
        <v>560</v>
      </c>
      <c r="L125" s="617">
        <v>71.041660773430621</v>
      </c>
      <c r="M125" s="617">
        <v>11</v>
      </c>
      <c r="N125" s="618">
        <v>781.45826850773688</v>
      </c>
    </row>
    <row r="126" spans="1:14" ht="14.4" customHeight="1" x14ac:dyDescent="0.3">
      <c r="A126" s="613" t="s">
        <v>504</v>
      </c>
      <c r="B126" s="614" t="s">
        <v>1713</v>
      </c>
      <c r="C126" s="615" t="s">
        <v>509</v>
      </c>
      <c r="D126" s="616" t="s">
        <v>1714</v>
      </c>
      <c r="E126" s="615" t="s">
        <v>514</v>
      </c>
      <c r="F126" s="616" t="s">
        <v>1715</v>
      </c>
      <c r="G126" s="615" t="s">
        <v>538</v>
      </c>
      <c r="H126" s="615" t="s">
        <v>948</v>
      </c>
      <c r="I126" s="615" t="s">
        <v>949</v>
      </c>
      <c r="J126" s="615" t="s">
        <v>950</v>
      </c>
      <c r="K126" s="615" t="s">
        <v>587</v>
      </c>
      <c r="L126" s="617">
        <v>40.857473919217298</v>
      </c>
      <c r="M126" s="617">
        <v>16</v>
      </c>
      <c r="N126" s="618">
        <v>653.71958270747677</v>
      </c>
    </row>
    <row r="127" spans="1:14" ht="14.4" customHeight="1" x14ac:dyDescent="0.3">
      <c r="A127" s="613" t="s">
        <v>504</v>
      </c>
      <c r="B127" s="614" t="s">
        <v>1713</v>
      </c>
      <c r="C127" s="615" t="s">
        <v>509</v>
      </c>
      <c r="D127" s="616" t="s">
        <v>1714</v>
      </c>
      <c r="E127" s="615" t="s">
        <v>514</v>
      </c>
      <c r="F127" s="616" t="s">
        <v>1715</v>
      </c>
      <c r="G127" s="615" t="s">
        <v>538</v>
      </c>
      <c r="H127" s="615" t="s">
        <v>951</v>
      </c>
      <c r="I127" s="615" t="s">
        <v>952</v>
      </c>
      <c r="J127" s="615" t="s">
        <v>953</v>
      </c>
      <c r="K127" s="615" t="s">
        <v>954</v>
      </c>
      <c r="L127" s="617">
        <v>371.83663040000721</v>
      </c>
      <c r="M127" s="617">
        <v>7</v>
      </c>
      <c r="N127" s="618">
        <v>2602.8564128000503</v>
      </c>
    </row>
    <row r="128" spans="1:14" ht="14.4" customHeight="1" x14ac:dyDescent="0.3">
      <c r="A128" s="613" t="s">
        <v>504</v>
      </c>
      <c r="B128" s="614" t="s">
        <v>1713</v>
      </c>
      <c r="C128" s="615" t="s">
        <v>509</v>
      </c>
      <c r="D128" s="616" t="s">
        <v>1714</v>
      </c>
      <c r="E128" s="615" t="s">
        <v>514</v>
      </c>
      <c r="F128" s="616" t="s">
        <v>1715</v>
      </c>
      <c r="G128" s="615" t="s">
        <v>538</v>
      </c>
      <c r="H128" s="615" t="s">
        <v>955</v>
      </c>
      <c r="I128" s="615" t="s">
        <v>956</v>
      </c>
      <c r="J128" s="615" t="s">
        <v>957</v>
      </c>
      <c r="K128" s="615" t="s">
        <v>958</v>
      </c>
      <c r="L128" s="617">
        <v>971.13894917156551</v>
      </c>
      <c r="M128" s="617">
        <v>11</v>
      </c>
      <c r="N128" s="618">
        <v>10682.528440887221</v>
      </c>
    </row>
    <row r="129" spans="1:14" ht="14.4" customHeight="1" x14ac:dyDescent="0.3">
      <c r="A129" s="613" t="s">
        <v>504</v>
      </c>
      <c r="B129" s="614" t="s">
        <v>1713</v>
      </c>
      <c r="C129" s="615" t="s">
        <v>509</v>
      </c>
      <c r="D129" s="616" t="s">
        <v>1714</v>
      </c>
      <c r="E129" s="615" t="s">
        <v>514</v>
      </c>
      <c r="F129" s="616" t="s">
        <v>1715</v>
      </c>
      <c r="G129" s="615" t="s">
        <v>538</v>
      </c>
      <c r="H129" s="615" t="s">
        <v>959</v>
      </c>
      <c r="I129" s="615" t="s">
        <v>960</v>
      </c>
      <c r="J129" s="615" t="s">
        <v>961</v>
      </c>
      <c r="K129" s="615" t="s">
        <v>962</v>
      </c>
      <c r="L129" s="617">
        <v>209.00793395989811</v>
      </c>
      <c r="M129" s="617">
        <v>1</v>
      </c>
      <c r="N129" s="618">
        <v>209.00793395989811</v>
      </c>
    </row>
    <row r="130" spans="1:14" ht="14.4" customHeight="1" x14ac:dyDescent="0.3">
      <c r="A130" s="613" t="s">
        <v>504</v>
      </c>
      <c r="B130" s="614" t="s">
        <v>1713</v>
      </c>
      <c r="C130" s="615" t="s">
        <v>509</v>
      </c>
      <c r="D130" s="616" t="s">
        <v>1714</v>
      </c>
      <c r="E130" s="615" t="s">
        <v>514</v>
      </c>
      <c r="F130" s="616" t="s">
        <v>1715</v>
      </c>
      <c r="G130" s="615" t="s">
        <v>538</v>
      </c>
      <c r="H130" s="615" t="s">
        <v>963</v>
      </c>
      <c r="I130" s="615" t="s">
        <v>964</v>
      </c>
      <c r="J130" s="615" t="s">
        <v>965</v>
      </c>
      <c r="K130" s="615" t="s">
        <v>966</v>
      </c>
      <c r="L130" s="617">
        <v>257.03999104713921</v>
      </c>
      <c r="M130" s="617">
        <v>1</v>
      </c>
      <c r="N130" s="618">
        <v>257.03999104713921</v>
      </c>
    </row>
    <row r="131" spans="1:14" ht="14.4" customHeight="1" x14ac:dyDescent="0.3">
      <c r="A131" s="613" t="s">
        <v>504</v>
      </c>
      <c r="B131" s="614" t="s">
        <v>1713</v>
      </c>
      <c r="C131" s="615" t="s">
        <v>509</v>
      </c>
      <c r="D131" s="616" t="s">
        <v>1714</v>
      </c>
      <c r="E131" s="615" t="s">
        <v>514</v>
      </c>
      <c r="F131" s="616" t="s">
        <v>1715</v>
      </c>
      <c r="G131" s="615" t="s">
        <v>538</v>
      </c>
      <c r="H131" s="615" t="s">
        <v>967</v>
      </c>
      <c r="I131" s="615" t="s">
        <v>967</v>
      </c>
      <c r="J131" s="615" t="s">
        <v>968</v>
      </c>
      <c r="K131" s="615" t="s">
        <v>667</v>
      </c>
      <c r="L131" s="617">
        <v>53.979699272055989</v>
      </c>
      <c r="M131" s="617">
        <v>2</v>
      </c>
      <c r="N131" s="618">
        <v>107.95939854411198</v>
      </c>
    </row>
    <row r="132" spans="1:14" ht="14.4" customHeight="1" x14ac:dyDescent="0.3">
      <c r="A132" s="613" t="s">
        <v>504</v>
      </c>
      <c r="B132" s="614" t="s">
        <v>1713</v>
      </c>
      <c r="C132" s="615" t="s">
        <v>509</v>
      </c>
      <c r="D132" s="616" t="s">
        <v>1714</v>
      </c>
      <c r="E132" s="615" t="s">
        <v>514</v>
      </c>
      <c r="F132" s="616" t="s">
        <v>1715</v>
      </c>
      <c r="G132" s="615" t="s">
        <v>538</v>
      </c>
      <c r="H132" s="615" t="s">
        <v>969</v>
      </c>
      <c r="I132" s="615" t="s">
        <v>970</v>
      </c>
      <c r="J132" s="615" t="s">
        <v>971</v>
      </c>
      <c r="K132" s="615" t="s">
        <v>972</v>
      </c>
      <c r="L132" s="617">
        <v>323.60932936499785</v>
      </c>
      <c r="M132" s="617">
        <v>16</v>
      </c>
      <c r="N132" s="618">
        <v>5177.7492698399656</v>
      </c>
    </row>
    <row r="133" spans="1:14" ht="14.4" customHeight="1" x14ac:dyDescent="0.3">
      <c r="A133" s="613" t="s">
        <v>504</v>
      </c>
      <c r="B133" s="614" t="s">
        <v>1713</v>
      </c>
      <c r="C133" s="615" t="s">
        <v>509</v>
      </c>
      <c r="D133" s="616" t="s">
        <v>1714</v>
      </c>
      <c r="E133" s="615" t="s">
        <v>514</v>
      </c>
      <c r="F133" s="616" t="s">
        <v>1715</v>
      </c>
      <c r="G133" s="615" t="s">
        <v>538</v>
      </c>
      <c r="H133" s="615" t="s">
        <v>973</v>
      </c>
      <c r="I133" s="615" t="s">
        <v>974</v>
      </c>
      <c r="J133" s="615" t="s">
        <v>975</v>
      </c>
      <c r="K133" s="615" t="s">
        <v>976</v>
      </c>
      <c r="L133" s="617">
        <v>1053.0049450379845</v>
      </c>
      <c r="M133" s="617">
        <v>19</v>
      </c>
      <c r="N133" s="618">
        <v>20007.093955721706</v>
      </c>
    </row>
    <row r="134" spans="1:14" ht="14.4" customHeight="1" x14ac:dyDescent="0.3">
      <c r="A134" s="613" t="s">
        <v>504</v>
      </c>
      <c r="B134" s="614" t="s">
        <v>1713</v>
      </c>
      <c r="C134" s="615" t="s">
        <v>509</v>
      </c>
      <c r="D134" s="616" t="s">
        <v>1714</v>
      </c>
      <c r="E134" s="615" t="s">
        <v>514</v>
      </c>
      <c r="F134" s="616" t="s">
        <v>1715</v>
      </c>
      <c r="G134" s="615" t="s">
        <v>538</v>
      </c>
      <c r="H134" s="615" t="s">
        <v>977</v>
      </c>
      <c r="I134" s="615" t="s">
        <v>978</v>
      </c>
      <c r="J134" s="615" t="s">
        <v>979</v>
      </c>
      <c r="K134" s="615"/>
      <c r="L134" s="617">
        <v>150.10500000000005</v>
      </c>
      <c r="M134" s="617">
        <v>2</v>
      </c>
      <c r="N134" s="618">
        <v>300.21000000000009</v>
      </c>
    </row>
    <row r="135" spans="1:14" ht="14.4" customHeight="1" x14ac:dyDescent="0.3">
      <c r="A135" s="613" t="s">
        <v>504</v>
      </c>
      <c r="B135" s="614" t="s">
        <v>1713</v>
      </c>
      <c r="C135" s="615" t="s">
        <v>509</v>
      </c>
      <c r="D135" s="616" t="s">
        <v>1714</v>
      </c>
      <c r="E135" s="615" t="s">
        <v>514</v>
      </c>
      <c r="F135" s="616" t="s">
        <v>1715</v>
      </c>
      <c r="G135" s="615" t="s">
        <v>538</v>
      </c>
      <c r="H135" s="615" t="s">
        <v>980</v>
      </c>
      <c r="I135" s="615" t="s">
        <v>189</v>
      </c>
      <c r="J135" s="615" t="s">
        <v>981</v>
      </c>
      <c r="K135" s="615"/>
      <c r="L135" s="617">
        <v>94.074290596840527</v>
      </c>
      <c r="M135" s="617">
        <v>8</v>
      </c>
      <c r="N135" s="618">
        <v>752.59432477472421</v>
      </c>
    </row>
    <row r="136" spans="1:14" ht="14.4" customHeight="1" x14ac:dyDescent="0.3">
      <c r="A136" s="613" t="s">
        <v>504</v>
      </c>
      <c r="B136" s="614" t="s">
        <v>1713</v>
      </c>
      <c r="C136" s="615" t="s">
        <v>509</v>
      </c>
      <c r="D136" s="616" t="s">
        <v>1714</v>
      </c>
      <c r="E136" s="615" t="s">
        <v>514</v>
      </c>
      <c r="F136" s="616" t="s">
        <v>1715</v>
      </c>
      <c r="G136" s="615" t="s">
        <v>538</v>
      </c>
      <c r="H136" s="615" t="s">
        <v>982</v>
      </c>
      <c r="I136" s="615" t="s">
        <v>983</v>
      </c>
      <c r="J136" s="615" t="s">
        <v>984</v>
      </c>
      <c r="K136" s="615" t="s">
        <v>985</v>
      </c>
      <c r="L136" s="617">
        <v>291.19999999999993</v>
      </c>
      <c r="M136" s="617">
        <v>5</v>
      </c>
      <c r="N136" s="618">
        <v>1455.9999999999998</v>
      </c>
    </row>
    <row r="137" spans="1:14" ht="14.4" customHeight="1" x14ac:dyDescent="0.3">
      <c r="A137" s="613" t="s">
        <v>504</v>
      </c>
      <c r="B137" s="614" t="s">
        <v>1713</v>
      </c>
      <c r="C137" s="615" t="s">
        <v>509</v>
      </c>
      <c r="D137" s="616" t="s">
        <v>1714</v>
      </c>
      <c r="E137" s="615" t="s">
        <v>514</v>
      </c>
      <c r="F137" s="616" t="s">
        <v>1715</v>
      </c>
      <c r="G137" s="615" t="s">
        <v>538</v>
      </c>
      <c r="H137" s="615" t="s">
        <v>986</v>
      </c>
      <c r="I137" s="615" t="s">
        <v>987</v>
      </c>
      <c r="J137" s="615" t="s">
        <v>988</v>
      </c>
      <c r="K137" s="615" t="s">
        <v>989</v>
      </c>
      <c r="L137" s="617">
        <v>186.39156217753862</v>
      </c>
      <c r="M137" s="617">
        <v>19</v>
      </c>
      <c r="N137" s="618">
        <v>3541.4396813732337</v>
      </c>
    </row>
    <row r="138" spans="1:14" ht="14.4" customHeight="1" x14ac:dyDescent="0.3">
      <c r="A138" s="613" t="s">
        <v>504</v>
      </c>
      <c r="B138" s="614" t="s">
        <v>1713</v>
      </c>
      <c r="C138" s="615" t="s">
        <v>509</v>
      </c>
      <c r="D138" s="616" t="s">
        <v>1714</v>
      </c>
      <c r="E138" s="615" t="s">
        <v>514</v>
      </c>
      <c r="F138" s="616" t="s">
        <v>1715</v>
      </c>
      <c r="G138" s="615" t="s">
        <v>538</v>
      </c>
      <c r="H138" s="615" t="s">
        <v>990</v>
      </c>
      <c r="I138" s="615" t="s">
        <v>189</v>
      </c>
      <c r="J138" s="615" t="s">
        <v>991</v>
      </c>
      <c r="K138" s="615"/>
      <c r="L138" s="617">
        <v>336.93896689224221</v>
      </c>
      <c r="M138" s="617">
        <v>14</v>
      </c>
      <c r="N138" s="618">
        <v>4717.1455364913909</v>
      </c>
    </row>
    <row r="139" spans="1:14" ht="14.4" customHeight="1" x14ac:dyDescent="0.3">
      <c r="A139" s="613" t="s">
        <v>504</v>
      </c>
      <c r="B139" s="614" t="s">
        <v>1713</v>
      </c>
      <c r="C139" s="615" t="s">
        <v>509</v>
      </c>
      <c r="D139" s="616" t="s">
        <v>1714</v>
      </c>
      <c r="E139" s="615" t="s">
        <v>514</v>
      </c>
      <c r="F139" s="616" t="s">
        <v>1715</v>
      </c>
      <c r="G139" s="615" t="s">
        <v>538</v>
      </c>
      <c r="H139" s="615" t="s">
        <v>992</v>
      </c>
      <c r="I139" s="615" t="s">
        <v>993</v>
      </c>
      <c r="J139" s="615" t="s">
        <v>835</v>
      </c>
      <c r="K139" s="615" t="s">
        <v>994</v>
      </c>
      <c r="L139" s="617">
        <v>56.74919325647916</v>
      </c>
      <c r="M139" s="617">
        <v>11</v>
      </c>
      <c r="N139" s="618">
        <v>624.24112582127077</v>
      </c>
    </row>
    <row r="140" spans="1:14" ht="14.4" customHeight="1" x14ac:dyDescent="0.3">
      <c r="A140" s="613" t="s">
        <v>504</v>
      </c>
      <c r="B140" s="614" t="s">
        <v>1713</v>
      </c>
      <c r="C140" s="615" t="s">
        <v>509</v>
      </c>
      <c r="D140" s="616" t="s">
        <v>1714</v>
      </c>
      <c r="E140" s="615" t="s">
        <v>514</v>
      </c>
      <c r="F140" s="616" t="s">
        <v>1715</v>
      </c>
      <c r="G140" s="615" t="s">
        <v>538</v>
      </c>
      <c r="H140" s="615" t="s">
        <v>995</v>
      </c>
      <c r="I140" s="615" t="s">
        <v>996</v>
      </c>
      <c r="J140" s="615" t="s">
        <v>593</v>
      </c>
      <c r="K140" s="615" t="s">
        <v>997</v>
      </c>
      <c r="L140" s="617">
        <v>93.636791188035531</v>
      </c>
      <c r="M140" s="617">
        <v>105</v>
      </c>
      <c r="N140" s="618">
        <v>9831.863074743731</v>
      </c>
    </row>
    <row r="141" spans="1:14" ht="14.4" customHeight="1" x14ac:dyDescent="0.3">
      <c r="A141" s="613" t="s">
        <v>504</v>
      </c>
      <c r="B141" s="614" t="s">
        <v>1713</v>
      </c>
      <c r="C141" s="615" t="s">
        <v>509</v>
      </c>
      <c r="D141" s="616" t="s">
        <v>1714</v>
      </c>
      <c r="E141" s="615" t="s">
        <v>514</v>
      </c>
      <c r="F141" s="616" t="s">
        <v>1715</v>
      </c>
      <c r="G141" s="615" t="s">
        <v>538</v>
      </c>
      <c r="H141" s="615" t="s">
        <v>998</v>
      </c>
      <c r="I141" s="615" t="s">
        <v>999</v>
      </c>
      <c r="J141" s="615" t="s">
        <v>1000</v>
      </c>
      <c r="K141" s="615" t="s">
        <v>1001</v>
      </c>
      <c r="L141" s="617">
        <v>103.93462901195008</v>
      </c>
      <c r="M141" s="617">
        <v>159</v>
      </c>
      <c r="N141" s="618">
        <v>16525.606012900062</v>
      </c>
    </row>
    <row r="142" spans="1:14" ht="14.4" customHeight="1" x14ac:dyDescent="0.3">
      <c r="A142" s="613" t="s">
        <v>504</v>
      </c>
      <c r="B142" s="614" t="s">
        <v>1713</v>
      </c>
      <c r="C142" s="615" t="s">
        <v>509</v>
      </c>
      <c r="D142" s="616" t="s">
        <v>1714</v>
      </c>
      <c r="E142" s="615" t="s">
        <v>514</v>
      </c>
      <c r="F142" s="616" t="s">
        <v>1715</v>
      </c>
      <c r="G142" s="615" t="s">
        <v>538</v>
      </c>
      <c r="H142" s="615" t="s">
        <v>1002</v>
      </c>
      <c r="I142" s="615" t="s">
        <v>1002</v>
      </c>
      <c r="J142" s="615" t="s">
        <v>1003</v>
      </c>
      <c r="K142" s="615" t="s">
        <v>1004</v>
      </c>
      <c r="L142" s="617">
        <v>75.570000000000007</v>
      </c>
      <c r="M142" s="617">
        <v>4</v>
      </c>
      <c r="N142" s="618">
        <v>302.28000000000003</v>
      </c>
    </row>
    <row r="143" spans="1:14" ht="14.4" customHeight="1" x14ac:dyDescent="0.3">
      <c r="A143" s="613" t="s">
        <v>504</v>
      </c>
      <c r="B143" s="614" t="s">
        <v>1713</v>
      </c>
      <c r="C143" s="615" t="s">
        <v>509</v>
      </c>
      <c r="D143" s="616" t="s">
        <v>1714</v>
      </c>
      <c r="E143" s="615" t="s">
        <v>514</v>
      </c>
      <c r="F143" s="616" t="s">
        <v>1715</v>
      </c>
      <c r="G143" s="615" t="s">
        <v>538</v>
      </c>
      <c r="H143" s="615" t="s">
        <v>1005</v>
      </c>
      <c r="I143" s="615" t="s">
        <v>1006</v>
      </c>
      <c r="J143" s="615" t="s">
        <v>1007</v>
      </c>
      <c r="K143" s="615" t="s">
        <v>1008</v>
      </c>
      <c r="L143" s="617">
        <v>1003.0175441648261</v>
      </c>
      <c r="M143" s="617">
        <v>1</v>
      </c>
      <c r="N143" s="618">
        <v>1003.0175441648261</v>
      </c>
    </row>
    <row r="144" spans="1:14" ht="14.4" customHeight="1" x14ac:dyDescent="0.3">
      <c r="A144" s="613" t="s">
        <v>504</v>
      </c>
      <c r="B144" s="614" t="s">
        <v>1713</v>
      </c>
      <c r="C144" s="615" t="s">
        <v>509</v>
      </c>
      <c r="D144" s="616" t="s">
        <v>1714</v>
      </c>
      <c r="E144" s="615" t="s">
        <v>514</v>
      </c>
      <c r="F144" s="616" t="s">
        <v>1715</v>
      </c>
      <c r="G144" s="615" t="s">
        <v>538</v>
      </c>
      <c r="H144" s="615" t="s">
        <v>1009</v>
      </c>
      <c r="I144" s="615" t="s">
        <v>1010</v>
      </c>
      <c r="J144" s="615" t="s">
        <v>1011</v>
      </c>
      <c r="K144" s="615" t="s">
        <v>1012</v>
      </c>
      <c r="L144" s="617">
        <v>53.46</v>
      </c>
      <c r="M144" s="617">
        <v>4</v>
      </c>
      <c r="N144" s="618">
        <v>213.84</v>
      </c>
    </row>
    <row r="145" spans="1:14" ht="14.4" customHeight="1" x14ac:dyDescent="0.3">
      <c r="A145" s="613" t="s">
        <v>504</v>
      </c>
      <c r="B145" s="614" t="s">
        <v>1713</v>
      </c>
      <c r="C145" s="615" t="s">
        <v>509</v>
      </c>
      <c r="D145" s="616" t="s">
        <v>1714</v>
      </c>
      <c r="E145" s="615" t="s">
        <v>514</v>
      </c>
      <c r="F145" s="616" t="s">
        <v>1715</v>
      </c>
      <c r="G145" s="615" t="s">
        <v>538</v>
      </c>
      <c r="H145" s="615" t="s">
        <v>1013</v>
      </c>
      <c r="I145" s="615" t="s">
        <v>1013</v>
      </c>
      <c r="J145" s="615" t="s">
        <v>1014</v>
      </c>
      <c r="K145" s="615" t="s">
        <v>1015</v>
      </c>
      <c r="L145" s="617">
        <v>1032.47</v>
      </c>
      <c r="M145" s="617">
        <v>1</v>
      </c>
      <c r="N145" s="618">
        <v>1032.47</v>
      </c>
    </row>
    <row r="146" spans="1:14" ht="14.4" customHeight="1" x14ac:dyDescent="0.3">
      <c r="A146" s="613" t="s">
        <v>504</v>
      </c>
      <c r="B146" s="614" t="s">
        <v>1713</v>
      </c>
      <c r="C146" s="615" t="s">
        <v>509</v>
      </c>
      <c r="D146" s="616" t="s">
        <v>1714</v>
      </c>
      <c r="E146" s="615" t="s">
        <v>514</v>
      </c>
      <c r="F146" s="616" t="s">
        <v>1715</v>
      </c>
      <c r="G146" s="615" t="s">
        <v>538</v>
      </c>
      <c r="H146" s="615" t="s">
        <v>1016</v>
      </c>
      <c r="I146" s="615" t="s">
        <v>1017</v>
      </c>
      <c r="J146" s="615" t="s">
        <v>1018</v>
      </c>
      <c r="K146" s="615" t="s">
        <v>1019</v>
      </c>
      <c r="L146" s="617">
        <v>106.72999999999999</v>
      </c>
      <c r="M146" s="617">
        <v>9</v>
      </c>
      <c r="N146" s="618">
        <v>960.56999999999994</v>
      </c>
    </row>
    <row r="147" spans="1:14" ht="14.4" customHeight="1" x14ac:dyDescent="0.3">
      <c r="A147" s="613" t="s">
        <v>504</v>
      </c>
      <c r="B147" s="614" t="s">
        <v>1713</v>
      </c>
      <c r="C147" s="615" t="s">
        <v>509</v>
      </c>
      <c r="D147" s="616" t="s">
        <v>1714</v>
      </c>
      <c r="E147" s="615" t="s">
        <v>514</v>
      </c>
      <c r="F147" s="616" t="s">
        <v>1715</v>
      </c>
      <c r="G147" s="615" t="s">
        <v>538</v>
      </c>
      <c r="H147" s="615" t="s">
        <v>1020</v>
      </c>
      <c r="I147" s="615" t="s">
        <v>1021</v>
      </c>
      <c r="J147" s="615" t="s">
        <v>1022</v>
      </c>
      <c r="K147" s="615" t="s">
        <v>1023</v>
      </c>
      <c r="L147" s="617">
        <v>40.560000251058881</v>
      </c>
      <c r="M147" s="617">
        <v>6</v>
      </c>
      <c r="N147" s="618">
        <v>243.36000150635329</v>
      </c>
    </row>
    <row r="148" spans="1:14" ht="14.4" customHeight="1" x14ac:dyDescent="0.3">
      <c r="A148" s="613" t="s">
        <v>504</v>
      </c>
      <c r="B148" s="614" t="s">
        <v>1713</v>
      </c>
      <c r="C148" s="615" t="s">
        <v>509</v>
      </c>
      <c r="D148" s="616" t="s">
        <v>1714</v>
      </c>
      <c r="E148" s="615" t="s">
        <v>514</v>
      </c>
      <c r="F148" s="616" t="s">
        <v>1715</v>
      </c>
      <c r="G148" s="615" t="s">
        <v>538</v>
      </c>
      <c r="H148" s="615" t="s">
        <v>1024</v>
      </c>
      <c r="I148" s="615" t="s">
        <v>189</v>
      </c>
      <c r="J148" s="615" t="s">
        <v>1025</v>
      </c>
      <c r="K148" s="615"/>
      <c r="L148" s="617">
        <v>146.42596076589129</v>
      </c>
      <c r="M148" s="617">
        <v>36</v>
      </c>
      <c r="N148" s="618">
        <v>5271.3345875720861</v>
      </c>
    </row>
    <row r="149" spans="1:14" ht="14.4" customHeight="1" x14ac:dyDescent="0.3">
      <c r="A149" s="613" t="s">
        <v>504</v>
      </c>
      <c r="B149" s="614" t="s">
        <v>1713</v>
      </c>
      <c r="C149" s="615" t="s">
        <v>509</v>
      </c>
      <c r="D149" s="616" t="s">
        <v>1714</v>
      </c>
      <c r="E149" s="615" t="s">
        <v>514</v>
      </c>
      <c r="F149" s="616" t="s">
        <v>1715</v>
      </c>
      <c r="G149" s="615" t="s">
        <v>538</v>
      </c>
      <c r="H149" s="615" t="s">
        <v>1026</v>
      </c>
      <c r="I149" s="615" t="s">
        <v>189</v>
      </c>
      <c r="J149" s="615" t="s">
        <v>1027</v>
      </c>
      <c r="K149" s="615"/>
      <c r="L149" s="617">
        <v>77.755563887466721</v>
      </c>
      <c r="M149" s="617">
        <v>15</v>
      </c>
      <c r="N149" s="618">
        <v>1166.3334583120009</v>
      </c>
    </row>
    <row r="150" spans="1:14" ht="14.4" customHeight="1" x14ac:dyDescent="0.3">
      <c r="A150" s="613" t="s">
        <v>504</v>
      </c>
      <c r="B150" s="614" t="s">
        <v>1713</v>
      </c>
      <c r="C150" s="615" t="s">
        <v>509</v>
      </c>
      <c r="D150" s="616" t="s">
        <v>1714</v>
      </c>
      <c r="E150" s="615" t="s">
        <v>514</v>
      </c>
      <c r="F150" s="616" t="s">
        <v>1715</v>
      </c>
      <c r="G150" s="615" t="s">
        <v>538</v>
      </c>
      <c r="H150" s="615" t="s">
        <v>1028</v>
      </c>
      <c r="I150" s="615" t="s">
        <v>1029</v>
      </c>
      <c r="J150" s="615" t="s">
        <v>1030</v>
      </c>
      <c r="K150" s="615" t="s">
        <v>1031</v>
      </c>
      <c r="L150" s="617">
        <v>193.56</v>
      </c>
      <c r="M150" s="617">
        <v>1</v>
      </c>
      <c r="N150" s="618">
        <v>193.56</v>
      </c>
    </row>
    <row r="151" spans="1:14" ht="14.4" customHeight="1" x14ac:dyDescent="0.3">
      <c r="A151" s="613" t="s">
        <v>504</v>
      </c>
      <c r="B151" s="614" t="s">
        <v>1713</v>
      </c>
      <c r="C151" s="615" t="s">
        <v>509</v>
      </c>
      <c r="D151" s="616" t="s">
        <v>1714</v>
      </c>
      <c r="E151" s="615" t="s">
        <v>514</v>
      </c>
      <c r="F151" s="616" t="s">
        <v>1715</v>
      </c>
      <c r="G151" s="615" t="s">
        <v>538</v>
      </c>
      <c r="H151" s="615" t="s">
        <v>1032</v>
      </c>
      <c r="I151" s="615" t="s">
        <v>1033</v>
      </c>
      <c r="J151" s="615" t="s">
        <v>1034</v>
      </c>
      <c r="K151" s="615" t="s">
        <v>1035</v>
      </c>
      <c r="L151" s="617">
        <v>46.423207462474998</v>
      </c>
      <c r="M151" s="617">
        <v>3</v>
      </c>
      <c r="N151" s="618">
        <v>139.26962238742499</v>
      </c>
    </row>
    <row r="152" spans="1:14" ht="14.4" customHeight="1" x14ac:dyDescent="0.3">
      <c r="A152" s="613" t="s">
        <v>504</v>
      </c>
      <c r="B152" s="614" t="s">
        <v>1713</v>
      </c>
      <c r="C152" s="615" t="s">
        <v>509</v>
      </c>
      <c r="D152" s="616" t="s">
        <v>1714</v>
      </c>
      <c r="E152" s="615" t="s">
        <v>514</v>
      </c>
      <c r="F152" s="616" t="s">
        <v>1715</v>
      </c>
      <c r="G152" s="615" t="s">
        <v>538</v>
      </c>
      <c r="H152" s="615" t="s">
        <v>1036</v>
      </c>
      <c r="I152" s="615" t="s">
        <v>1037</v>
      </c>
      <c r="J152" s="615" t="s">
        <v>1038</v>
      </c>
      <c r="K152" s="615" t="s">
        <v>1039</v>
      </c>
      <c r="L152" s="617">
        <v>42.87</v>
      </c>
      <c r="M152" s="617">
        <v>1</v>
      </c>
      <c r="N152" s="618">
        <v>42.87</v>
      </c>
    </row>
    <row r="153" spans="1:14" ht="14.4" customHeight="1" x14ac:dyDescent="0.3">
      <c r="A153" s="613" t="s">
        <v>504</v>
      </c>
      <c r="B153" s="614" t="s">
        <v>1713</v>
      </c>
      <c r="C153" s="615" t="s">
        <v>509</v>
      </c>
      <c r="D153" s="616" t="s">
        <v>1714</v>
      </c>
      <c r="E153" s="615" t="s">
        <v>514</v>
      </c>
      <c r="F153" s="616" t="s">
        <v>1715</v>
      </c>
      <c r="G153" s="615" t="s">
        <v>538</v>
      </c>
      <c r="H153" s="615" t="s">
        <v>1040</v>
      </c>
      <c r="I153" s="615" t="s">
        <v>1041</v>
      </c>
      <c r="J153" s="615" t="s">
        <v>1042</v>
      </c>
      <c r="K153" s="615" t="s">
        <v>1043</v>
      </c>
      <c r="L153" s="617">
        <v>0</v>
      </c>
      <c r="M153" s="617">
        <v>0</v>
      </c>
      <c r="N153" s="618">
        <v>0</v>
      </c>
    </row>
    <row r="154" spans="1:14" ht="14.4" customHeight="1" x14ac:dyDescent="0.3">
      <c r="A154" s="613" t="s">
        <v>504</v>
      </c>
      <c r="B154" s="614" t="s">
        <v>1713</v>
      </c>
      <c r="C154" s="615" t="s">
        <v>509</v>
      </c>
      <c r="D154" s="616" t="s">
        <v>1714</v>
      </c>
      <c r="E154" s="615" t="s">
        <v>514</v>
      </c>
      <c r="F154" s="616" t="s">
        <v>1715</v>
      </c>
      <c r="G154" s="615" t="s">
        <v>538</v>
      </c>
      <c r="H154" s="615" t="s">
        <v>1044</v>
      </c>
      <c r="I154" s="615" t="s">
        <v>1045</v>
      </c>
      <c r="J154" s="615" t="s">
        <v>1046</v>
      </c>
      <c r="K154" s="615" t="s">
        <v>1047</v>
      </c>
      <c r="L154" s="617">
        <v>112.61973495752218</v>
      </c>
      <c r="M154" s="617">
        <v>150</v>
      </c>
      <c r="N154" s="618">
        <v>16892.960243628328</v>
      </c>
    </row>
    <row r="155" spans="1:14" ht="14.4" customHeight="1" x14ac:dyDescent="0.3">
      <c r="A155" s="613" t="s">
        <v>504</v>
      </c>
      <c r="B155" s="614" t="s">
        <v>1713</v>
      </c>
      <c r="C155" s="615" t="s">
        <v>509</v>
      </c>
      <c r="D155" s="616" t="s">
        <v>1714</v>
      </c>
      <c r="E155" s="615" t="s">
        <v>514</v>
      </c>
      <c r="F155" s="616" t="s">
        <v>1715</v>
      </c>
      <c r="G155" s="615" t="s">
        <v>538</v>
      </c>
      <c r="H155" s="615" t="s">
        <v>1048</v>
      </c>
      <c r="I155" s="615" t="s">
        <v>1049</v>
      </c>
      <c r="J155" s="615" t="s">
        <v>1050</v>
      </c>
      <c r="K155" s="615" t="s">
        <v>1051</v>
      </c>
      <c r="L155" s="617">
        <v>131.3277473056705</v>
      </c>
      <c r="M155" s="617">
        <v>3</v>
      </c>
      <c r="N155" s="618">
        <v>393.98324191701147</v>
      </c>
    </row>
    <row r="156" spans="1:14" ht="14.4" customHeight="1" x14ac:dyDescent="0.3">
      <c r="A156" s="613" t="s">
        <v>504</v>
      </c>
      <c r="B156" s="614" t="s">
        <v>1713</v>
      </c>
      <c r="C156" s="615" t="s">
        <v>509</v>
      </c>
      <c r="D156" s="616" t="s">
        <v>1714</v>
      </c>
      <c r="E156" s="615" t="s">
        <v>514</v>
      </c>
      <c r="F156" s="616" t="s">
        <v>1715</v>
      </c>
      <c r="G156" s="615" t="s">
        <v>538</v>
      </c>
      <c r="H156" s="615" t="s">
        <v>1052</v>
      </c>
      <c r="I156" s="615" t="s">
        <v>1053</v>
      </c>
      <c r="J156" s="615" t="s">
        <v>1054</v>
      </c>
      <c r="K156" s="615" t="s">
        <v>1055</v>
      </c>
      <c r="L156" s="617">
        <v>436.73999420237703</v>
      </c>
      <c r="M156" s="617">
        <v>1</v>
      </c>
      <c r="N156" s="618">
        <v>436.73999420237703</v>
      </c>
    </row>
    <row r="157" spans="1:14" ht="14.4" customHeight="1" x14ac:dyDescent="0.3">
      <c r="A157" s="613" t="s">
        <v>504</v>
      </c>
      <c r="B157" s="614" t="s">
        <v>1713</v>
      </c>
      <c r="C157" s="615" t="s">
        <v>509</v>
      </c>
      <c r="D157" s="616" t="s">
        <v>1714</v>
      </c>
      <c r="E157" s="615" t="s">
        <v>514</v>
      </c>
      <c r="F157" s="616" t="s">
        <v>1715</v>
      </c>
      <c r="G157" s="615" t="s">
        <v>538</v>
      </c>
      <c r="H157" s="615" t="s">
        <v>1056</v>
      </c>
      <c r="I157" s="615" t="s">
        <v>1057</v>
      </c>
      <c r="J157" s="615" t="s">
        <v>880</v>
      </c>
      <c r="K157" s="615" t="s">
        <v>1058</v>
      </c>
      <c r="L157" s="617">
        <v>326.31999999999994</v>
      </c>
      <c r="M157" s="617">
        <v>8</v>
      </c>
      <c r="N157" s="618">
        <v>2610.5599999999995</v>
      </c>
    </row>
    <row r="158" spans="1:14" ht="14.4" customHeight="1" x14ac:dyDescent="0.3">
      <c r="A158" s="613" t="s">
        <v>504</v>
      </c>
      <c r="B158" s="614" t="s">
        <v>1713</v>
      </c>
      <c r="C158" s="615" t="s">
        <v>509</v>
      </c>
      <c r="D158" s="616" t="s">
        <v>1714</v>
      </c>
      <c r="E158" s="615" t="s">
        <v>514</v>
      </c>
      <c r="F158" s="616" t="s">
        <v>1715</v>
      </c>
      <c r="G158" s="615" t="s">
        <v>538</v>
      </c>
      <c r="H158" s="615" t="s">
        <v>1059</v>
      </c>
      <c r="I158" s="615" t="s">
        <v>1060</v>
      </c>
      <c r="J158" s="615" t="s">
        <v>1061</v>
      </c>
      <c r="K158" s="615" t="s">
        <v>1062</v>
      </c>
      <c r="L158" s="617">
        <v>69.95</v>
      </c>
      <c r="M158" s="617">
        <v>1</v>
      </c>
      <c r="N158" s="618">
        <v>69.95</v>
      </c>
    </row>
    <row r="159" spans="1:14" ht="14.4" customHeight="1" x14ac:dyDescent="0.3">
      <c r="A159" s="613" t="s">
        <v>504</v>
      </c>
      <c r="B159" s="614" t="s">
        <v>1713</v>
      </c>
      <c r="C159" s="615" t="s">
        <v>509</v>
      </c>
      <c r="D159" s="616" t="s">
        <v>1714</v>
      </c>
      <c r="E159" s="615" t="s">
        <v>514</v>
      </c>
      <c r="F159" s="616" t="s">
        <v>1715</v>
      </c>
      <c r="G159" s="615" t="s">
        <v>538</v>
      </c>
      <c r="H159" s="615" t="s">
        <v>1063</v>
      </c>
      <c r="I159" s="615" t="s">
        <v>1064</v>
      </c>
      <c r="J159" s="615" t="s">
        <v>1065</v>
      </c>
      <c r="K159" s="615" t="s">
        <v>1066</v>
      </c>
      <c r="L159" s="617">
        <v>985.67996566816112</v>
      </c>
      <c r="M159" s="617">
        <v>1</v>
      </c>
      <c r="N159" s="618">
        <v>985.67996566816112</v>
      </c>
    </row>
    <row r="160" spans="1:14" ht="14.4" customHeight="1" x14ac:dyDescent="0.3">
      <c r="A160" s="613" t="s">
        <v>504</v>
      </c>
      <c r="B160" s="614" t="s">
        <v>1713</v>
      </c>
      <c r="C160" s="615" t="s">
        <v>509</v>
      </c>
      <c r="D160" s="616" t="s">
        <v>1714</v>
      </c>
      <c r="E160" s="615" t="s">
        <v>514</v>
      </c>
      <c r="F160" s="616" t="s">
        <v>1715</v>
      </c>
      <c r="G160" s="615" t="s">
        <v>538</v>
      </c>
      <c r="H160" s="615" t="s">
        <v>1067</v>
      </c>
      <c r="I160" s="615" t="s">
        <v>1068</v>
      </c>
      <c r="J160" s="615" t="s">
        <v>1069</v>
      </c>
      <c r="K160" s="615" t="s">
        <v>1070</v>
      </c>
      <c r="L160" s="617">
        <v>53.160999999999994</v>
      </c>
      <c r="M160" s="617">
        <v>30</v>
      </c>
      <c r="N160" s="618">
        <v>1594.83</v>
      </c>
    </row>
    <row r="161" spans="1:14" ht="14.4" customHeight="1" x14ac:dyDescent="0.3">
      <c r="A161" s="613" t="s">
        <v>504</v>
      </c>
      <c r="B161" s="614" t="s">
        <v>1713</v>
      </c>
      <c r="C161" s="615" t="s">
        <v>509</v>
      </c>
      <c r="D161" s="616" t="s">
        <v>1714</v>
      </c>
      <c r="E161" s="615" t="s">
        <v>514</v>
      </c>
      <c r="F161" s="616" t="s">
        <v>1715</v>
      </c>
      <c r="G161" s="615" t="s">
        <v>538</v>
      </c>
      <c r="H161" s="615" t="s">
        <v>1071</v>
      </c>
      <c r="I161" s="615" t="s">
        <v>1071</v>
      </c>
      <c r="J161" s="615" t="s">
        <v>1072</v>
      </c>
      <c r="K161" s="615" t="s">
        <v>1073</v>
      </c>
      <c r="L161" s="617">
        <v>91.999746433831191</v>
      </c>
      <c r="M161" s="617">
        <v>1</v>
      </c>
      <c r="N161" s="618">
        <v>91.999746433831191</v>
      </c>
    </row>
    <row r="162" spans="1:14" ht="14.4" customHeight="1" x14ac:dyDescent="0.3">
      <c r="A162" s="613" t="s">
        <v>504</v>
      </c>
      <c r="B162" s="614" t="s">
        <v>1713</v>
      </c>
      <c r="C162" s="615" t="s">
        <v>509</v>
      </c>
      <c r="D162" s="616" t="s">
        <v>1714</v>
      </c>
      <c r="E162" s="615" t="s">
        <v>514</v>
      </c>
      <c r="F162" s="616" t="s">
        <v>1715</v>
      </c>
      <c r="G162" s="615" t="s">
        <v>538</v>
      </c>
      <c r="H162" s="615" t="s">
        <v>1074</v>
      </c>
      <c r="I162" s="615" t="s">
        <v>189</v>
      </c>
      <c r="J162" s="615" t="s">
        <v>1075</v>
      </c>
      <c r="K162" s="615" t="s">
        <v>1076</v>
      </c>
      <c r="L162" s="617">
        <v>180.2775</v>
      </c>
      <c r="M162" s="617">
        <v>4</v>
      </c>
      <c r="N162" s="618">
        <v>721.11</v>
      </c>
    </row>
    <row r="163" spans="1:14" ht="14.4" customHeight="1" x14ac:dyDescent="0.3">
      <c r="A163" s="613" t="s">
        <v>504</v>
      </c>
      <c r="B163" s="614" t="s">
        <v>1713</v>
      </c>
      <c r="C163" s="615" t="s">
        <v>509</v>
      </c>
      <c r="D163" s="616" t="s">
        <v>1714</v>
      </c>
      <c r="E163" s="615" t="s">
        <v>514</v>
      </c>
      <c r="F163" s="616" t="s">
        <v>1715</v>
      </c>
      <c r="G163" s="615" t="s">
        <v>538</v>
      </c>
      <c r="H163" s="615" t="s">
        <v>1077</v>
      </c>
      <c r="I163" s="615" t="s">
        <v>1078</v>
      </c>
      <c r="J163" s="615" t="s">
        <v>1079</v>
      </c>
      <c r="K163" s="615" t="s">
        <v>1080</v>
      </c>
      <c r="L163" s="617">
        <v>991.70666874123219</v>
      </c>
      <c r="M163" s="617">
        <v>7</v>
      </c>
      <c r="N163" s="618">
        <v>6941.946681188625</v>
      </c>
    </row>
    <row r="164" spans="1:14" ht="14.4" customHeight="1" x14ac:dyDescent="0.3">
      <c r="A164" s="613" t="s">
        <v>504</v>
      </c>
      <c r="B164" s="614" t="s">
        <v>1713</v>
      </c>
      <c r="C164" s="615" t="s">
        <v>509</v>
      </c>
      <c r="D164" s="616" t="s">
        <v>1714</v>
      </c>
      <c r="E164" s="615" t="s">
        <v>514</v>
      </c>
      <c r="F164" s="616" t="s">
        <v>1715</v>
      </c>
      <c r="G164" s="615" t="s">
        <v>538</v>
      </c>
      <c r="H164" s="615" t="s">
        <v>1081</v>
      </c>
      <c r="I164" s="615" t="s">
        <v>1082</v>
      </c>
      <c r="J164" s="615" t="s">
        <v>1083</v>
      </c>
      <c r="K164" s="615" t="s">
        <v>1084</v>
      </c>
      <c r="L164" s="617">
        <v>5360.2266666666665</v>
      </c>
      <c r="M164" s="617">
        <v>3</v>
      </c>
      <c r="N164" s="618">
        <v>16080.68</v>
      </c>
    </row>
    <row r="165" spans="1:14" ht="14.4" customHeight="1" x14ac:dyDescent="0.3">
      <c r="A165" s="613" t="s">
        <v>504</v>
      </c>
      <c r="B165" s="614" t="s">
        <v>1713</v>
      </c>
      <c r="C165" s="615" t="s">
        <v>509</v>
      </c>
      <c r="D165" s="616" t="s">
        <v>1714</v>
      </c>
      <c r="E165" s="615" t="s">
        <v>514</v>
      </c>
      <c r="F165" s="616" t="s">
        <v>1715</v>
      </c>
      <c r="G165" s="615" t="s">
        <v>538</v>
      </c>
      <c r="H165" s="615" t="s">
        <v>1085</v>
      </c>
      <c r="I165" s="615" t="s">
        <v>1086</v>
      </c>
      <c r="J165" s="615" t="s">
        <v>1087</v>
      </c>
      <c r="K165" s="615" t="s">
        <v>1088</v>
      </c>
      <c r="L165" s="617">
        <v>382.93714285714282</v>
      </c>
      <c r="M165" s="617">
        <v>42</v>
      </c>
      <c r="N165" s="618">
        <v>16083.359999999999</v>
      </c>
    </row>
    <row r="166" spans="1:14" ht="14.4" customHeight="1" x14ac:dyDescent="0.3">
      <c r="A166" s="613" t="s">
        <v>504</v>
      </c>
      <c r="B166" s="614" t="s">
        <v>1713</v>
      </c>
      <c r="C166" s="615" t="s">
        <v>509</v>
      </c>
      <c r="D166" s="616" t="s">
        <v>1714</v>
      </c>
      <c r="E166" s="615" t="s">
        <v>514</v>
      </c>
      <c r="F166" s="616" t="s">
        <v>1715</v>
      </c>
      <c r="G166" s="615" t="s">
        <v>538</v>
      </c>
      <c r="H166" s="615" t="s">
        <v>1089</v>
      </c>
      <c r="I166" s="615" t="s">
        <v>1090</v>
      </c>
      <c r="J166" s="615" t="s">
        <v>1091</v>
      </c>
      <c r="K166" s="615" t="s">
        <v>1092</v>
      </c>
      <c r="L166" s="617">
        <v>198.18801026748866</v>
      </c>
      <c r="M166" s="617">
        <v>1</v>
      </c>
      <c r="N166" s="618">
        <v>198.18801026748866</v>
      </c>
    </row>
    <row r="167" spans="1:14" ht="14.4" customHeight="1" x14ac:dyDescent="0.3">
      <c r="A167" s="613" t="s">
        <v>504</v>
      </c>
      <c r="B167" s="614" t="s">
        <v>1713</v>
      </c>
      <c r="C167" s="615" t="s">
        <v>509</v>
      </c>
      <c r="D167" s="616" t="s">
        <v>1714</v>
      </c>
      <c r="E167" s="615" t="s">
        <v>514</v>
      </c>
      <c r="F167" s="616" t="s">
        <v>1715</v>
      </c>
      <c r="G167" s="615" t="s">
        <v>538</v>
      </c>
      <c r="H167" s="615" t="s">
        <v>1093</v>
      </c>
      <c r="I167" s="615" t="s">
        <v>189</v>
      </c>
      <c r="J167" s="615" t="s">
        <v>1094</v>
      </c>
      <c r="K167" s="615"/>
      <c r="L167" s="617">
        <v>110.98336330161543</v>
      </c>
      <c r="M167" s="617">
        <v>13</v>
      </c>
      <c r="N167" s="618">
        <v>1442.7837229210006</v>
      </c>
    </row>
    <row r="168" spans="1:14" ht="14.4" customHeight="1" x14ac:dyDescent="0.3">
      <c r="A168" s="613" t="s">
        <v>504</v>
      </c>
      <c r="B168" s="614" t="s">
        <v>1713</v>
      </c>
      <c r="C168" s="615" t="s">
        <v>509</v>
      </c>
      <c r="D168" s="616" t="s">
        <v>1714</v>
      </c>
      <c r="E168" s="615" t="s">
        <v>514</v>
      </c>
      <c r="F168" s="616" t="s">
        <v>1715</v>
      </c>
      <c r="G168" s="615" t="s">
        <v>538</v>
      </c>
      <c r="H168" s="615" t="s">
        <v>1095</v>
      </c>
      <c r="I168" s="615" t="s">
        <v>1096</v>
      </c>
      <c r="J168" s="615" t="s">
        <v>1097</v>
      </c>
      <c r="K168" s="615" t="s">
        <v>1098</v>
      </c>
      <c r="L168" s="617">
        <v>41.889999999999993</v>
      </c>
      <c r="M168" s="617">
        <v>1</v>
      </c>
      <c r="N168" s="618">
        <v>41.889999999999993</v>
      </c>
    </row>
    <row r="169" spans="1:14" ht="14.4" customHeight="1" x14ac:dyDescent="0.3">
      <c r="A169" s="613" t="s">
        <v>504</v>
      </c>
      <c r="B169" s="614" t="s">
        <v>1713</v>
      </c>
      <c r="C169" s="615" t="s">
        <v>509</v>
      </c>
      <c r="D169" s="616" t="s">
        <v>1714</v>
      </c>
      <c r="E169" s="615" t="s">
        <v>514</v>
      </c>
      <c r="F169" s="616" t="s">
        <v>1715</v>
      </c>
      <c r="G169" s="615" t="s">
        <v>538</v>
      </c>
      <c r="H169" s="615" t="s">
        <v>1099</v>
      </c>
      <c r="I169" s="615" t="s">
        <v>189</v>
      </c>
      <c r="J169" s="615" t="s">
        <v>1100</v>
      </c>
      <c r="K169" s="615"/>
      <c r="L169" s="617">
        <v>427.68700000000007</v>
      </c>
      <c r="M169" s="617">
        <v>10</v>
      </c>
      <c r="N169" s="618">
        <v>4276.8700000000008</v>
      </c>
    </row>
    <row r="170" spans="1:14" ht="14.4" customHeight="1" x14ac:dyDescent="0.3">
      <c r="A170" s="613" t="s">
        <v>504</v>
      </c>
      <c r="B170" s="614" t="s">
        <v>1713</v>
      </c>
      <c r="C170" s="615" t="s">
        <v>509</v>
      </c>
      <c r="D170" s="616" t="s">
        <v>1714</v>
      </c>
      <c r="E170" s="615" t="s">
        <v>514</v>
      </c>
      <c r="F170" s="616" t="s">
        <v>1715</v>
      </c>
      <c r="G170" s="615" t="s">
        <v>538</v>
      </c>
      <c r="H170" s="615" t="s">
        <v>1101</v>
      </c>
      <c r="I170" s="615" t="s">
        <v>1101</v>
      </c>
      <c r="J170" s="615" t="s">
        <v>1102</v>
      </c>
      <c r="K170" s="615" t="s">
        <v>1103</v>
      </c>
      <c r="L170" s="617">
        <v>759.83</v>
      </c>
      <c r="M170" s="617">
        <v>1</v>
      </c>
      <c r="N170" s="618">
        <v>759.83</v>
      </c>
    </row>
    <row r="171" spans="1:14" ht="14.4" customHeight="1" x14ac:dyDescent="0.3">
      <c r="A171" s="613" t="s">
        <v>504</v>
      </c>
      <c r="B171" s="614" t="s">
        <v>1713</v>
      </c>
      <c r="C171" s="615" t="s">
        <v>509</v>
      </c>
      <c r="D171" s="616" t="s">
        <v>1714</v>
      </c>
      <c r="E171" s="615" t="s">
        <v>514</v>
      </c>
      <c r="F171" s="616" t="s">
        <v>1715</v>
      </c>
      <c r="G171" s="615" t="s">
        <v>538</v>
      </c>
      <c r="H171" s="615" t="s">
        <v>1104</v>
      </c>
      <c r="I171" s="615" t="s">
        <v>1105</v>
      </c>
      <c r="J171" s="615" t="s">
        <v>1106</v>
      </c>
      <c r="K171" s="615" t="s">
        <v>1107</v>
      </c>
      <c r="L171" s="617">
        <v>75.964905288848001</v>
      </c>
      <c r="M171" s="617">
        <v>4</v>
      </c>
      <c r="N171" s="618">
        <v>303.85962115539201</v>
      </c>
    </row>
    <row r="172" spans="1:14" ht="14.4" customHeight="1" x14ac:dyDescent="0.3">
      <c r="A172" s="613" t="s">
        <v>504</v>
      </c>
      <c r="B172" s="614" t="s">
        <v>1713</v>
      </c>
      <c r="C172" s="615" t="s">
        <v>509</v>
      </c>
      <c r="D172" s="616" t="s">
        <v>1714</v>
      </c>
      <c r="E172" s="615" t="s">
        <v>514</v>
      </c>
      <c r="F172" s="616" t="s">
        <v>1715</v>
      </c>
      <c r="G172" s="615" t="s">
        <v>538</v>
      </c>
      <c r="H172" s="615" t="s">
        <v>1108</v>
      </c>
      <c r="I172" s="615" t="s">
        <v>189</v>
      </c>
      <c r="J172" s="615" t="s">
        <v>1109</v>
      </c>
      <c r="K172" s="615"/>
      <c r="L172" s="617">
        <v>128.78235429649146</v>
      </c>
      <c r="M172" s="617">
        <v>17</v>
      </c>
      <c r="N172" s="618">
        <v>2189.300023040355</v>
      </c>
    </row>
    <row r="173" spans="1:14" ht="14.4" customHeight="1" x14ac:dyDescent="0.3">
      <c r="A173" s="613" t="s">
        <v>504</v>
      </c>
      <c r="B173" s="614" t="s">
        <v>1713</v>
      </c>
      <c r="C173" s="615" t="s">
        <v>509</v>
      </c>
      <c r="D173" s="616" t="s">
        <v>1714</v>
      </c>
      <c r="E173" s="615" t="s">
        <v>514</v>
      </c>
      <c r="F173" s="616" t="s">
        <v>1715</v>
      </c>
      <c r="G173" s="615" t="s">
        <v>538</v>
      </c>
      <c r="H173" s="615" t="s">
        <v>1110</v>
      </c>
      <c r="I173" s="615" t="s">
        <v>1111</v>
      </c>
      <c r="J173" s="615" t="s">
        <v>1112</v>
      </c>
      <c r="K173" s="615" t="s">
        <v>571</v>
      </c>
      <c r="L173" s="617">
        <v>142.83000000000013</v>
      </c>
      <c r="M173" s="617">
        <v>2</v>
      </c>
      <c r="N173" s="618">
        <v>285.66000000000025</v>
      </c>
    </row>
    <row r="174" spans="1:14" ht="14.4" customHeight="1" x14ac:dyDescent="0.3">
      <c r="A174" s="613" t="s">
        <v>504</v>
      </c>
      <c r="B174" s="614" t="s">
        <v>1713</v>
      </c>
      <c r="C174" s="615" t="s">
        <v>509</v>
      </c>
      <c r="D174" s="616" t="s">
        <v>1714</v>
      </c>
      <c r="E174" s="615" t="s">
        <v>514</v>
      </c>
      <c r="F174" s="616" t="s">
        <v>1715</v>
      </c>
      <c r="G174" s="615" t="s">
        <v>538</v>
      </c>
      <c r="H174" s="615" t="s">
        <v>1113</v>
      </c>
      <c r="I174" s="615" t="s">
        <v>1114</v>
      </c>
      <c r="J174" s="615" t="s">
        <v>1115</v>
      </c>
      <c r="K174" s="615" t="s">
        <v>1070</v>
      </c>
      <c r="L174" s="617">
        <v>105.43999999999998</v>
      </c>
      <c r="M174" s="617">
        <v>80</v>
      </c>
      <c r="N174" s="618">
        <v>8435.1999999999989</v>
      </c>
    </row>
    <row r="175" spans="1:14" ht="14.4" customHeight="1" x14ac:dyDescent="0.3">
      <c r="A175" s="613" t="s">
        <v>504</v>
      </c>
      <c r="B175" s="614" t="s">
        <v>1713</v>
      </c>
      <c r="C175" s="615" t="s">
        <v>509</v>
      </c>
      <c r="D175" s="616" t="s">
        <v>1714</v>
      </c>
      <c r="E175" s="615" t="s">
        <v>514</v>
      </c>
      <c r="F175" s="616" t="s">
        <v>1715</v>
      </c>
      <c r="G175" s="615" t="s">
        <v>538</v>
      </c>
      <c r="H175" s="615" t="s">
        <v>1116</v>
      </c>
      <c r="I175" s="615" t="s">
        <v>1117</v>
      </c>
      <c r="J175" s="615" t="s">
        <v>1118</v>
      </c>
      <c r="K175" s="615" t="s">
        <v>1119</v>
      </c>
      <c r="L175" s="617">
        <v>153.20972744758319</v>
      </c>
      <c r="M175" s="617">
        <v>3</v>
      </c>
      <c r="N175" s="618">
        <v>459.62918234274957</v>
      </c>
    </row>
    <row r="176" spans="1:14" ht="14.4" customHeight="1" x14ac:dyDescent="0.3">
      <c r="A176" s="613" t="s">
        <v>504</v>
      </c>
      <c r="B176" s="614" t="s">
        <v>1713</v>
      </c>
      <c r="C176" s="615" t="s">
        <v>509</v>
      </c>
      <c r="D176" s="616" t="s">
        <v>1714</v>
      </c>
      <c r="E176" s="615" t="s">
        <v>514</v>
      </c>
      <c r="F176" s="616" t="s">
        <v>1715</v>
      </c>
      <c r="G176" s="615" t="s">
        <v>538</v>
      </c>
      <c r="H176" s="615" t="s">
        <v>1120</v>
      </c>
      <c r="I176" s="615" t="s">
        <v>1121</v>
      </c>
      <c r="J176" s="615" t="s">
        <v>670</v>
      </c>
      <c r="K176" s="615" t="s">
        <v>1122</v>
      </c>
      <c r="L176" s="617">
        <v>63.37</v>
      </c>
      <c r="M176" s="617">
        <v>1</v>
      </c>
      <c r="N176" s="618">
        <v>63.37</v>
      </c>
    </row>
    <row r="177" spans="1:14" ht="14.4" customHeight="1" x14ac:dyDescent="0.3">
      <c r="A177" s="613" t="s">
        <v>504</v>
      </c>
      <c r="B177" s="614" t="s">
        <v>1713</v>
      </c>
      <c r="C177" s="615" t="s">
        <v>509</v>
      </c>
      <c r="D177" s="616" t="s">
        <v>1714</v>
      </c>
      <c r="E177" s="615" t="s">
        <v>514</v>
      </c>
      <c r="F177" s="616" t="s">
        <v>1715</v>
      </c>
      <c r="G177" s="615" t="s">
        <v>538</v>
      </c>
      <c r="H177" s="615" t="s">
        <v>1123</v>
      </c>
      <c r="I177" s="615" t="s">
        <v>189</v>
      </c>
      <c r="J177" s="615" t="s">
        <v>1124</v>
      </c>
      <c r="K177" s="615" t="s">
        <v>1125</v>
      </c>
      <c r="L177" s="617">
        <v>74.390919016583865</v>
      </c>
      <c r="M177" s="617">
        <v>5</v>
      </c>
      <c r="N177" s="618">
        <v>371.95459508291935</v>
      </c>
    </row>
    <row r="178" spans="1:14" ht="14.4" customHeight="1" x14ac:dyDescent="0.3">
      <c r="A178" s="613" t="s">
        <v>504</v>
      </c>
      <c r="B178" s="614" t="s">
        <v>1713</v>
      </c>
      <c r="C178" s="615" t="s">
        <v>509</v>
      </c>
      <c r="D178" s="616" t="s">
        <v>1714</v>
      </c>
      <c r="E178" s="615" t="s">
        <v>514</v>
      </c>
      <c r="F178" s="616" t="s">
        <v>1715</v>
      </c>
      <c r="G178" s="615" t="s">
        <v>538</v>
      </c>
      <c r="H178" s="615" t="s">
        <v>1126</v>
      </c>
      <c r="I178" s="615" t="s">
        <v>1127</v>
      </c>
      <c r="J178" s="615" t="s">
        <v>1128</v>
      </c>
      <c r="K178" s="615" t="s">
        <v>1129</v>
      </c>
      <c r="L178" s="617">
        <v>325.16000000000003</v>
      </c>
      <c r="M178" s="617">
        <v>6</v>
      </c>
      <c r="N178" s="618">
        <v>1950.96</v>
      </c>
    </row>
    <row r="179" spans="1:14" ht="14.4" customHeight="1" x14ac:dyDescent="0.3">
      <c r="A179" s="613" t="s">
        <v>504</v>
      </c>
      <c r="B179" s="614" t="s">
        <v>1713</v>
      </c>
      <c r="C179" s="615" t="s">
        <v>509</v>
      </c>
      <c r="D179" s="616" t="s">
        <v>1714</v>
      </c>
      <c r="E179" s="615" t="s">
        <v>514</v>
      </c>
      <c r="F179" s="616" t="s">
        <v>1715</v>
      </c>
      <c r="G179" s="615" t="s">
        <v>538</v>
      </c>
      <c r="H179" s="615" t="s">
        <v>1130</v>
      </c>
      <c r="I179" s="615" t="s">
        <v>189</v>
      </c>
      <c r="J179" s="615" t="s">
        <v>1131</v>
      </c>
      <c r="K179" s="615"/>
      <c r="L179" s="617">
        <v>52.016731336165535</v>
      </c>
      <c r="M179" s="617">
        <v>5</v>
      </c>
      <c r="N179" s="618">
        <v>260.08365668082769</v>
      </c>
    </row>
    <row r="180" spans="1:14" ht="14.4" customHeight="1" x14ac:dyDescent="0.3">
      <c r="A180" s="613" t="s">
        <v>504</v>
      </c>
      <c r="B180" s="614" t="s">
        <v>1713</v>
      </c>
      <c r="C180" s="615" t="s">
        <v>509</v>
      </c>
      <c r="D180" s="616" t="s">
        <v>1714</v>
      </c>
      <c r="E180" s="615" t="s">
        <v>514</v>
      </c>
      <c r="F180" s="616" t="s">
        <v>1715</v>
      </c>
      <c r="G180" s="615" t="s">
        <v>538</v>
      </c>
      <c r="H180" s="615" t="s">
        <v>1132</v>
      </c>
      <c r="I180" s="615" t="s">
        <v>1133</v>
      </c>
      <c r="J180" s="615" t="s">
        <v>1134</v>
      </c>
      <c r="K180" s="615" t="s">
        <v>1135</v>
      </c>
      <c r="L180" s="617">
        <v>279.38</v>
      </c>
      <c r="M180" s="617">
        <v>5</v>
      </c>
      <c r="N180" s="618">
        <v>1396.9</v>
      </c>
    </row>
    <row r="181" spans="1:14" ht="14.4" customHeight="1" x14ac:dyDescent="0.3">
      <c r="A181" s="613" t="s">
        <v>504</v>
      </c>
      <c r="B181" s="614" t="s">
        <v>1713</v>
      </c>
      <c r="C181" s="615" t="s">
        <v>509</v>
      </c>
      <c r="D181" s="616" t="s">
        <v>1714</v>
      </c>
      <c r="E181" s="615" t="s">
        <v>514</v>
      </c>
      <c r="F181" s="616" t="s">
        <v>1715</v>
      </c>
      <c r="G181" s="615" t="s">
        <v>538</v>
      </c>
      <c r="H181" s="615" t="s">
        <v>1136</v>
      </c>
      <c r="I181" s="615" t="s">
        <v>1137</v>
      </c>
      <c r="J181" s="615" t="s">
        <v>1138</v>
      </c>
      <c r="K181" s="615" t="s">
        <v>1139</v>
      </c>
      <c r="L181" s="617">
        <v>33.949800068076968</v>
      </c>
      <c r="M181" s="617">
        <v>2</v>
      </c>
      <c r="N181" s="618">
        <v>67.899600136153936</v>
      </c>
    </row>
    <row r="182" spans="1:14" ht="14.4" customHeight="1" x14ac:dyDescent="0.3">
      <c r="A182" s="613" t="s">
        <v>504</v>
      </c>
      <c r="B182" s="614" t="s">
        <v>1713</v>
      </c>
      <c r="C182" s="615" t="s">
        <v>509</v>
      </c>
      <c r="D182" s="616" t="s">
        <v>1714</v>
      </c>
      <c r="E182" s="615" t="s">
        <v>514</v>
      </c>
      <c r="F182" s="616" t="s">
        <v>1715</v>
      </c>
      <c r="G182" s="615" t="s">
        <v>538</v>
      </c>
      <c r="H182" s="615" t="s">
        <v>1140</v>
      </c>
      <c r="I182" s="615" t="s">
        <v>189</v>
      </c>
      <c r="J182" s="615" t="s">
        <v>1141</v>
      </c>
      <c r="K182" s="615"/>
      <c r="L182" s="617">
        <v>167.86333333333332</v>
      </c>
      <c r="M182" s="617">
        <v>3</v>
      </c>
      <c r="N182" s="618">
        <v>503.58999999999992</v>
      </c>
    </row>
    <row r="183" spans="1:14" ht="14.4" customHeight="1" x14ac:dyDescent="0.3">
      <c r="A183" s="613" t="s">
        <v>504</v>
      </c>
      <c r="B183" s="614" t="s">
        <v>1713</v>
      </c>
      <c r="C183" s="615" t="s">
        <v>509</v>
      </c>
      <c r="D183" s="616" t="s">
        <v>1714</v>
      </c>
      <c r="E183" s="615" t="s">
        <v>514</v>
      </c>
      <c r="F183" s="616" t="s">
        <v>1715</v>
      </c>
      <c r="G183" s="615" t="s">
        <v>538</v>
      </c>
      <c r="H183" s="615" t="s">
        <v>1142</v>
      </c>
      <c r="I183" s="615" t="s">
        <v>189</v>
      </c>
      <c r="J183" s="615" t="s">
        <v>1143</v>
      </c>
      <c r="K183" s="615"/>
      <c r="L183" s="617">
        <v>138.491327058991</v>
      </c>
      <c r="M183" s="617">
        <v>1</v>
      </c>
      <c r="N183" s="618">
        <v>138.491327058991</v>
      </c>
    </row>
    <row r="184" spans="1:14" ht="14.4" customHeight="1" x14ac:dyDescent="0.3">
      <c r="A184" s="613" t="s">
        <v>504</v>
      </c>
      <c r="B184" s="614" t="s">
        <v>1713</v>
      </c>
      <c r="C184" s="615" t="s">
        <v>509</v>
      </c>
      <c r="D184" s="616" t="s">
        <v>1714</v>
      </c>
      <c r="E184" s="615" t="s">
        <v>514</v>
      </c>
      <c r="F184" s="616" t="s">
        <v>1715</v>
      </c>
      <c r="G184" s="615" t="s">
        <v>538</v>
      </c>
      <c r="H184" s="615" t="s">
        <v>1144</v>
      </c>
      <c r="I184" s="615" t="s">
        <v>1145</v>
      </c>
      <c r="J184" s="615" t="s">
        <v>1146</v>
      </c>
      <c r="K184" s="615" t="s">
        <v>1147</v>
      </c>
      <c r="L184" s="617">
        <v>2225.77</v>
      </c>
      <c r="M184" s="617">
        <v>3</v>
      </c>
      <c r="N184" s="618">
        <v>6677.3099999999995</v>
      </c>
    </row>
    <row r="185" spans="1:14" ht="14.4" customHeight="1" x14ac:dyDescent="0.3">
      <c r="A185" s="613" t="s">
        <v>504</v>
      </c>
      <c r="B185" s="614" t="s">
        <v>1713</v>
      </c>
      <c r="C185" s="615" t="s">
        <v>509</v>
      </c>
      <c r="D185" s="616" t="s">
        <v>1714</v>
      </c>
      <c r="E185" s="615" t="s">
        <v>514</v>
      </c>
      <c r="F185" s="616" t="s">
        <v>1715</v>
      </c>
      <c r="G185" s="615" t="s">
        <v>538</v>
      </c>
      <c r="H185" s="615" t="s">
        <v>1148</v>
      </c>
      <c r="I185" s="615" t="s">
        <v>1148</v>
      </c>
      <c r="J185" s="615" t="s">
        <v>1149</v>
      </c>
      <c r="K185" s="615" t="s">
        <v>1150</v>
      </c>
      <c r="L185" s="617">
        <v>48.14</v>
      </c>
      <c r="M185" s="617">
        <v>1</v>
      </c>
      <c r="N185" s="618">
        <v>48.14</v>
      </c>
    </row>
    <row r="186" spans="1:14" ht="14.4" customHeight="1" x14ac:dyDescent="0.3">
      <c r="A186" s="613" t="s">
        <v>504</v>
      </c>
      <c r="B186" s="614" t="s">
        <v>1713</v>
      </c>
      <c r="C186" s="615" t="s">
        <v>509</v>
      </c>
      <c r="D186" s="616" t="s">
        <v>1714</v>
      </c>
      <c r="E186" s="615" t="s">
        <v>514</v>
      </c>
      <c r="F186" s="616" t="s">
        <v>1715</v>
      </c>
      <c r="G186" s="615" t="s">
        <v>538</v>
      </c>
      <c r="H186" s="615" t="s">
        <v>1151</v>
      </c>
      <c r="I186" s="615" t="s">
        <v>1151</v>
      </c>
      <c r="J186" s="615" t="s">
        <v>1152</v>
      </c>
      <c r="K186" s="615" t="s">
        <v>544</v>
      </c>
      <c r="L186" s="617">
        <v>382.60999999999996</v>
      </c>
      <c r="M186" s="617">
        <v>3</v>
      </c>
      <c r="N186" s="618">
        <v>1147.83</v>
      </c>
    </row>
    <row r="187" spans="1:14" ht="14.4" customHeight="1" x14ac:dyDescent="0.3">
      <c r="A187" s="613" t="s">
        <v>504</v>
      </c>
      <c r="B187" s="614" t="s">
        <v>1713</v>
      </c>
      <c r="C187" s="615" t="s">
        <v>509</v>
      </c>
      <c r="D187" s="616" t="s">
        <v>1714</v>
      </c>
      <c r="E187" s="615" t="s">
        <v>514</v>
      </c>
      <c r="F187" s="616" t="s">
        <v>1715</v>
      </c>
      <c r="G187" s="615" t="s">
        <v>538</v>
      </c>
      <c r="H187" s="615" t="s">
        <v>1153</v>
      </c>
      <c r="I187" s="615" t="s">
        <v>1154</v>
      </c>
      <c r="J187" s="615" t="s">
        <v>1155</v>
      </c>
      <c r="K187" s="615" t="s">
        <v>1084</v>
      </c>
      <c r="L187" s="617">
        <v>3905</v>
      </c>
      <c r="M187" s="617">
        <v>6</v>
      </c>
      <c r="N187" s="618">
        <v>23430</v>
      </c>
    </row>
    <row r="188" spans="1:14" ht="14.4" customHeight="1" x14ac:dyDescent="0.3">
      <c r="A188" s="613" t="s">
        <v>504</v>
      </c>
      <c r="B188" s="614" t="s">
        <v>1713</v>
      </c>
      <c r="C188" s="615" t="s">
        <v>509</v>
      </c>
      <c r="D188" s="616" t="s">
        <v>1714</v>
      </c>
      <c r="E188" s="615" t="s">
        <v>514</v>
      </c>
      <c r="F188" s="616" t="s">
        <v>1715</v>
      </c>
      <c r="G188" s="615" t="s">
        <v>538</v>
      </c>
      <c r="H188" s="615" t="s">
        <v>1156</v>
      </c>
      <c r="I188" s="615" t="s">
        <v>1157</v>
      </c>
      <c r="J188" s="615" t="s">
        <v>1158</v>
      </c>
      <c r="K188" s="615" t="s">
        <v>1159</v>
      </c>
      <c r="L188" s="617">
        <v>136.16999999999999</v>
      </c>
      <c r="M188" s="617">
        <v>1</v>
      </c>
      <c r="N188" s="618">
        <v>136.16999999999999</v>
      </c>
    </row>
    <row r="189" spans="1:14" ht="14.4" customHeight="1" x14ac:dyDescent="0.3">
      <c r="A189" s="613" t="s">
        <v>504</v>
      </c>
      <c r="B189" s="614" t="s">
        <v>1713</v>
      </c>
      <c r="C189" s="615" t="s">
        <v>509</v>
      </c>
      <c r="D189" s="616" t="s">
        <v>1714</v>
      </c>
      <c r="E189" s="615" t="s">
        <v>514</v>
      </c>
      <c r="F189" s="616" t="s">
        <v>1715</v>
      </c>
      <c r="G189" s="615" t="s">
        <v>538</v>
      </c>
      <c r="H189" s="615" t="s">
        <v>1160</v>
      </c>
      <c r="I189" s="615" t="s">
        <v>1161</v>
      </c>
      <c r="J189" s="615" t="s">
        <v>1162</v>
      </c>
      <c r="K189" s="615" t="s">
        <v>1163</v>
      </c>
      <c r="L189" s="617">
        <v>3817.9262868774572</v>
      </c>
      <c r="M189" s="617">
        <v>4</v>
      </c>
      <c r="N189" s="618">
        <v>15271.705147509829</v>
      </c>
    </row>
    <row r="190" spans="1:14" ht="14.4" customHeight="1" x14ac:dyDescent="0.3">
      <c r="A190" s="613" t="s">
        <v>504</v>
      </c>
      <c r="B190" s="614" t="s">
        <v>1713</v>
      </c>
      <c r="C190" s="615" t="s">
        <v>509</v>
      </c>
      <c r="D190" s="616" t="s">
        <v>1714</v>
      </c>
      <c r="E190" s="615" t="s">
        <v>514</v>
      </c>
      <c r="F190" s="616" t="s">
        <v>1715</v>
      </c>
      <c r="G190" s="615" t="s">
        <v>538</v>
      </c>
      <c r="H190" s="615" t="s">
        <v>1164</v>
      </c>
      <c r="I190" s="615" t="s">
        <v>189</v>
      </c>
      <c r="J190" s="615" t="s">
        <v>1165</v>
      </c>
      <c r="K190" s="615"/>
      <c r="L190" s="617">
        <v>70.396430906110382</v>
      </c>
      <c r="M190" s="617">
        <v>12</v>
      </c>
      <c r="N190" s="618">
        <v>844.75717087332464</v>
      </c>
    </row>
    <row r="191" spans="1:14" ht="14.4" customHeight="1" x14ac:dyDescent="0.3">
      <c r="A191" s="613" t="s">
        <v>504</v>
      </c>
      <c r="B191" s="614" t="s">
        <v>1713</v>
      </c>
      <c r="C191" s="615" t="s">
        <v>509</v>
      </c>
      <c r="D191" s="616" t="s">
        <v>1714</v>
      </c>
      <c r="E191" s="615" t="s">
        <v>514</v>
      </c>
      <c r="F191" s="616" t="s">
        <v>1715</v>
      </c>
      <c r="G191" s="615" t="s">
        <v>538</v>
      </c>
      <c r="H191" s="615" t="s">
        <v>1166</v>
      </c>
      <c r="I191" s="615" t="s">
        <v>1167</v>
      </c>
      <c r="J191" s="615" t="s">
        <v>1168</v>
      </c>
      <c r="K191" s="615" t="s">
        <v>1169</v>
      </c>
      <c r="L191" s="617">
        <v>275.77919057971985</v>
      </c>
      <c r="M191" s="617">
        <v>1</v>
      </c>
      <c r="N191" s="618">
        <v>275.77919057971985</v>
      </c>
    </row>
    <row r="192" spans="1:14" ht="14.4" customHeight="1" x14ac:dyDescent="0.3">
      <c r="A192" s="613" t="s">
        <v>504</v>
      </c>
      <c r="B192" s="614" t="s">
        <v>1713</v>
      </c>
      <c r="C192" s="615" t="s">
        <v>509</v>
      </c>
      <c r="D192" s="616" t="s">
        <v>1714</v>
      </c>
      <c r="E192" s="615" t="s">
        <v>514</v>
      </c>
      <c r="F192" s="616" t="s">
        <v>1715</v>
      </c>
      <c r="G192" s="615" t="s">
        <v>538</v>
      </c>
      <c r="H192" s="615" t="s">
        <v>1170</v>
      </c>
      <c r="I192" s="615" t="s">
        <v>1171</v>
      </c>
      <c r="J192" s="615" t="s">
        <v>1172</v>
      </c>
      <c r="K192" s="615" t="s">
        <v>1070</v>
      </c>
      <c r="L192" s="617">
        <v>35.049999999999997</v>
      </c>
      <c r="M192" s="617">
        <v>20</v>
      </c>
      <c r="N192" s="618">
        <v>701</v>
      </c>
    </row>
    <row r="193" spans="1:14" ht="14.4" customHeight="1" x14ac:dyDescent="0.3">
      <c r="A193" s="613" t="s">
        <v>504</v>
      </c>
      <c r="B193" s="614" t="s">
        <v>1713</v>
      </c>
      <c r="C193" s="615" t="s">
        <v>509</v>
      </c>
      <c r="D193" s="616" t="s">
        <v>1714</v>
      </c>
      <c r="E193" s="615" t="s">
        <v>514</v>
      </c>
      <c r="F193" s="616" t="s">
        <v>1715</v>
      </c>
      <c r="G193" s="615" t="s">
        <v>538</v>
      </c>
      <c r="H193" s="615" t="s">
        <v>1173</v>
      </c>
      <c r="I193" s="615" t="s">
        <v>1174</v>
      </c>
      <c r="J193" s="615" t="s">
        <v>1175</v>
      </c>
      <c r="K193" s="615" t="s">
        <v>1176</v>
      </c>
      <c r="L193" s="617">
        <v>46.539871728592438</v>
      </c>
      <c r="M193" s="617">
        <v>3</v>
      </c>
      <c r="N193" s="618">
        <v>139.61961518577732</v>
      </c>
    </row>
    <row r="194" spans="1:14" ht="14.4" customHeight="1" x14ac:dyDescent="0.3">
      <c r="A194" s="613" t="s">
        <v>504</v>
      </c>
      <c r="B194" s="614" t="s">
        <v>1713</v>
      </c>
      <c r="C194" s="615" t="s">
        <v>509</v>
      </c>
      <c r="D194" s="616" t="s">
        <v>1714</v>
      </c>
      <c r="E194" s="615" t="s">
        <v>514</v>
      </c>
      <c r="F194" s="616" t="s">
        <v>1715</v>
      </c>
      <c r="G194" s="615" t="s">
        <v>538</v>
      </c>
      <c r="H194" s="615" t="s">
        <v>1177</v>
      </c>
      <c r="I194" s="615" t="s">
        <v>189</v>
      </c>
      <c r="J194" s="615" t="s">
        <v>1178</v>
      </c>
      <c r="K194" s="615"/>
      <c r="L194" s="617">
        <v>143.78189712951422</v>
      </c>
      <c r="M194" s="617">
        <v>3</v>
      </c>
      <c r="N194" s="618">
        <v>431.34569138854266</v>
      </c>
    </row>
    <row r="195" spans="1:14" ht="14.4" customHeight="1" x14ac:dyDescent="0.3">
      <c r="A195" s="613" t="s">
        <v>504</v>
      </c>
      <c r="B195" s="614" t="s">
        <v>1713</v>
      </c>
      <c r="C195" s="615" t="s">
        <v>509</v>
      </c>
      <c r="D195" s="616" t="s">
        <v>1714</v>
      </c>
      <c r="E195" s="615" t="s">
        <v>514</v>
      </c>
      <c r="F195" s="616" t="s">
        <v>1715</v>
      </c>
      <c r="G195" s="615" t="s">
        <v>538</v>
      </c>
      <c r="H195" s="615" t="s">
        <v>1179</v>
      </c>
      <c r="I195" s="615" t="s">
        <v>1180</v>
      </c>
      <c r="J195" s="615" t="s">
        <v>1181</v>
      </c>
      <c r="K195" s="615" t="s">
        <v>1182</v>
      </c>
      <c r="L195" s="617">
        <v>57.820000000000057</v>
      </c>
      <c r="M195" s="617">
        <v>1</v>
      </c>
      <c r="N195" s="618">
        <v>57.820000000000057</v>
      </c>
    </row>
    <row r="196" spans="1:14" ht="14.4" customHeight="1" x14ac:dyDescent="0.3">
      <c r="A196" s="613" t="s">
        <v>504</v>
      </c>
      <c r="B196" s="614" t="s">
        <v>1713</v>
      </c>
      <c r="C196" s="615" t="s">
        <v>509</v>
      </c>
      <c r="D196" s="616" t="s">
        <v>1714</v>
      </c>
      <c r="E196" s="615" t="s">
        <v>514</v>
      </c>
      <c r="F196" s="616" t="s">
        <v>1715</v>
      </c>
      <c r="G196" s="615" t="s">
        <v>538</v>
      </c>
      <c r="H196" s="615" t="s">
        <v>1183</v>
      </c>
      <c r="I196" s="615" t="s">
        <v>1184</v>
      </c>
      <c r="J196" s="615" t="s">
        <v>1185</v>
      </c>
      <c r="K196" s="615" t="s">
        <v>1070</v>
      </c>
      <c r="L196" s="617">
        <v>83.293999999999997</v>
      </c>
      <c r="M196" s="617">
        <v>25</v>
      </c>
      <c r="N196" s="618">
        <v>2082.35</v>
      </c>
    </row>
    <row r="197" spans="1:14" ht="14.4" customHeight="1" x14ac:dyDescent="0.3">
      <c r="A197" s="613" t="s">
        <v>504</v>
      </c>
      <c r="B197" s="614" t="s">
        <v>1713</v>
      </c>
      <c r="C197" s="615" t="s">
        <v>509</v>
      </c>
      <c r="D197" s="616" t="s">
        <v>1714</v>
      </c>
      <c r="E197" s="615" t="s">
        <v>514</v>
      </c>
      <c r="F197" s="616" t="s">
        <v>1715</v>
      </c>
      <c r="G197" s="615" t="s">
        <v>538</v>
      </c>
      <c r="H197" s="615" t="s">
        <v>1186</v>
      </c>
      <c r="I197" s="615" t="s">
        <v>189</v>
      </c>
      <c r="J197" s="615" t="s">
        <v>1187</v>
      </c>
      <c r="K197" s="615" t="s">
        <v>1188</v>
      </c>
      <c r="L197" s="617">
        <v>1304.97</v>
      </c>
      <c r="M197" s="617">
        <v>1</v>
      </c>
      <c r="N197" s="618">
        <v>1304.97</v>
      </c>
    </row>
    <row r="198" spans="1:14" ht="14.4" customHeight="1" x14ac:dyDescent="0.3">
      <c r="A198" s="613" t="s">
        <v>504</v>
      </c>
      <c r="B198" s="614" t="s">
        <v>1713</v>
      </c>
      <c r="C198" s="615" t="s">
        <v>509</v>
      </c>
      <c r="D198" s="616" t="s">
        <v>1714</v>
      </c>
      <c r="E198" s="615" t="s">
        <v>514</v>
      </c>
      <c r="F198" s="616" t="s">
        <v>1715</v>
      </c>
      <c r="G198" s="615" t="s">
        <v>538</v>
      </c>
      <c r="H198" s="615" t="s">
        <v>1189</v>
      </c>
      <c r="I198" s="615" t="s">
        <v>1190</v>
      </c>
      <c r="J198" s="615" t="s">
        <v>1191</v>
      </c>
      <c r="K198" s="615" t="s">
        <v>1192</v>
      </c>
      <c r="L198" s="617">
        <v>82.454999999999984</v>
      </c>
      <c r="M198" s="617">
        <v>2</v>
      </c>
      <c r="N198" s="618">
        <v>164.90999999999997</v>
      </c>
    </row>
    <row r="199" spans="1:14" ht="14.4" customHeight="1" x14ac:dyDescent="0.3">
      <c r="A199" s="613" t="s">
        <v>504</v>
      </c>
      <c r="B199" s="614" t="s">
        <v>1713</v>
      </c>
      <c r="C199" s="615" t="s">
        <v>509</v>
      </c>
      <c r="D199" s="616" t="s">
        <v>1714</v>
      </c>
      <c r="E199" s="615" t="s">
        <v>514</v>
      </c>
      <c r="F199" s="616" t="s">
        <v>1715</v>
      </c>
      <c r="G199" s="615" t="s">
        <v>538</v>
      </c>
      <c r="H199" s="615" t="s">
        <v>1193</v>
      </c>
      <c r="I199" s="615" t="s">
        <v>189</v>
      </c>
      <c r="J199" s="615" t="s">
        <v>1194</v>
      </c>
      <c r="K199" s="615"/>
      <c r="L199" s="617">
        <v>60.949397516175267</v>
      </c>
      <c r="M199" s="617">
        <v>1</v>
      </c>
      <c r="N199" s="618">
        <v>60.949397516175267</v>
      </c>
    </row>
    <row r="200" spans="1:14" ht="14.4" customHeight="1" x14ac:dyDescent="0.3">
      <c r="A200" s="613" t="s">
        <v>504</v>
      </c>
      <c r="B200" s="614" t="s">
        <v>1713</v>
      </c>
      <c r="C200" s="615" t="s">
        <v>509</v>
      </c>
      <c r="D200" s="616" t="s">
        <v>1714</v>
      </c>
      <c r="E200" s="615" t="s">
        <v>514</v>
      </c>
      <c r="F200" s="616" t="s">
        <v>1715</v>
      </c>
      <c r="G200" s="615" t="s">
        <v>538</v>
      </c>
      <c r="H200" s="615" t="s">
        <v>1195</v>
      </c>
      <c r="I200" s="615" t="s">
        <v>1196</v>
      </c>
      <c r="J200" s="615" t="s">
        <v>1197</v>
      </c>
      <c r="K200" s="615" t="s">
        <v>1198</v>
      </c>
      <c r="L200" s="617">
        <v>135.65987785843998</v>
      </c>
      <c r="M200" s="617">
        <v>2</v>
      </c>
      <c r="N200" s="618">
        <v>271.31975571687997</v>
      </c>
    </row>
    <row r="201" spans="1:14" ht="14.4" customHeight="1" x14ac:dyDescent="0.3">
      <c r="A201" s="613" t="s">
        <v>504</v>
      </c>
      <c r="B201" s="614" t="s">
        <v>1713</v>
      </c>
      <c r="C201" s="615" t="s">
        <v>509</v>
      </c>
      <c r="D201" s="616" t="s">
        <v>1714</v>
      </c>
      <c r="E201" s="615" t="s">
        <v>514</v>
      </c>
      <c r="F201" s="616" t="s">
        <v>1715</v>
      </c>
      <c r="G201" s="615" t="s">
        <v>538</v>
      </c>
      <c r="H201" s="615" t="s">
        <v>1199</v>
      </c>
      <c r="I201" s="615" t="s">
        <v>1200</v>
      </c>
      <c r="J201" s="615" t="s">
        <v>1201</v>
      </c>
      <c r="K201" s="615" t="s">
        <v>1202</v>
      </c>
      <c r="L201" s="617">
        <v>11.940300000000001</v>
      </c>
      <c r="M201" s="617">
        <v>100</v>
      </c>
      <c r="N201" s="618">
        <v>1194.03</v>
      </c>
    </row>
    <row r="202" spans="1:14" ht="14.4" customHeight="1" x14ac:dyDescent="0.3">
      <c r="A202" s="613" t="s">
        <v>504</v>
      </c>
      <c r="B202" s="614" t="s">
        <v>1713</v>
      </c>
      <c r="C202" s="615" t="s">
        <v>509</v>
      </c>
      <c r="D202" s="616" t="s">
        <v>1714</v>
      </c>
      <c r="E202" s="615" t="s">
        <v>514</v>
      </c>
      <c r="F202" s="616" t="s">
        <v>1715</v>
      </c>
      <c r="G202" s="615" t="s">
        <v>538</v>
      </c>
      <c r="H202" s="615" t="s">
        <v>1203</v>
      </c>
      <c r="I202" s="615" t="s">
        <v>189</v>
      </c>
      <c r="J202" s="615" t="s">
        <v>1204</v>
      </c>
      <c r="K202" s="615"/>
      <c r="L202" s="617">
        <v>75.629166796626905</v>
      </c>
      <c r="M202" s="617">
        <v>12</v>
      </c>
      <c r="N202" s="618">
        <v>907.5500015595228</v>
      </c>
    </row>
    <row r="203" spans="1:14" ht="14.4" customHeight="1" x14ac:dyDescent="0.3">
      <c r="A203" s="613" t="s">
        <v>504</v>
      </c>
      <c r="B203" s="614" t="s">
        <v>1713</v>
      </c>
      <c r="C203" s="615" t="s">
        <v>509</v>
      </c>
      <c r="D203" s="616" t="s">
        <v>1714</v>
      </c>
      <c r="E203" s="615" t="s">
        <v>514</v>
      </c>
      <c r="F203" s="616" t="s">
        <v>1715</v>
      </c>
      <c r="G203" s="615" t="s">
        <v>538</v>
      </c>
      <c r="H203" s="615" t="s">
        <v>1205</v>
      </c>
      <c r="I203" s="615" t="s">
        <v>1206</v>
      </c>
      <c r="J203" s="615" t="s">
        <v>1207</v>
      </c>
      <c r="K203" s="615" t="s">
        <v>1208</v>
      </c>
      <c r="L203" s="617">
        <v>66.579999999999984</v>
      </c>
      <c r="M203" s="617">
        <v>1</v>
      </c>
      <c r="N203" s="618">
        <v>66.579999999999984</v>
      </c>
    </row>
    <row r="204" spans="1:14" ht="14.4" customHeight="1" x14ac:dyDescent="0.3">
      <c r="A204" s="613" t="s">
        <v>504</v>
      </c>
      <c r="B204" s="614" t="s">
        <v>1713</v>
      </c>
      <c r="C204" s="615" t="s">
        <v>509</v>
      </c>
      <c r="D204" s="616" t="s">
        <v>1714</v>
      </c>
      <c r="E204" s="615" t="s">
        <v>514</v>
      </c>
      <c r="F204" s="616" t="s">
        <v>1715</v>
      </c>
      <c r="G204" s="615" t="s">
        <v>538</v>
      </c>
      <c r="H204" s="615" t="s">
        <v>1209</v>
      </c>
      <c r="I204" s="615" t="s">
        <v>1210</v>
      </c>
      <c r="J204" s="615" t="s">
        <v>1211</v>
      </c>
      <c r="K204" s="615" t="s">
        <v>1212</v>
      </c>
      <c r="L204" s="617">
        <v>408.37959481231422</v>
      </c>
      <c r="M204" s="617">
        <v>1</v>
      </c>
      <c r="N204" s="618">
        <v>408.37959481231422</v>
      </c>
    </row>
    <row r="205" spans="1:14" ht="14.4" customHeight="1" x14ac:dyDescent="0.3">
      <c r="A205" s="613" t="s">
        <v>504</v>
      </c>
      <c r="B205" s="614" t="s">
        <v>1713</v>
      </c>
      <c r="C205" s="615" t="s">
        <v>509</v>
      </c>
      <c r="D205" s="616" t="s">
        <v>1714</v>
      </c>
      <c r="E205" s="615" t="s">
        <v>514</v>
      </c>
      <c r="F205" s="616" t="s">
        <v>1715</v>
      </c>
      <c r="G205" s="615" t="s">
        <v>538</v>
      </c>
      <c r="H205" s="615" t="s">
        <v>1213</v>
      </c>
      <c r="I205" s="615" t="s">
        <v>189</v>
      </c>
      <c r="J205" s="615" t="s">
        <v>1214</v>
      </c>
      <c r="K205" s="615"/>
      <c r="L205" s="617">
        <v>189.209601284461</v>
      </c>
      <c r="M205" s="617">
        <v>1</v>
      </c>
      <c r="N205" s="618">
        <v>189.209601284461</v>
      </c>
    </row>
    <row r="206" spans="1:14" ht="14.4" customHeight="1" x14ac:dyDescent="0.3">
      <c r="A206" s="613" t="s">
        <v>504</v>
      </c>
      <c r="B206" s="614" t="s">
        <v>1713</v>
      </c>
      <c r="C206" s="615" t="s">
        <v>509</v>
      </c>
      <c r="D206" s="616" t="s">
        <v>1714</v>
      </c>
      <c r="E206" s="615" t="s">
        <v>514</v>
      </c>
      <c r="F206" s="616" t="s">
        <v>1715</v>
      </c>
      <c r="G206" s="615" t="s">
        <v>538</v>
      </c>
      <c r="H206" s="615" t="s">
        <v>1215</v>
      </c>
      <c r="I206" s="615" t="s">
        <v>1216</v>
      </c>
      <c r="J206" s="615" t="s">
        <v>1217</v>
      </c>
      <c r="K206" s="615" t="s">
        <v>1218</v>
      </c>
      <c r="L206" s="617">
        <v>408.38900008122795</v>
      </c>
      <c r="M206" s="617">
        <v>1</v>
      </c>
      <c r="N206" s="618">
        <v>408.38900008122795</v>
      </c>
    </row>
    <row r="207" spans="1:14" ht="14.4" customHeight="1" x14ac:dyDescent="0.3">
      <c r="A207" s="613" t="s">
        <v>504</v>
      </c>
      <c r="B207" s="614" t="s">
        <v>1713</v>
      </c>
      <c r="C207" s="615" t="s">
        <v>509</v>
      </c>
      <c r="D207" s="616" t="s">
        <v>1714</v>
      </c>
      <c r="E207" s="615" t="s">
        <v>514</v>
      </c>
      <c r="F207" s="616" t="s">
        <v>1715</v>
      </c>
      <c r="G207" s="615" t="s">
        <v>538</v>
      </c>
      <c r="H207" s="615" t="s">
        <v>1219</v>
      </c>
      <c r="I207" s="615" t="s">
        <v>189</v>
      </c>
      <c r="J207" s="615" t="s">
        <v>1220</v>
      </c>
      <c r="K207" s="615"/>
      <c r="L207" s="617">
        <v>110.83954969723192</v>
      </c>
      <c r="M207" s="617">
        <v>6</v>
      </c>
      <c r="N207" s="618">
        <v>665.0372981833915</v>
      </c>
    </row>
    <row r="208" spans="1:14" ht="14.4" customHeight="1" x14ac:dyDescent="0.3">
      <c r="A208" s="613" t="s">
        <v>504</v>
      </c>
      <c r="B208" s="614" t="s">
        <v>1713</v>
      </c>
      <c r="C208" s="615" t="s">
        <v>509</v>
      </c>
      <c r="D208" s="616" t="s">
        <v>1714</v>
      </c>
      <c r="E208" s="615" t="s">
        <v>514</v>
      </c>
      <c r="F208" s="616" t="s">
        <v>1715</v>
      </c>
      <c r="G208" s="615" t="s">
        <v>538</v>
      </c>
      <c r="H208" s="615" t="s">
        <v>1221</v>
      </c>
      <c r="I208" s="615" t="s">
        <v>189</v>
      </c>
      <c r="J208" s="615" t="s">
        <v>1222</v>
      </c>
      <c r="K208" s="615"/>
      <c r="L208" s="617">
        <v>56.0144609216756</v>
      </c>
      <c r="M208" s="617">
        <v>11</v>
      </c>
      <c r="N208" s="618">
        <v>616.15907013843162</v>
      </c>
    </row>
    <row r="209" spans="1:14" ht="14.4" customHeight="1" x14ac:dyDescent="0.3">
      <c r="A209" s="613" t="s">
        <v>504</v>
      </c>
      <c r="B209" s="614" t="s">
        <v>1713</v>
      </c>
      <c r="C209" s="615" t="s">
        <v>509</v>
      </c>
      <c r="D209" s="616" t="s">
        <v>1714</v>
      </c>
      <c r="E209" s="615" t="s">
        <v>514</v>
      </c>
      <c r="F209" s="616" t="s">
        <v>1715</v>
      </c>
      <c r="G209" s="615" t="s">
        <v>538</v>
      </c>
      <c r="H209" s="615" t="s">
        <v>1223</v>
      </c>
      <c r="I209" s="615" t="s">
        <v>1223</v>
      </c>
      <c r="J209" s="615" t="s">
        <v>1224</v>
      </c>
      <c r="K209" s="615" t="s">
        <v>1225</v>
      </c>
      <c r="L209" s="617">
        <v>96.144648849269345</v>
      </c>
      <c r="M209" s="617">
        <v>4</v>
      </c>
      <c r="N209" s="618">
        <v>384.57859539707738</v>
      </c>
    </row>
    <row r="210" spans="1:14" ht="14.4" customHeight="1" x14ac:dyDescent="0.3">
      <c r="A210" s="613" t="s">
        <v>504</v>
      </c>
      <c r="B210" s="614" t="s">
        <v>1713</v>
      </c>
      <c r="C210" s="615" t="s">
        <v>509</v>
      </c>
      <c r="D210" s="616" t="s">
        <v>1714</v>
      </c>
      <c r="E210" s="615" t="s">
        <v>514</v>
      </c>
      <c r="F210" s="616" t="s">
        <v>1715</v>
      </c>
      <c r="G210" s="615" t="s">
        <v>538</v>
      </c>
      <c r="H210" s="615" t="s">
        <v>1226</v>
      </c>
      <c r="I210" s="615" t="s">
        <v>1226</v>
      </c>
      <c r="J210" s="615" t="s">
        <v>586</v>
      </c>
      <c r="K210" s="615" t="s">
        <v>1227</v>
      </c>
      <c r="L210" s="617">
        <v>58.117142444229216</v>
      </c>
      <c r="M210" s="617">
        <v>15</v>
      </c>
      <c r="N210" s="618">
        <v>871.75713666343825</v>
      </c>
    </row>
    <row r="211" spans="1:14" ht="14.4" customHeight="1" x14ac:dyDescent="0.3">
      <c r="A211" s="613" t="s">
        <v>504</v>
      </c>
      <c r="B211" s="614" t="s">
        <v>1713</v>
      </c>
      <c r="C211" s="615" t="s">
        <v>509</v>
      </c>
      <c r="D211" s="616" t="s">
        <v>1714</v>
      </c>
      <c r="E211" s="615" t="s">
        <v>514</v>
      </c>
      <c r="F211" s="616" t="s">
        <v>1715</v>
      </c>
      <c r="G211" s="615" t="s">
        <v>538</v>
      </c>
      <c r="H211" s="615" t="s">
        <v>1228</v>
      </c>
      <c r="I211" s="615" t="s">
        <v>189</v>
      </c>
      <c r="J211" s="615" t="s">
        <v>1229</v>
      </c>
      <c r="K211" s="615"/>
      <c r="L211" s="617">
        <v>37.045747661580471</v>
      </c>
      <c r="M211" s="617">
        <v>7</v>
      </c>
      <c r="N211" s="618">
        <v>259.32023363106327</v>
      </c>
    </row>
    <row r="212" spans="1:14" ht="14.4" customHeight="1" x14ac:dyDescent="0.3">
      <c r="A212" s="613" t="s">
        <v>504</v>
      </c>
      <c r="B212" s="614" t="s">
        <v>1713</v>
      </c>
      <c r="C212" s="615" t="s">
        <v>509</v>
      </c>
      <c r="D212" s="616" t="s">
        <v>1714</v>
      </c>
      <c r="E212" s="615" t="s">
        <v>514</v>
      </c>
      <c r="F212" s="616" t="s">
        <v>1715</v>
      </c>
      <c r="G212" s="615" t="s">
        <v>538</v>
      </c>
      <c r="H212" s="615" t="s">
        <v>1230</v>
      </c>
      <c r="I212" s="615" t="s">
        <v>189</v>
      </c>
      <c r="J212" s="615" t="s">
        <v>1231</v>
      </c>
      <c r="K212" s="615"/>
      <c r="L212" s="617">
        <v>37.416891945593179</v>
      </c>
      <c r="M212" s="617">
        <v>34</v>
      </c>
      <c r="N212" s="618">
        <v>1272.1743261501681</v>
      </c>
    </row>
    <row r="213" spans="1:14" ht="14.4" customHeight="1" x14ac:dyDescent="0.3">
      <c r="A213" s="613" t="s">
        <v>504</v>
      </c>
      <c r="B213" s="614" t="s">
        <v>1713</v>
      </c>
      <c r="C213" s="615" t="s">
        <v>509</v>
      </c>
      <c r="D213" s="616" t="s">
        <v>1714</v>
      </c>
      <c r="E213" s="615" t="s">
        <v>514</v>
      </c>
      <c r="F213" s="616" t="s">
        <v>1715</v>
      </c>
      <c r="G213" s="615" t="s">
        <v>538</v>
      </c>
      <c r="H213" s="615" t="s">
        <v>1232</v>
      </c>
      <c r="I213" s="615" t="s">
        <v>189</v>
      </c>
      <c r="J213" s="615" t="s">
        <v>1233</v>
      </c>
      <c r="K213" s="615" t="s">
        <v>1234</v>
      </c>
      <c r="L213" s="617">
        <v>64.032988298829878</v>
      </c>
      <c r="M213" s="617">
        <v>1</v>
      </c>
      <c r="N213" s="618">
        <v>64.032988298829878</v>
      </c>
    </row>
    <row r="214" spans="1:14" ht="14.4" customHeight="1" x14ac:dyDescent="0.3">
      <c r="A214" s="613" t="s">
        <v>504</v>
      </c>
      <c r="B214" s="614" t="s">
        <v>1713</v>
      </c>
      <c r="C214" s="615" t="s">
        <v>509</v>
      </c>
      <c r="D214" s="616" t="s">
        <v>1714</v>
      </c>
      <c r="E214" s="615" t="s">
        <v>514</v>
      </c>
      <c r="F214" s="616" t="s">
        <v>1715</v>
      </c>
      <c r="G214" s="615" t="s">
        <v>538</v>
      </c>
      <c r="H214" s="615" t="s">
        <v>1235</v>
      </c>
      <c r="I214" s="615" t="s">
        <v>1235</v>
      </c>
      <c r="J214" s="615" t="s">
        <v>1236</v>
      </c>
      <c r="K214" s="615" t="s">
        <v>1237</v>
      </c>
      <c r="L214" s="617">
        <v>43.999874296609313</v>
      </c>
      <c r="M214" s="617">
        <v>3</v>
      </c>
      <c r="N214" s="618">
        <v>131.99962288982795</v>
      </c>
    </row>
    <row r="215" spans="1:14" ht="14.4" customHeight="1" x14ac:dyDescent="0.3">
      <c r="A215" s="613" t="s">
        <v>504</v>
      </c>
      <c r="B215" s="614" t="s">
        <v>1713</v>
      </c>
      <c r="C215" s="615" t="s">
        <v>509</v>
      </c>
      <c r="D215" s="616" t="s">
        <v>1714</v>
      </c>
      <c r="E215" s="615" t="s">
        <v>514</v>
      </c>
      <c r="F215" s="616" t="s">
        <v>1715</v>
      </c>
      <c r="G215" s="615" t="s">
        <v>538</v>
      </c>
      <c r="H215" s="615" t="s">
        <v>1238</v>
      </c>
      <c r="I215" s="615" t="s">
        <v>1238</v>
      </c>
      <c r="J215" s="615" t="s">
        <v>1239</v>
      </c>
      <c r="K215" s="615" t="s">
        <v>1240</v>
      </c>
      <c r="L215" s="617">
        <v>117.47999999999999</v>
      </c>
      <c r="M215" s="617">
        <v>4</v>
      </c>
      <c r="N215" s="618">
        <v>469.91999999999996</v>
      </c>
    </row>
    <row r="216" spans="1:14" ht="14.4" customHeight="1" x14ac:dyDescent="0.3">
      <c r="A216" s="613" t="s">
        <v>504</v>
      </c>
      <c r="B216" s="614" t="s">
        <v>1713</v>
      </c>
      <c r="C216" s="615" t="s">
        <v>509</v>
      </c>
      <c r="D216" s="616" t="s">
        <v>1714</v>
      </c>
      <c r="E216" s="615" t="s">
        <v>514</v>
      </c>
      <c r="F216" s="616" t="s">
        <v>1715</v>
      </c>
      <c r="G216" s="615" t="s">
        <v>538</v>
      </c>
      <c r="H216" s="615" t="s">
        <v>1241</v>
      </c>
      <c r="I216" s="615" t="s">
        <v>1241</v>
      </c>
      <c r="J216" s="615" t="s">
        <v>1242</v>
      </c>
      <c r="K216" s="615" t="s">
        <v>1243</v>
      </c>
      <c r="L216" s="617">
        <v>436.10812822303569</v>
      </c>
      <c r="M216" s="617">
        <v>6</v>
      </c>
      <c r="N216" s="618">
        <v>2616.6487693382142</v>
      </c>
    </row>
    <row r="217" spans="1:14" ht="14.4" customHeight="1" x14ac:dyDescent="0.3">
      <c r="A217" s="613" t="s">
        <v>504</v>
      </c>
      <c r="B217" s="614" t="s">
        <v>1713</v>
      </c>
      <c r="C217" s="615" t="s">
        <v>509</v>
      </c>
      <c r="D217" s="616" t="s">
        <v>1714</v>
      </c>
      <c r="E217" s="615" t="s">
        <v>514</v>
      </c>
      <c r="F217" s="616" t="s">
        <v>1715</v>
      </c>
      <c r="G217" s="615" t="s">
        <v>538</v>
      </c>
      <c r="H217" s="615" t="s">
        <v>1244</v>
      </c>
      <c r="I217" s="615" t="s">
        <v>1244</v>
      </c>
      <c r="J217" s="615" t="s">
        <v>1245</v>
      </c>
      <c r="K217" s="615" t="s">
        <v>1246</v>
      </c>
      <c r="L217" s="617">
        <v>437.99832094958163</v>
      </c>
      <c r="M217" s="617">
        <v>4</v>
      </c>
      <c r="N217" s="618">
        <v>1751.9932837983265</v>
      </c>
    </row>
    <row r="218" spans="1:14" ht="14.4" customHeight="1" x14ac:dyDescent="0.3">
      <c r="A218" s="613" t="s">
        <v>504</v>
      </c>
      <c r="B218" s="614" t="s">
        <v>1713</v>
      </c>
      <c r="C218" s="615" t="s">
        <v>509</v>
      </c>
      <c r="D218" s="616" t="s">
        <v>1714</v>
      </c>
      <c r="E218" s="615" t="s">
        <v>514</v>
      </c>
      <c r="F218" s="616" t="s">
        <v>1715</v>
      </c>
      <c r="G218" s="615" t="s">
        <v>538</v>
      </c>
      <c r="H218" s="615" t="s">
        <v>1247</v>
      </c>
      <c r="I218" s="615" t="s">
        <v>1248</v>
      </c>
      <c r="J218" s="615" t="s">
        <v>1249</v>
      </c>
      <c r="K218" s="615"/>
      <c r="L218" s="617">
        <v>163.56507386474613</v>
      </c>
      <c r="M218" s="617">
        <v>3</v>
      </c>
      <c r="N218" s="618">
        <v>490.69522159423838</v>
      </c>
    </row>
    <row r="219" spans="1:14" ht="14.4" customHeight="1" x14ac:dyDescent="0.3">
      <c r="A219" s="613" t="s">
        <v>504</v>
      </c>
      <c r="B219" s="614" t="s">
        <v>1713</v>
      </c>
      <c r="C219" s="615" t="s">
        <v>509</v>
      </c>
      <c r="D219" s="616" t="s">
        <v>1714</v>
      </c>
      <c r="E219" s="615" t="s">
        <v>514</v>
      </c>
      <c r="F219" s="616" t="s">
        <v>1715</v>
      </c>
      <c r="G219" s="615" t="s">
        <v>538</v>
      </c>
      <c r="H219" s="615" t="s">
        <v>1250</v>
      </c>
      <c r="I219" s="615" t="s">
        <v>1250</v>
      </c>
      <c r="J219" s="615" t="s">
        <v>1251</v>
      </c>
      <c r="K219" s="615" t="s">
        <v>1252</v>
      </c>
      <c r="L219" s="617">
        <v>1074.8844583158102</v>
      </c>
      <c r="M219" s="617">
        <v>4</v>
      </c>
      <c r="N219" s="618">
        <v>4299.5378332632408</v>
      </c>
    </row>
    <row r="220" spans="1:14" ht="14.4" customHeight="1" x14ac:dyDescent="0.3">
      <c r="A220" s="613" t="s">
        <v>504</v>
      </c>
      <c r="B220" s="614" t="s">
        <v>1713</v>
      </c>
      <c r="C220" s="615" t="s">
        <v>509</v>
      </c>
      <c r="D220" s="616" t="s">
        <v>1714</v>
      </c>
      <c r="E220" s="615" t="s">
        <v>514</v>
      </c>
      <c r="F220" s="616" t="s">
        <v>1715</v>
      </c>
      <c r="G220" s="615" t="s">
        <v>538</v>
      </c>
      <c r="H220" s="615" t="s">
        <v>1253</v>
      </c>
      <c r="I220" s="615" t="s">
        <v>189</v>
      </c>
      <c r="J220" s="615" t="s">
        <v>1254</v>
      </c>
      <c r="K220" s="615"/>
      <c r="L220" s="617">
        <v>229.91</v>
      </c>
      <c r="M220" s="617">
        <v>1</v>
      </c>
      <c r="N220" s="618">
        <v>229.91</v>
      </c>
    </row>
    <row r="221" spans="1:14" ht="14.4" customHeight="1" x14ac:dyDescent="0.3">
      <c r="A221" s="613" t="s">
        <v>504</v>
      </c>
      <c r="B221" s="614" t="s">
        <v>1713</v>
      </c>
      <c r="C221" s="615" t="s">
        <v>509</v>
      </c>
      <c r="D221" s="616" t="s">
        <v>1714</v>
      </c>
      <c r="E221" s="615" t="s">
        <v>514</v>
      </c>
      <c r="F221" s="616" t="s">
        <v>1715</v>
      </c>
      <c r="G221" s="615" t="s">
        <v>538</v>
      </c>
      <c r="H221" s="615" t="s">
        <v>1255</v>
      </c>
      <c r="I221" s="615" t="s">
        <v>1256</v>
      </c>
      <c r="J221" s="615" t="s">
        <v>1257</v>
      </c>
      <c r="K221" s="615" t="s">
        <v>1258</v>
      </c>
      <c r="L221" s="617">
        <v>1298.46</v>
      </c>
      <c r="M221" s="617">
        <v>9</v>
      </c>
      <c r="N221" s="618">
        <v>11686.140000000001</v>
      </c>
    </row>
    <row r="222" spans="1:14" ht="14.4" customHeight="1" x14ac:dyDescent="0.3">
      <c r="A222" s="613" t="s">
        <v>504</v>
      </c>
      <c r="B222" s="614" t="s">
        <v>1713</v>
      </c>
      <c r="C222" s="615" t="s">
        <v>509</v>
      </c>
      <c r="D222" s="616" t="s">
        <v>1714</v>
      </c>
      <c r="E222" s="615" t="s">
        <v>514</v>
      </c>
      <c r="F222" s="616" t="s">
        <v>1715</v>
      </c>
      <c r="G222" s="615" t="s">
        <v>538</v>
      </c>
      <c r="H222" s="615" t="s">
        <v>1259</v>
      </c>
      <c r="I222" s="615" t="s">
        <v>1260</v>
      </c>
      <c r="J222" s="615" t="s">
        <v>1261</v>
      </c>
      <c r="K222" s="615" t="s">
        <v>1262</v>
      </c>
      <c r="L222" s="617">
        <v>478.80250000000001</v>
      </c>
      <c r="M222" s="617">
        <v>8</v>
      </c>
      <c r="N222" s="618">
        <v>3830.42</v>
      </c>
    </row>
    <row r="223" spans="1:14" ht="14.4" customHeight="1" x14ac:dyDescent="0.3">
      <c r="A223" s="613" t="s">
        <v>504</v>
      </c>
      <c r="B223" s="614" t="s">
        <v>1713</v>
      </c>
      <c r="C223" s="615" t="s">
        <v>509</v>
      </c>
      <c r="D223" s="616" t="s">
        <v>1714</v>
      </c>
      <c r="E223" s="615" t="s">
        <v>514</v>
      </c>
      <c r="F223" s="616" t="s">
        <v>1715</v>
      </c>
      <c r="G223" s="615" t="s">
        <v>538</v>
      </c>
      <c r="H223" s="615" t="s">
        <v>1263</v>
      </c>
      <c r="I223" s="615" t="s">
        <v>189</v>
      </c>
      <c r="J223" s="615" t="s">
        <v>1264</v>
      </c>
      <c r="K223" s="615"/>
      <c r="L223" s="617">
        <v>60.84</v>
      </c>
      <c r="M223" s="617">
        <v>9</v>
      </c>
      <c r="N223" s="618">
        <v>547.56000000000006</v>
      </c>
    </row>
    <row r="224" spans="1:14" ht="14.4" customHeight="1" x14ac:dyDescent="0.3">
      <c r="A224" s="613" t="s">
        <v>504</v>
      </c>
      <c r="B224" s="614" t="s">
        <v>1713</v>
      </c>
      <c r="C224" s="615" t="s">
        <v>509</v>
      </c>
      <c r="D224" s="616" t="s">
        <v>1714</v>
      </c>
      <c r="E224" s="615" t="s">
        <v>514</v>
      </c>
      <c r="F224" s="616" t="s">
        <v>1715</v>
      </c>
      <c r="G224" s="615" t="s">
        <v>538</v>
      </c>
      <c r="H224" s="615" t="s">
        <v>1265</v>
      </c>
      <c r="I224" s="615" t="s">
        <v>1266</v>
      </c>
      <c r="J224" s="615" t="s">
        <v>1267</v>
      </c>
      <c r="K224" s="615" t="s">
        <v>1268</v>
      </c>
      <c r="L224" s="617">
        <v>733.41000000000008</v>
      </c>
      <c r="M224" s="617">
        <v>1</v>
      </c>
      <c r="N224" s="618">
        <v>733.41000000000008</v>
      </c>
    </row>
    <row r="225" spans="1:14" ht="14.4" customHeight="1" x14ac:dyDescent="0.3">
      <c r="A225" s="613" t="s">
        <v>504</v>
      </c>
      <c r="B225" s="614" t="s">
        <v>1713</v>
      </c>
      <c r="C225" s="615" t="s">
        <v>509</v>
      </c>
      <c r="D225" s="616" t="s">
        <v>1714</v>
      </c>
      <c r="E225" s="615" t="s">
        <v>514</v>
      </c>
      <c r="F225" s="616" t="s">
        <v>1715</v>
      </c>
      <c r="G225" s="615" t="s">
        <v>538</v>
      </c>
      <c r="H225" s="615" t="s">
        <v>1269</v>
      </c>
      <c r="I225" s="615" t="s">
        <v>1269</v>
      </c>
      <c r="J225" s="615" t="s">
        <v>1270</v>
      </c>
      <c r="K225" s="615" t="s">
        <v>1271</v>
      </c>
      <c r="L225" s="617">
        <v>1136.0731799956507</v>
      </c>
      <c r="M225" s="617">
        <v>1</v>
      </c>
      <c r="N225" s="618">
        <v>1136.0731799956507</v>
      </c>
    </row>
    <row r="226" spans="1:14" ht="14.4" customHeight="1" x14ac:dyDescent="0.3">
      <c r="A226" s="613" t="s">
        <v>504</v>
      </c>
      <c r="B226" s="614" t="s">
        <v>1713</v>
      </c>
      <c r="C226" s="615" t="s">
        <v>509</v>
      </c>
      <c r="D226" s="616" t="s">
        <v>1714</v>
      </c>
      <c r="E226" s="615" t="s">
        <v>514</v>
      </c>
      <c r="F226" s="616" t="s">
        <v>1715</v>
      </c>
      <c r="G226" s="615" t="s">
        <v>538</v>
      </c>
      <c r="H226" s="615" t="s">
        <v>1272</v>
      </c>
      <c r="I226" s="615" t="s">
        <v>189</v>
      </c>
      <c r="J226" s="615" t="s">
        <v>1273</v>
      </c>
      <c r="K226" s="615"/>
      <c r="L226" s="617">
        <v>0</v>
      </c>
      <c r="M226" s="617">
        <v>0</v>
      </c>
      <c r="N226" s="618">
        <v>0</v>
      </c>
    </row>
    <row r="227" spans="1:14" ht="14.4" customHeight="1" x14ac:dyDescent="0.3">
      <c r="A227" s="613" t="s">
        <v>504</v>
      </c>
      <c r="B227" s="614" t="s">
        <v>1713</v>
      </c>
      <c r="C227" s="615" t="s">
        <v>509</v>
      </c>
      <c r="D227" s="616" t="s">
        <v>1714</v>
      </c>
      <c r="E227" s="615" t="s">
        <v>514</v>
      </c>
      <c r="F227" s="616" t="s">
        <v>1715</v>
      </c>
      <c r="G227" s="615" t="s">
        <v>1274</v>
      </c>
      <c r="H227" s="615" t="s">
        <v>1275</v>
      </c>
      <c r="I227" s="615" t="s">
        <v>1276</v>
      </c>
      <c r="J227" s="615" t="s">
        <v>1277</v>
      </c>
      <c r="K227" s="615" t="s">
        <v>1278</v>
      </c>
      <c r="L227" s="617">
        <v>34.750000000000007</v>
      </c>
      <c r="M227" s="617">
        <v>6</v>
      </c>
      <c r="N227" s="618">
        <v>208.50000000000006</v>
      </c>
    </row>
    <row r="228" spans="1:14" ht="14.4" customHeight="1" x14ac:dyDescent="0.3">
      <c r="A228" s="613" t="s">
        <v>504</v>
      </c>
      <c r="B228" s="614" t="s">
        <v>1713</v>
      </c>
      <c r="C228" s="615" t="s">
        <v>509</v>
      </c>
      <c r="D228" s="616" t="s">
        <v>1714</v>
      </c>
      <c r="E228" s="615" t="s">
        <v>514</v>
      </c>
      <c r="F228" s="616" t="s">
        <v>1715</v>
      </c>
      <c r="G228" s="615" t="s">
        <v>1274</v>
      </c>
      <c r="H228" s="615" t="s">
        <v>1279</v>
      </c>
      <c r="I228" s="615" t="s">
        <v>1280</v>
      </c>
      <c r="J228" s="615" t="s">
        <v>1281</v>
      </c>
      <c r="K228" s="615" t="s">
        <v>1282</v>
      </c>
      <c r="L228" s="617">
        <v>90.379547628806037</v>
      </c>
      <c r="M228" s="617">
        <v>1</v>
      </c>
      <c r="N228" s="618">
        <v>90.379547628806037</v>
      </c>
    </row>
    <row r="229" spans="1:14" ht="14.4" customHeight="1" x14ac:dyDescent="0.3">
      <c r="A229" s="613" t="s">
        <v>504</v>
      </c>
      <c r="B229" s="614" t="s">
        <v>1713</v>
      </c>
      <c r="C229" s="615" t="s">
        <v>509</v>
      </c>
      <c r="D229" s="616" t="s">
        <v>1714</v>
      </c>
      <c r="E229" s="615" t="s">
        <v>514</v>
      </c>
      <c r="F229" s="616" t="s">
        <v>1715</v>
      </c>
      <c r="G229" s="615" t="s">
        <v>1274</v>
      </c>
      <c r="H229" s="615" t="s">
        <v>1283</v>
      </c>
      <c r="I229" s="615" t="s">
        <v>1284</v>
      </c>
      <c r="J229" s="615" t="s">
        <v>1285</v>
      </c>
      <c r="K229" s="615" t="s">
        <v>1286</v>
      </c>
      <c r="L229" s="617">
        <v>105.05999999999996</v>
      </c>
      <c r="M229" s="617">
        <v>1</v>
      </c>
      <c r="N229" s="618">
        <v>105.05999999999996</v>
      </c>
    </row>
    <row r="230" spans="1:14" ht="14.4" customHeight="1" x14ac:dyDescent="0.3">
      <c r="A230" s="613" t="s">
        <v>504</v>
      </c>
      <c r="B230" s="614" t="s">
        <v>1713</v>
      </c>
      <c r="C230" s="615" t="s">
        <v>509</v>
      </c>
      <c r="D230" s="616" t="s">
        <v>1714</v>
      </c>
      <c r="E230" s="615" t="s">
        <v>514</v>
      </c>
      <c r="F230" s="616" t="s">
        <v>1715</v>
      </c>
      <c r="G230" s="615" t="s">
        <v>1274</v>
      </c>
      <c r="H230" s="615" t="s">
        <v>1287</v>
      </c>
      <c r="I230" s="615" t="s">
        <v>1288</v>
      </c>
      <c r="J230" s="615" t="s">
        <v>1289</v>
      </c>
      <c r="K230" s="615" t="s">
        <v>1290</v>
      </c>
      <c r="L230" s="617">
        <v>45.249877993357586</v>
      </c>
      <c r="M230" s="617">
        <v>3</v>
      </c>
      <c r="N230" s="618">
        <v>135.74963398007276</v>
      </c>
    </row>
    <row r="231" spans="1:14" ht="14.4" customHeight="1" x14ac:dyDescent="0.3">
      <c r="A231" s="613" t="s">
        <v>504</v>
      </c>
      <c r="B231" s="614" t="s">
        <v>1713</v>
      </c>
      <c r="C231" s="615" t="s">
        <v>509</v>
      </c>
      <c r="D231" s="616" t="s">
        <v>1714</v>
      </c>
      <c r="E231" s="615" t="s">
        <v>514</v>
      </c>
      <c r="F231" s="616" t="s">
        <v>1715</v>
      </c>
      <c r="G231" s="615" t="s">
        <v>1274</v>
      </c>
      <c r="H231" s="615" t="s">
        <v>1291</v>
      </c>
      <c r="I231" s="615" t="s">
        <v>1292</v>
      </c>
      <c r="J231" s="615" t="s">
        <v>1293</v>
      </c>
      <c r="K231" s="615" t="s">
        <v>1294</v>
      </c>
      <c r="L231" s="617">
        <v>103.66</v>
      </c>
      <c r="M231" s="617">
        <v>1</v>
      </c>
      <c r="N231" s="618">
        <v>103.66</v>
      </c>
    </row>
    <row r="232" spans="1:14" ht="14.4" customHeight="1" x14ac:dyDescent="0.3">
      <c r="A232" s="613" t="s">
        <v>504</v>
      </c>
      <c r="B232" s="614" t="s">
        <v>1713</v>
      </c>
      <c r="C232" s="615" t="s">
        <v>509</v>
      </c>
      <c r="D232" s="616" t="s">
        <v>1714</v>
      </c>
      <c r="E232" s="615" t="s">
        <v>514</v>
      </c>
      <c r="F232" s="616" t="s">
        <v>1715</v>
      </c>
      <c r="G232" s="615" t="s">
        <v>1274</v>
      </c>
      <c r="H232" s="615" t="s">
        <v>1295</v>
      </c>
      <c r="I232" s="615" t="s">
        <v>1296</v>
      </c>
      <c r="J232" s="615" t="s">
        <v>1297</v>
      </c>
      <c r="K232" s="615" t="s">
        <v>1298</v>
      </c>
      <c r="L232" s="617">
        <v>138.25</v>
      </c>
      <c r="M232" s="617">
        <v>1</v>
      </c>
      <c r="N232" s="618">
        <v>138.25</v>
      </c>
    </row>
    <row r="233" spans="1:14" ht="14.4" customHeight="1" x14ac:dyDescent="0.3">
      <c r="A233" s="613" t="s">
        <v>504</v>
      </c>
      <c r="B233" s="614" t="s">
        <v>1713</v>
      </c>
      <c r="C233" s="615" t="s">
        <v>509</v>
      </c>
      <c r="D233" s="616" t="s">
        <v>1714</v>
      </c>
      <c r="E233" s="615" t="s">
        <v>514</v>
      </c>
      <c r="F233" s="616" t="s">
        <v>1715</v>
      </c>
      <c r="G233" s="615" t="s">
        <v>1274</v>
      </c>
      <c r="H233" s="615" t="s">
        <v>1299</v>
      </c>
      <c r="I233" s="615" t="s">
        <v>1300</v>
      </c>
      <c r="J233" s="615" t="s">
        <v>1301</v>
      </c>
      <c r="K233" s="615" t="s">
        <v>1302</v>
      </c>
      <c r="L233" s="617">
        <v>48.100000057606408</v>
      </c>
      <c r="M233" s="617">
        <v>42</v>
      </c>
      <c r="N233" s="618">
        <v>2020.2000024194692</v>
      </c>
    </row>
    <row r="234" spans="1:14" ht="14.4" customHeight="1" x14ac:dyDescent="0.3">
      <c r="A234" s="613" t="s">
        <v>504</v>
      </c>
      <c r="B234" s="614" t="s">
        <v>1713</v>
      </c>
      <c r="C234" s="615" t="s">
        <v>509</v>
      </c>
      <c r="D234" s="616" t="s">
        <v>1714</v>
      </c>
      <c r="E234" s="615" t="s">
        <v>514</v>
      </c>
      <c r="F234" s="616" t="s">
        <v>1715</v>
      </c>
      <c r="G234" s="615" t="s">
        <v>1274</v>
      </c>
      <c r="H234" s="615" t="s">
        <v>1303</v>
      </c>
      <c r="I234" s="615" t="s">
        <v>1304</v>
      </c>
      <c r="J234" s="615" t="s">
        <v>1305</v>
      </c>
      <c r="K234" s="615" t="s">
        <v>1306</v>
      </c>
      <c r="L234" s="617">
        <v>107.67865654033422</v>
      </c>
      <c r="M234" s="617">
        <v>1</v>
      </c>
      <c r="N234" s="618">
        <v>107.67865654033422</v>
      </c>
    </row>
    <row r="235" spans="1:14" ht="14.4" customHeight="1" x14ac:dyDescent="0.3">
      <c r="A235" s="613" t="s">
        <v>504</v>
      </c>
      <c r="B235" s="614" t="s">
        <v>1713</v>
      </c>
      <c r="C235" s="615" t="s">
        <v>509</v>
      </c>
      <c r="D235" s="616" t="s">
        <v>1714</v>
      </c>
      <c r="E235" s="615" t="s">
        <v>514</v>
      </c>
      <c r="F235" s="616" t="s">
        <v>1715</v>
      </c>
      <c r="G235" s="615" t="s">
        <v>1274</v>
      </c>
      <c r="H235" s="615" t="s">
        <v>1307</v>
      </c>
      <c r="I235" s="615" t="s">
        <v>1308</v>
      </c>
      <c r="J235" s="615" t="s">
        <v>1309</v>
      </c>
      <c r="K235" s="615" t="s">
        <v>1310</v>
      </c>
      <c r="L235" s="617">
        <v>59.305000000000007</v>
      </c>
      <c r="M235" s="617">
        <v>2</v>
      </c>
      <c r="N235" s="618">
        <v>118.61000000000001</v>
      </c>
    </row>
    <row r="236" spans="1:14" ht="14.4" customHeight="1" x14ac:dyDescent="0.3">
      <c r="A236" s="613" t="s">
        <v>504</v>
      </c>
      <c r="B236" s="614" t="s">
        <v>1713</v>
      </c>
      <c r="C236" s="615" t="s">
        <v>509</v>
      </c>
      <c r="D236" s="616" t="s">
        <v>1714</v>
      </c>
      <c r="E236" s="615" t="s">
        <v>514</v>
      </c>
      <c r="F236" s="616" t="s">
        <v>1715</v>
      </c>
      <c r="G236" s="615" t="s">
        <v>1274</v>
      </c>
      <c r="H236" s="615" t="s">
        <v>1311</v>
      </c>
      <c r="I236" s="615" t="s">
        <v>1312</v>
      </c>
      <c r="J236" s="615" t="s">
        <v>1313</v>
      </c>
      <c r="K236" s="615" t="s">
        <v>1015</v>
      </c>
      <c r="L236" s="617">
        <v>48.91</v>
      </c>
      <c r="M236" s="617">
        <v>1</v>
      </c>
      <c r="N236" s="618">
        <v>48.91</v>
      </c>
    </row>
    <row r="237" spans="1:14" ht="14.4" customHeight="1" x14ac:dyDescent="0.3">
      <c r="A237" s="613" t="s">
        <v>504</v>
      </c>
      <c r="B237" s="614" t="s">
        <v>1713</v>
      </c>
      <c r="C237" s="615" t="s">
        <v>509</v>
      </c>
      <c r="D237" s="616" t="s">
        <v>1714</v>
      </c>
      <c r="E237" s="615" t="s">
        <v>514</v>
      </c>
      <c r="F237" s="616" t="s">
        <v>1715</v>
      </c>
      <c r="G237" s="615" t="s">
        <v>1274</v>
      </c>
      <c r="H237" s="615" t="s">
        <v>1314</v>
      </c>
      <c r="I237" s="615" t="s">
        <v>1315</v>
      </c>
      <c r="J237" s="615" t="s">
        <v>1316</v>
      </c>
      <c r="K237" s="615" t="s">
        <v>1317</v>
      </c>
      <c r="L237" s="617">
        <v>76.359999999999985</v>
      </c>
      <c r="M237" s="617">
        <v>3</v>
      </c>
      <c r="N237" s="618">
        <v>229.07999999999996</v>
      </c>
    </row>
    <row r="238" spans="1:14" ht="14.4" customHeight="1" x14ac:dyDescent="0.3">
      <c r="A238" s="613" t="s">
        <v>504</v>
      </c>
      <c r="B238" s="614" t="s">
        <v>1713</v>
      </c>
      <c r="C238" s="615" t="s">
        <v>509</v>
      </c>
      <c r="D238" s="616" t="s">
        <v>1714</v>
      </c>
      <c r="E238" s="615" t="s">
        <v>514</v>
      </c>
      <c r="F238" s="616" t="s">
        <v>1715</v>
      </c>
      <c r="G238" s="615" t="s">
        <v>1274</v>
      </c>
      <c r="H238" s="615" t="s">
        <v>1318</v>
      </c>
      <c r="I238" s="615" t="s">
        <v>1319</v>
      </c>
      <c r="J238" s="615" t="s">
        <v>1320</v>
      </c>
      <c r="K238" s="615" t="s">
        <v>1321</v>
      </c>
      <c r="L238" s="617">
        <v>3324.9972471325877</v>
      </c>
      <c r="M238" s="617">
        <v>12</v>
      </c>
      <c r="N238" s="618">
        <v>39899.966965591055</v>
      </c>
    </row>
    <row r="239" spans="1:14" ht="14.4" customHeight="1" x14ac:dyDescent="0.3">
      <c r="A239" s="613" t="s">
        <v>504</v>
      </c>
      <c r="B239" s="614" t="s">
        <v>1713</v>
      </c>
      <c r="C239" s="615" t="s">
        <v>509</v>
      </c>
      <c r="D239" s="616" t="s">
        <v>1714</v>
      </c>
      <c r="E239" s="615" t="s">
        <v>514</v>
      </c>
      <c r="F239" s="616" t="s">
        <v>1715</v>
      </c>
      <c r="G239" s="615" t="s">
        <v>1274</v>
      </c>
      <c r="H239" s="615" t="s">
        <v>1322</v>
      </c>
      <c r="I239" s="615" t="s">
        <v>1323</v>
      </c>
      <c r="J239" s="615" t="s">
        <v>1324</v>
      </c>
      <c r="K239" s="615" t="s">
        <v>1325</v>
      </c>
      <c r="L239" s="617">
        <v>75.663690503028533</v>
      </c>
      <c r="M239" s="617">
        <v>16</v>
      </c>
      <c r="N239" s="618">
        <v>1210.6190480484565</v>
      </c>
    </row>
    <row r="240" spans="1:14" ht="14.4" customHeight="1" x14ac:dyDescent="0.3">
      <c r="A240" s="613" t="s">
        <v>504</v>
      </c>
      <c r="B240" s="614" t="s">
        <v>1713</v>
      </c>
      <c r="C240" s="615" t="s">
        <v>509</v>
      </c>
      <c r="D240" s="616" t="s">
        <v>1714</v>
      </c>
      <c r="E240" s="615" t="s">
        <v>514</v>
      </c>
      <c r="F240" s="616" t="s">
        <v>1715</v>
      </c>
      <c r="G240" s="615" t="s">
        <v>1274</v>
      </c>
      <c r="H240" s="615" t="s">
        <v>1326</v>
      </c>
      <c r="I240" s="615" t="s">
        <v>1327</v>
      </c>
      <c r="J240" s="615" t="s">
        <v>1328</v>
      </c>
      <c r="K240" s="615" t="s">
        <v>1329</v>
      </c>
      <c r="L240" s="617">
        <v>72.419999999999973</v>
      </c>
      <c r="M240" s="617">
        <v>1</v>
      </c>
      <c r="N240" s="618">
        <v>72.419999999999973</v>
      </c>
    </row>
    <row r="241" spans="1:14" ht="14.4" customHeight="1" x14ac:dyDescent="0.3">
      <c r="A241" s="613" t="s">
        <v>504</v>
      </c>
      <c r="B241" s="614" t="s">
        <v>1713</v>
      </c>
      <c r="C241" s="615" t="s">
        <v>509</v>
      </c>
      <c r="D241" s="616" t="s">
        <v>1714</v>
      </c>
      <c r="E241" s="615" t="s">
        <v>514</v>
      </c>
      <c r="F241" s="616" t="s">
        <v>1715</v>
      </c>
      <c r="G241" s="615" t="s">
        <v>1274</v>
      </c>
      <c r="H241" s="615" t="s">
        <v>1330</v>
      </c>
      <c r="I241" s="615" t="s">
        <v>1331</v>
      </c>
      <c r="J241" s="615" t="s">
        <v>1332</v>
      </c>
      <c r="K241" s="615" t="s">
        <v>614</v>
      </c>
      <c r="L241" s="617">
        <v>47.09</v>
      </c>
      <c r="M241" s="617">
        <v>2</v>
      </c>
      <c r="N241" s="618">
        <v>94.18</v>
      </c>
    </row>
    <row r="242" spans="1:14" ht="14.4" customHeight="1" x14ac:dyDescent="0.3">
      <c r="A242" s="613" t="s">
        <v>504</v>
      </c>
      <c r="B242" s="614" t="s">
        <v>1713</v>
      </c>
      <c r="C242" s="615" t="s">
        <v>509</v>
      </c>
      <c r="D242" s="616" t="s">
        <v>1714</v>
      </c>
      <c r="E242" s="615" t="s">
        <v>514</v>
      </c>
      <c r="F242" s="616" t="s">
        <v>1715</v>
      </c>
      <c r="G242" s="615" t="s">
        <v>1274</v>
      </c>
      <c r="H242" s="615" t="s">
        <v>1333</v>
      </c>
      <c r="I242" s="615" t="s">
        <v>1334</v>
      </c>
      <c r="J242" s="615" t="s">
        <v>1335</v>
      </c>
      <c r="K242" s="615" t="s">
        <v>1336</v>
      </c>
      <c r="L242" s="617">
        <v>93.810202212459956</v>
      </c>
      <c r="M242" s="617">
        <v>1</v>
      </c>
      <c r="N242" s="618">
        <v>93.810202212459956</v>
      </c>
    </row>
    <row r="243" spans="1:14" ht="14.4" customHeight="1" x14ac:dyDescent="0.3">
      <c r="A243" s="613" t="s">
        <v>504</v>
      </c>
      <c r="B243" s="614" t="s">
        <v>1713</v>
      </c>
      <c r="C243" s="615" t="s">
        <v>509</v>
      </c>
      <c r="D243" s="616" t="s">
        <v>1714</v>
      </c>
      <c r="E243" s="615" t="s">
        <v>514</v>
      </c>
      <c r="F243" s="616" t="s">
        <v>1715</v>
      </c>
      <c r="G243" s="615" t="s">
        <v>1274</v>
      </c>
      <c r="H243" s="615" t="s">
        <v>1337</v>
      </c>
      <c r="I243" s="615" t="s">
        <v>1338</v>
      </c>
      <c r="J243" s="615" t="s">
        <v>1339</v>
      </c>
      <c r="K243" s="615" t="s">
        <v>1340</v>
      </c>
      <c r="L243" s="617">
        <v>162.79000000000002</v>
      </c>
      <c r="M243" s="617">
        <v>1</v>
      </c>
      <c r="N243" s="618">
        <v>162.79000000000002</v>
      </c>
    </row>
    <row r="244" spans="1:14" ht="14.4" customHeight="1" x14ac:dyDescent="0.3">
      <c r="A244" s="613" t="s">
        <v>504</v>
      </c>
      <c r="B244" s="614" t="s">
        <v>1713</v>
      </c>
      <c r="C244" s="615" t="s">
        <v>509</v>
      </c>
      <c r="D244" s="616" t="s">
        <v>1714</v>
      </c>
      <c r="E244" s="615" t="s">
        <v>514</v>
      </c>
      <c r="F244" s="616" t="s">
        <v>1715</v>
      </c>
      <c r="G244" s="615" t="s">
        <v>1274</v>
      </c>
      <c r="H244" s="615" t="s">
        <v>1341</v>
      </c>
      <c r="I244" s="615" t="s">
        <v>1342</v>
      </c>
      <c r="J244" s="615" t="s">
        <v>1289</v>
      </c>
      <c r="K244" s="615" t="s">
        <v>1343</v>
      </c>
      <c r="L244" s="617">
        <v>129.45472388294823</v>
      </c>
      <c r="M244" s="617">
        <v>74</v>
      </c>
      <c r="N244" s="618">
        <v>9579.6495673381687</v>
      </c>
    </row>
    <row r="245" spans="1:14" ht="14.4" customHeight="1" x14ac:dyDescent="0.3">
      <c r="A245" s="613" t="s">
        <v>504</v>
      </c>
      <c r="B245" s="614" t="s">
        <v>1713</v>
      </c>
      <c r="C245" s="615" t="s">
        <v>509</v>
      </c>
      <c r="D245" s="616" t="s">
        <v>1714</v>
      </c>
      <c r="E245" s="615" t="s">
        <v>514</v>
      </c>
      <c r="F245" s="616" t="s">
        <v>1715</v>
      </c>
      <c r="G245" s="615" t="s">
        <v>1274</v>
      </c>
      <c r="H245" s="615" t="s">
        <v>1344</v>
      </c>
      <c r="I245" s="615" t="s">
        <v>1345</v>
      </c>
      <c r="J245" s="615" t="s">
        <v>1346</v>
      </c>
      <c r="K245" s="615" t="s">
        <v>1347</v>
      </c>
      <c r="L245" s="617">
        <v>24.96978761451393</v>
      </c>
      <c r="M245" s="617">
        <v>1</v>
      </c>
      <c r="N245" s="618">
        <v>24.96978761451393</v>
      </c>
    </row>
    <row r="246" spans="1:14" ht="14.4" customHeight="1" x14ac:dyDescent="0.3">
      <c r="A246" s="613" t="s">
        <v>504</v>
      </c>
      <c r="B246" s="614" t="s">
        <v>1713</v>
      </c>
      <c r="C246" s="615" t="s">
        <v>509</v>
      </c>
      <c r="D246" s="616" t="s">
        <v>1714</v>
      </c>
      <c r="E246" s="615" t="s">
        <v>514</v>
      </c>
      <c r="F246" s="616" t="s">
        <v>1715</v>
      </c>
      <c r="G246" s="615" t="s">
        <v>1274</v>
      </c>
      <c r="H246" s="615" t="s">
        <v>1348</v>
      </c>
      <c r="I246" s="615" t="s">
        <v>1349</v>
      </c>
      <c r="J246" s="615" t="s">
        <v>1350</v>
      </c>
      <c r="K246" s="615" t="s">
        <v>1351</v>
      </c>
      <c r="L246" s="617">
        <v>49.460000000000008</v>
      </c>
      <c r="M246" s="617">
        <v>2</v>
      </c>
      <c r="N246" s="618">
        <v>98.920000000000016</v>
      </c>
    </row>
    <row r="247" spans="1:14" ht="14.4" customHeight="1" x14ac:dyDescent="0.3">
      <c r="A247" s="613" t="s">
        <v>504</v>
      </c>
      <c r="B247" s="614" t="s">
        <v>1713</v>
      </c>
      <c r="C247" s="615" t="s">
        <v>509</v>
      </c>
      <c r="D247" s="616" t="s">
        <v>1714</v>
      </c>
      <c r="E247" s="615" t="s">
        <v>514</v>
      </c>
      <c r="F247" s="616" t="s">
        <v>1715</v>
      </c>
      <c r="G247" s="615" t="s">
        <v>1274</v>
      </c>
      <c r="H247" s="615" t="s">
        <v>1352</v>
      </c>
      <c r="I247" s="615" t="s">
        <v>1353</v>
      </c>
      <c r="J247" s="615" t="s">
        <v>1354</v>
      </c>
      <c r="K247" s="615" t="s">
        <v>1147</v>
      </c>
      <c r="L247" s="617">
        <v>467.57129903104641</v>
      </c>
      <c r="M247" s="617">
        <v>34</v>
      </c>
      <c r="N247" s="618">
        <v>15897.424167055578</v>
      </c>
    </row>
    <row r="248" spans="1:14" ht="14.4" customHeight="1" x14ac:dyDescent="0.3">
      <c r="A248" s="613" t="s">
        <v>504</v>
      </c>
      <c r="B248" s="614" t="s">
        <v>1713</v>
      </c>
      <c r="C248" s="615" t="s">
        <v>509</v>
      </c>
      <c r="D248" s="616" t="s">
        <v>1714</v>
      </c>
      <c r="E248" s="615" t="s">
        <v>514</v>
      </c>
      <c r="F248" s="616" t="s">
        <v>1715</v>
      </c>
      <c r="G248" s="615" t="s">
        <v>1274</v>
      </c>
      <c r="H248" s="615" t="s">
        <v>1355</v>
      </c>
      <c r="I248" s="615" t="s">
        <v>1356</v>
      </c>
      <c r="J248" s="615" t="s">
        <v>1357</v>
      </c>
      <c r="K248" s="615" t="s">
        <v>1358</v>
      </c>
      <c r="L248" s="617">
        <v>47.88000000000001</v>
      </c>
      <c r="M248" s="617">
        <v>1</v>
      </c>
      <c r="N248" s="618">
        <v>47.88000000000001</v>
      </c>
    </row>
    <row r="249" spans="1:14" ht="14.4" customHeight="1" x14ac:dyDescent="0.3">
      <c r="A249" s="613" t="s">
        <v>504</v>
      </c>
      <c r="B249" s="614" t="s">
        <v>1713</v>
      </c>
      <c r="C249" s="615" t="s">
        <v>509</v>
      </c>
      <c r="D249" s="616" t="s">
        <v>1714</v>
      </c>
      <c r="E249" s="615" t="s">
        <v>514</v>
      </c>
      <c r="F249" s="616" t="s">
        <v>1715</v>
      </c>
      <c r="G249" s="615" t="s">
        <v>1274</v>
      </c>
      <c r="H249" s="615" t="s">
        <v>1359</v>
      </c>
      <c r="I249" s="615" t="s">
        <v>1360</v>
      </c>
      <c r="J249" s="615" t="s">
        <v>1305</v>
      </c>
      <c r="K249" s="615" t="s">
        <v>1361</v>
      </c>
      <c r="L249" s="617">
        <v>72.75974331259026</v>
      </c>
      <c r="M249" s="617">
        <v>6</v>
      </c>
      <c r="N249" s="618">
        <v>436.55845987554153</v>
      </c>
    </row>
    <row r="250" spans="1:14" ht="14.4" customHeight="1" x14ac:dyDescent="0.3">
      <c r="A250" s="613" t="s">
        <v>504</v>
      </c>
      <c r="B250" s="614" t="s">
        <v>1713</v>
      </c>
      <c r="C250" s="615" t="s">
        <v>509</v>
      </c>
      <c r="D250" s="616" t="s">
        <v>1714</v>
      </c>
      <c r="E250" s="615" t="s">
        <v>514</v>
      </c>
      <c r="F250" s="616" t="s">
        <v>1715</v>
      </c>
      <c r="G250" s="615" t="s">
        <v>1274</v>
      </c>
      <c r="H250" s="615" t="s">
        <v>1362</v>
      </c>
      <c r="I250" s="615" t="s">
        <v>1363</v>
      </c>
      <c r="J250" s="615" t="s">
        <v>1364</v>
      </c>
      <c r="K250" s="615" t="s">
        <v>1365</v>
      </c>
      <c r="L250" s="617">
        <v>67.855813902534152</v>
      </c>
      <c r="M250" s="617">
        <v>950</v>
      </c>
      <c r="N250" s="618">
        <v>64463.023207407445</v>
      </c>
    </row>
    <row r="251" spans="1:14" ht="14.4" customHeight="1" x14ac:dyDescent="0.3">
      <c r="A251" s="613" t="s">
        <v>504</v>
      </c>
      <c r="B251" s="614" t="s">
        <v>1713</v>
      </c>
      <c r="C251" s="615" t="s">
        <v>509</v>
      </c>
      <c r="D251" s="616" t="s">
        <v>1714</v>
      </c>
      <c r="E251" s="615" t="s">
        <v>514</v>
      </c>
      <c r="F251" s="616" t="s">
        <v>1715</v>
      </c>
      <c r="G251" s="615" t="s">
        <v>1274</v>
      </c>
      <c r="H251" s="615" t="s">
        <v>1366</v>
      </c>
      <c r="I251" s="615" t="s">
        <v>1367</v>
      </c>
      <c r="J251" s="615" t="s">
        <v>1368</v>
      </c>
      <c r="K251" s="615" t="s">
        <v>1369</v>
      </c>
      <c r="L251" s="617">
        <v>87.209424355153814</v>
      </c>
      <c r="M251" s="617">
        <v>1</v>
      </c>
      <c r="N251" s="618">
        <v>87.209424355153814</v>
      </c>
    </row>
    <row r="252" spans="1:14" ht="14.4" customHeight="1" x14ac:dyDescent="0.3">
      <c r="A252" s="613" t="s">
        <v>504</v>
      </c>
      <c r="B252" s="614" t="s">
        <v>1713</v>
      </c>
      <c r="C252" s="615" t="s">
        <v>509</v>
      </c>
      <c r="D252" s="616" t="s">
        <v>1714</v>
      </c>
      <c r="E252" s="615" t="s">
        <v>514</v>
      </c>
      <c r="F252" s="616" t="s">
        <v>1715</v>
      </c>
      <c r="G252" s="615" t="s">
        <v>1274</v>
      </c>
      <c r="H252" s="615" t="s">
        <v>1370</v>
      </c>
      <c r="I252" s="615" t="s">
        <v>1371</v>
      </c>
      <c r="J252" s="615" t="s">
        <v>1372</v>
      </c>
      <c r="K252" s="615" t="s">
        <v>1373</v>
      </c>
      <c r="L252" s="617">
        <v>153.94999999999999</v>
      </c>
      <c r="M252" s="617">
        <v>1</v>
      </c>
      <c r="N252" s="618">
        <v>153.94999999999999</v>
      </c>
    </row>
    <row r="253" spans="1:14" ht="14.4" customHeight="1" x14ac:dyDescent="0.3">
      <c r="A253" s="613" t="s">
        <v>504</v>
      </c>
      <c r="B253" s="614" t="s">
        <v>1713</v>
      </c>
      <c r="C253" s="615" t="s">
        <v>509</v>
      </c>
      <c r="D253" s="616" t="s">
        <v>1714</v>
      </c>
      <c r="E253" s="615" t="s">
        <v>514</v>
      </c>
      <c r="F253" s="616" t="s">
        <v>1715</v>
      </c>
      <c r="G253" s="615" t="s">
        <v>1274</v>
      </c>
      <c r="H253" s="615" t="s">
        <v>1374</v>
      </c>
      <c r="I253" s="615" t="s">
        <v>1375</v>
      </c>
      <c r="J253" s="615" t="s">
        <v>1376</v>
      </c>
      <c r="K253" s="615" t="s">
        <v>1340</v>
      </c>
      <c r="L253" s="617">
        <v>88.25</v>
      </c>
      <c r="M253" s="617">
        <v>1</v>
      </c>
      <c r="N253" s="618">
        <v>88.25</v>
      </c>
    </row>
    <row r="254" spans="1:14" ht="14.4" customHeight="1" x14ac:dyDescent="0.3">
      <c r="A254" s="613" t="s">
        <v>504</v>
      </c>
      <c r="B254" s="614" t="s">
        <v>1713</v>
      </c>
      <c r="C254" s="615" t="s">
        <v>509</v>
      </c>
      <c r="D254" s="616" t="s">
        <v>1714</v>
      </c>
      <c r="E254" s="615" t="s">
        <v>514</v>
      </c>
      <c r="F254" s="616" t="s">
        <v>1715</v>
      </c>
      <c r="G254" s="615" t="s">
        <v>1274</v>
      </c>
      <c r="H254" s="615" t="s">
        <v>1377</v>
      </c>
      <c r="I254" s="615" t="s">
        <v>1378</v>
      </c>
      <c r="J254" s="615" t="s">
        <v>1379</v>
      </c>
      <c r="K254" s="615" t="s">
        <v>1380</v>
      </c>
      <c r="L254" s="617">
        <v>859.72833757484614</v>
      </c>
      <c r="M254" s="617">
        <v>38.5</v>
      </c>
      <c r="N254" s="618">
        <v>33099.540996631578</v>
      </c>
    </row>
    <row r="255" spans="1:14" ht="14.4" customHeight="1" x14ac:dyDescent="0.3">
      <c r="A255" s="613" t="s">
        <v>504</v>
      </c>
      <c r="B255" s="614" t="s">
        <v>1713</v>
      </c>
      <c r="C255" s="615" t="s">
        <v>509</v>
      </c>
      <c r="D255" s="616" t="s">
        <v>1714</v>
      </c>
      <c r="E255" s="615" t="s">
        <v>514</v>
      </c>
      <c r="F255" s="616" t="s">
        <v>1715</v>
      </c>
      <c r="G255" s="615" t="s">
        <v>1274</v>
      </c>
      <c r="H255" s="615" t="s">
        <v>1381</v>
      </c>
      <c r="I255" s="615" t="s">
        <v>1382</v>
      </c>
      <c r="J255" s="615" t="s">
        <v>1297</v>
      </c>
      <c r="K255" s="615" t="s">
        <v>1383</v>
      </c>
      <c r="L255" s="617">
        <v>141.02000000000004</v>
      </c>
      <c r="M255" s="617">
        <v>1</v>
      </c>
      <c r="N255" s="618">
        <v>141.02000000000004</v>
      </c>
    </row>
    <row r="256" spans="1:14" ht="14.4" customHeight="1" x14ac:dyDescent="0.3">
      <c r="A256" s="613" t="s">
        <v>504</v>
      </c>
      <c r="B256" s="614" t="s">
        <v>1713</v>
      </c>
      <c r="C256" s="615" t="s">
        <v>509</v>
      </c>
      <c r="D256" s="616" t="s">
        <v>1714</v>
      </c>
      <c r="E256" s="615" t="s">
        <v>514</v>
      </c>
      <c r="F256" s="616" t="s">
        <v>1715</v>
      </c>
      <c r="G256" s="615" t="s">
        <v>1274</v>
      </c>
      <c r="H256" s="615" t="s">
        <v>1384</v>
      </c>
      <c r="I256" s="615" t="s">
        <v>1385</v>
      </c>
      <c r="J256" s="615" t="s">
        <v>1386</v>
      </c>
      <c r="K256" s="615" t="s">
        <v>1387</v>
      </c>
      <c r="L256" s="617">
        <v>504.82004643752504</v>
      </c>
      <c r="M256" s="617">
        <v>1</v>
      </c>
      <c r="N256" s="618">
        <v>504.82004643752504</v>
      </c>
    </row>
    <row r="257" spans="1:14" ht="14.4" customHeight="1" x14ac:dyDescent="0.3">
      <c r="A257" s="613" t="s">
        <v>504</v>
      </c>
      <c r="B257" s="614" t="s">
        <v>1713</v>
      </c>
      <c r="C257" s="615" t="s">
        <v>509</v>
      </c>
      <c r="D257" s="616" t="s">
        <v>1714</v>
      </c>
      <c r="E257" s="615" t="s">
        <v>514</v>
      </c>
      <c r="F257" s="616" t="s">
        <v>1715</v>
      </c>
      <c r="G257" s="615" t="s">
        <v>1274</v>
      </c>
      <c r="H257" s="615" t="s">
        <v>1388</v>
      </c>
      <c r="I257" s="615" t="s">
        <v>1389</v>
      </c>
      <c r="J257" s="615" t="s">
        <v>1390</v>
      </c>
      <c r="K257" s="615" t="s">
        <v>1391</v>
      </c>
      <c r="L257" s="617">
        <v>97.57000700510757</v>
      </c>
      <c r="M257" s="617">
        <v>1</v>
      </c>
      <c r="N257" s="618">
        <v>97.57000700510757</v>
      </c>
    </row>
    <row r="258" spans="1:14" ht="14.4" customHeight="1" x14ac:dyDescent="0.3">
      <c r="A258" s="613" t="s">
        <v>504</v>
      </c>
      <c r="B258" s="614" t="s">
        <v>1713</v>
      </c>
      <c r="C258" s="615" t="s">
        <v>509</v>
      </c>
      <c r="D258" s="616" t="s">
        <v>1714</v>
      </c>
      <c r="E258" s="615" t="s">
        <v>514</v>
      </c>
      <c r="F258" s="616" t="s">
        <v>1715</v>
      </c>
      <c r="G258" s="615" t="s">
        <v>1274</v>
      </c>
      <c r="H258" s="615" t="s">
        <v>1392</v>
      </c>
      <c r="I258" s="615" t="s">
        <v>1393</v>
      </c>
      <c r="J258" s="615" t="s">
        <v>1394</v>
      </c>
      <c r="K258" s="615" t="s">
        <v>1395</v>
      </c>
      <c r="L258" s="617">
        <v>364.12704753307509</v>
      </c>
      <c r="M258" s="617">
        <v>14</v>
      </c>
      <c r="N258" s="618">
        <v>5097.7786654630509</v>
      </c>
    </row>
    <row r="259" spans="1:14" ht="14.4" customHeight="1" x14ac:dyDescent="0.3">
      <c r="A259" s="613" t="s">
        <v>504</v>
      </c>
      <c r="B259" s="614" t="s">
        <v>1713</v>
      </c>
      <c r="C259" s="615" t="s">
        <v>509</v>
      </c>
      <c r="D259" s="616" t="s">
        <v>1714</v>
      </c>
      <c r="E259" s="615" t="s">
        <v>514</v>
      </c>
      <c r="F259" s="616" t="s">
        <v>1715</v>
      </c>
      <c r="G259" s="615" t="s">
        <v>1274</v>
      </c>
      <c r="H259" s="615" t="s">
        <v>1396</v>
      </c>
      <c r="I259" s="615" t="s">
        <v>1396</v>
      </c>
      <c r="J259" s="615" t="s">
        <v>1397</v>
      </c>
      <c r="K259" s="615" t="s">
        <v>1398</v>
      </c>
      <c r="L259" s="617">
        <v>76.808000000000007</v>
      </c>
      <c r="M259" s="617">
        <v>1</v>
      </c>
      <c r="N259" s="618">
        <v>76.808000000000007</v>
      </c>
    </row>
    <row r="260" spans="1:14" ht="14.4" customHeight="1" x14ac:dyDescent="0.3">
      <c r="A260" s="613" t="s">
        <v>504</v>
      </c>
      <c r="B260" s="614" t="s">
        <v>1713</v>
      </c>
      <c r="C260" s="615" t="s">
        <v>509</v>
      </c>
      <c r="D260" s="616" t="s">
        <v>1714</v>
      </c>
      <c r="E260" s="615" t="s">
        <v>514</v>
      </c>
      <c r="F260" s="616" t="s">
        <v>1715</v>
      </c>
      <c r="G260" s="615" t="s">
        <v>1274</v>
      </c>
      <c r="H260" s="615" t="s">
        <v>1399</v>
      </c>
      <c r="I260" s="615" t="s">
        <v>1400</v>
      </c>
      <c r="J260" s="615" t="s">
        <v>1332</v>
      </c>
      <c r="K260" s="615" t="s">
        <v>1401</v>
      </c>
      <c r="L260" s="617">
        <v>59.42</v>
      </c>
      <c r="M260" s="617">
        <v>2</v>
      </c>
      <c r="N260" s="618">
        <v>118.84</v>
      </c>
    </row>
    <row r="261" spans="1:14" ht="14.4" customHeight="1" x14ac:dyDescent="0.3">
      <c r="A261" s="613" t="s">
        <v>504</v>
      </c>
      <c r="B261" s="614" t="s">
        <v>1713</v>
      </c>
      <c r="C261" s="615" t="s">
        <v>509</v>
      </c>
      <c r="D261" s="616" t="s">
        <v>1714</v>
      </c>
      <c r="E261" s="615" t="s">
        <v>514</v>
      </c>
      <c r="F261" s="616" t="s">
        <v>1715</v>
      </c>
      <c r="G261" s="615" t="s">
        <v>1274</v>
      </c>
      <c r="H261" s="615" t="s">
        <v>1402</v>
      </c>
      <c r="I261" s="615" t="s">
        <v>1403</v>
      </c>
      <c r="J261" s="615" t="s">
        <v>1404</v>
      </c>
      <c r="K261" s="615" t="s">
        <v>1405</v>
      </c>
      <c r="L261" s="617">
        <v>80.52000000000001</v>
      </c>
      <c r="M261" s="617">
        <v>1</v>
      </c>
      <c r="N261" s="618">
        <v>80.52000000000001</v>
      </c>
    </row>
    <row r="262" spans="1:14" ht="14.4" customHeight="1" x14ac:dyDescent="0.3">
      <c r="A262" s="613" t="s">
        <v>504</v>
      </c>
      <c r="B262" s="614" t="s">
        <v>1713</v>
      </c>
      <c r="C262" s="615" t="s">
        <v>509</v>
      </c>
      <c r="D262" s="616" t="s">
        <v>1714</v>
      </c>
      <c r="E262" s="615" t="s">
        <v>514</v>
      </c>
      <c r="F262" s="616" t="s">
        <v>1715</v>
      </c>
      <c r="G262" s="615" t="s">
        <v>1274</v>
      </c>
      <c r="H262" s="615" t="s">
        <v>1406</v>
      </c>
      <c r="I262" s="615" t="s">
        <v>1407</v>
      </c>
      <c r="J262" s="615" t="s">
        <v>1408</v>
      </c>
      <c r="K262" s="615" t="s">
        <v>1409</v>
      </c>
      <c r="L262" s="617">
        <v>1405.0860474962296</v>
      </c>
      <c r="M262" s="617">
        <v>19</v>
      </c>
      <c r="N262" s="618">
        <v>26696.634902428363</v>
      </c>
    </row>
    <row r="263" spans="1:14" ht="14.4" customHeight="1" x14ac:dyDescent="0.3">
      <c r="A263" s="613" t="s">
        <v>504</v>
      </c>
      <c r="B263" s="614" t="s">
        <v>1713</v>
      </c>
      <c r="C263" s="615" t="s">
        <v>509</v>
      </c>
      <c r="D263" s="616" t="s">
        <v>1714</v>
      </c>
      <c r="E263" s="615" t="s">
        <v>514</v>
      </c>
      <c r="F263" s="616" t="s">
        <v>1715</v>
      </c>
      <c r="G263" s="615" t="s">
        <v>1274</v>
      </c>
      <c r="H263" s="615" t="s">
        <v>1410</v>
      </c>
      <c r="I263" s="615" t="s">
        <v>1410</v>
      </c>
      <c r="J263" s="615" t="s">
        <v>1411</v>
      </c>
      <c r="K263" s="615" t="s">
        <v>1373</v>
      </c>
      <c r="L263" s="617">
        <v>121.2600111544992</v>
      </c>
      <c r="M263" s="617">
        <v>1</v>
      </c>
      <c r="N263" s="618">
        <v>121.2600111544992</v>
      </c>
    </row>
    <row r="264" spans="1:14" ht="14.4" customHeight="1" x14ac:dyDescent="0.3">
      <c r="A264" s="613" t="s">
        <v>504</v>
      </c>
      <c r="B264" s="614" t="s">
        <v>1713</v>
      </c>
      <c r="C264" s="615" t="s">
        <v>509</v>
      </c>
      <c r="D264" s="616" t="s">
        <v>1714</v>
      </c>
      <c r="E264" s="615" t="s">
        <v>514</v>
      </c>
      <c r="F264" s="616" t="s">
        <v>1715</v>
      </c>
      <c r="G264" s="615" t="s">
        <v>1274</v>
      </c>
      <c r="H264" s="615" t="s">
        <v>1412</v>
      </c>
      <c r="I264" s="615" t="s">
        <v>1412</v>
      </c>
      <c r="J264" s="615" t="s">
        <v>1413</v>
      </c>
      <c r="K264" s="615" t="s">
        <v>1414</v>
      </c>
      <c r="L264" s="617">
        <v>49.800000000000011</v>
      </c>
      <c r="M264" s="617">
        <v>1</v>
      </c>
      <c r="N264" s="618">
        <v>49.800000000000011</v>
      </c>
    </row>
    <row r="265" spans="1:14" ht="14.4" customHeight="1" x14ac:dyDescent="0.3">
      <c r="A265" s="613" t="s">
        <v>504</v>
      </c>
      <c r="B265" s="614" t="s">
        <v>1713</v>
      </c>
      <c r="C265" s="615" t="s">
        <v>509</v>
      </c>
      <c r="D265" s="616" t="s">
        <v>1714</v>
      </c>
      <c r="E265" s="615" t="s">
        <v>514</v>
      </c>
      <c r="F265" s="616" t="s">
        <v>1715</v>
      </c>
      <c r="G265" s="615" t="s">
        <v>1274</v>
      </c>
      <c r="H265" s="615" t="s">
        <v>1415</v>
      </c>
      <c r="I265" s="615" t="s">
        <v>1415</v>
      </c>
      <c r="J265" s="615" t="s">
        <v>1416</v>
      </c>
      <c r="K265" s="615" t="s">
        <v>1417</v>
      </c>
      <c r="L265" s="617">
        <v>78.839663415031097</v>
      </c>
      <c r="M265" s="617">
        <v>1</v>
      </c>
      <c r="N265" s="618">
        <v>78.839663415031097</v>
      </c>
    </row>
    <row r="266" spans="1:14" ht="14.4" customHeight="1" x14ac:dyDescent="0.3">
      <c r="A266" s="613" t="s">
        <v>504</v>
      </c>
      <c r="B266" s="614" t="s">
        <v>1713</v>
      </c>
      <c r="C266" s="615" t="s">
        <v>509</v>
      </c>
      <c r="D266" s="616" t="s">
        <v>1714</v>
      </c>
      <c r="E266" s="615" t="s">
        <v>1418</v>
      </c>
      <c r="F266" s="616" t="s">
        <v>1716</v>
      </c>
      <c r="G266" s="615"/>
      <c r="H266" s="615" t="s">
        <v>1419</v>
      </c>
      <c r="I266" s="615" t="s">
        <v>1419</v>
      </c>
      <c r="J266" s="615" t="s">
        <v>1420</v>
      </c>
      <c r="K266" s="615" t="s">
        <v>1421</v>
      </c>
      <c r="L266" s="617">
        <v>239.4073333333333</v>
      </c>
      <c r="M266" s="617">
        <v>15</v>
      </c>
      <c r="N266" s="618">
        <v>3591.1099999999997</v>
      </c>
    </row>
    <row r="267" spans="1:14" ht="14.4" customHeight="1" x14ac:dyDescent="0.3">
      <c r="A267" s="613" t="s">
        <v>504</v>
      </c>
      <c r="B267" s="614" t="s">
        <v>1713</v>
      </c>
      <c r="C267" s="615" t="s">
        <v>509</v>
      </c>
      <c r="D267" s="616" t="s">
        <v>1714</v>
      </c>
      <c r="E267" s="615" t="s">
        <v>1418</v>
      </c>
      <c r="F267" s="616" t="s">
        <v>1716</v>
      </c>
      <c r="G267" s="615"/>
      <c r="H267" s="615" t="s">
        <v>1422</v>
      </c>
      <c r="I267" s="615" t="s">
        <v>1423</v>
      </c>
      <c r="J267" s="615" t="s">
        <v>1424</v>
      </c>
      <c r="K267" s="615"/>
      <c r="L267" s="617">
        <v>183.2096740791836</v>
      </c>
      <c r="M267" s="617">
        <v>6</v>
      </c>
      <c r="N267" s="618">
        <v>1099.2580444751015</v>
      </c>
    </row>
    <row r="268" spans="1:14" ht="14.4" customHeight="1" x14ac:dyDescent="0.3">
      <c r="A268" s="613" t="s">
        <v>504</v>
      </c>
      <c r="B268" s="614" t="s">
        <v>1713</v>
      </c>
      <c r="C268" s="615" t="s">
        <v>509</v>
      </c>
      <c r="D268" s="616" t="s">
        <v>1714</v>
      </c>
      <c r="E268" s="615" t="s">
        <v>1418</v>
      </c>
      <c r="F268" s="616" t="s">
        <v>1716</v>
      </c>
      <c r="G268" s="615"/>
      <c r="H268" s="615" t="s">
        <v>1425</v>
      </c>
      <c r="I268" s="615" t="s">
        <v>1425</v>
      </c>
      <c r="J268" s="615" t="s">
        <v>1426</v>
      </c>
      <c r="K268" s="615" t="s">
        <v>1302</v>
      </c>
      <c r="L268" s="617">
        <v>40.709999999999994</v>
      </c>
      <c r="M268" s="617">
        <v>8</v>
      </c>
      <c r="N268" s="618">
        <v>325.67999999999995</v>
      </c>
    </row>
    <row r="269" spans="1:14" ht="14.4" customHeight="1" x14ac:dyDescent="0.3">
      <c r="A269" s="613" t="s">
        <v>504</v>
      </c>
      <c r="B269" s="614" t="s">
        <v>1713</v>
      </c>
      <c r="C269" s="615" t="s">
        <v>509</v>
      </c>
      <c r="D269" s="616" t="s">
        <v>1714</v>
      </c>
      <c r="E269" s="615" t="s">
        <v>1418</v>
      </c>
      <c r="F269" s="616" t="s">
        <v>1716</v>
      </c>
      <c r="G269" s="615" t="s">
        <v>538</v>
      </c>
      <c r="H269" s="615" t="s">
        <v>1427</v>
      </c>
      <c r="I269" s="615" t="s">
        <v>1428</v>
      </c>
      <c r="J269" s="615" t="s">
        <v>1429</v>
      </c>
      <c r="K269" s="615" t="s">
        <v>1430</v>
      </c>
      <c r="L269" s="617">
        <v>2081.1792671923349</v>
      </c>
      <c r="M269" s="617">
        <v>49</v>
      </c>
      <c r="N269" s="618">
        <v>101977.78409242441</v>
      </c>
    </row>
    <row r="270" spans="1:14" ht="14.4" customHeight="1" x14ac:dyDescent="0.3">
      <c r="A270" s="613" t="s">
        <v>504</v>
      </c>
      <c r="B270" s="614" t="s">
        <v>1713</v>
      </c>
      <c r="C270" s="615" t="s">
        <v>509</v>
      </c>
      <c r="D270" s="616" t="s">
        <v>1714</v>
      </c>
      <c r="E270" s="615" t="s">
        <v>1418</v>
      </c>
      <c r="F270" s="616" t="s">
        <v>1716</v>
      </c>
      <c r="G270" s="615" t="s">
        <v>538</v>
      </c>
      <c r="H270" s="615" t="s">
        <v>1431</v>
      </c>
      <c r="I270" s="615" t="s">
        <v>1432</v>
      </c>
      <c r="J270" s="615" t="s">
        <v>1433</v>
      </c>
      <c r="K270" s="615" t="s">
        <v>1434</v>
      </c>
      <c r="L270" s="617">
        <v>309.89</v>
      </c>
      <c r="M270" s="617">
        <v>40</v>
      </c>
      <c r="N270" s="618">
        <v>12395.6</v>
      </c>
    </row>
    <row r="271" spans="1:14" ht="14.4" customHeight="1" x14ac:dyDescent="0.3">
      <c r="A271" s="613" t="s">
        <v>504</v>
      </c>
      <c r="B271" s="614" t="s">
        <v>1713</v>
      </c>
      <c r="C271" s="615" t="s">
        <v>509</v>
      </c>
      <c r="D271" s="616" t="s">
        <v>1714</v>
      </c>
      <c r="E271" s="615" t="s">
        <v>1418</v>
      </c>
      <c r="F271" s="616" t="s">
        <v>1716</v>
      </c>
      <c r="G271" s="615" t="s">
        <v>538</v>
      </c>
      <c r="H271" s="615" t="s">
        <v>1435</v>
      </c>
      <c r="I271" s="615" t="s">
        <v>1436</v>
      </c>
      <c r="J271" s="615" t="s">
        <v>1437</v>
      </c>
      <c r="K271" s="615" t="s">
        <v>1438</v>
      </c>
      <c r="L271" s="617">
        <v>2719.2</v>
      </c>
      <c r="M271" s="617">
        <v>4</v>
      </c>
      <c r="N271" s="618">
        <v>10876.8</v>
      </c>
    </row>
    <row r="272" spans="1:14" ht="14.4" customHeight="1" x14ac:dyDescent="0.3">
      <c r="A272" s="613" t="s">
        <v>504</v>
      </c>
      <c r="B272" s="614" t="s">
        <v>1713</v>
      </c>
      <c r="C272" s="615" t="s">
        <v>509</v>
      </c>
      <c r="D272" s="616" t="s">
        <v>1714</v>
      </c>
      <c r="E272" s="615" t="s">
        <v>1418</v>
      </c>
      <c r="F272" s="616" t="s">
        <v>1716</v>
      </c>
      <c r="G272" s="615" t="s">
        <v>538</v>
      </c>
      <c r="H272" s="615" t="s">
        <v>1439</v>
      </c>
      <c r="I272" s="615" t="s">
        <v>1440</v>
      </c>
      <c r="J272" s="615" t="s">
        <v>1441</v>
      </c>
      <c r="K272" s="615" t="s">
        <v>1442</v>
      </c>
      <c r="L272" s="617">
        <v>2286.8209883720924</v>
      </c>
      <c r="M272" s="617">
        <v>68.800000000000011</v>
      </c>
      <c r="N272" s="618">
        <v>157333.28399999999</v>
      </c>
    </row>
    <row r="273" spans="1:14" ht="14.4" customHeight="1" x14ac:dyDescent="0.3">
      <c r="A273" s="613" t="s">
        <v>504</v>
      </c>
      <c r="B273" s="614" t="s">
        <v>1713</v>
      </c>
      <c r="C273" s="615" t="s">
        <v>509</v>
      </c>
      <c r="D273" s="616" t="s">
        <v>1714</v>
      </c>
      <c r="E273" s="615" t="s">
        <v>1418</v>
      </c>
      <c r="F273" s="616" t="s">
        <v>1716</v>
      </c>
      <c r="G273" s="615" t="s">
        <v>538</v>
      </c>
      <c r="H273" s="615" t="s">
        <v>1443</v>
      </c>
      <c r="I273" s="615" t="s">
        <v>1444</v>
      </c>
      <c r="J273" s="615" t="s">
        <v>1445</v>
      </c>
      <c r="K273" s="615" t="s">
        <v>1442</v>
      </c>
      <c r="L273" s="617">
        <v>2228.8199999999997</v>
      </c>
      <c r="M273" s="617">
        <v>-0.2</v>
      </c>
      <c r="N273" s="618">
        <v>-445.76399999999995</v>
      </c>
    </row>
    <row r="274" spans="1:14" ht="14.4" customHeight="1" x14ac:dyDescent="0.3">
      <c r="A274" s="613" t="s">
        <v>504</v>
      </c>
      <c r="B274" s="614" t="s">
        <v>1713</v>
      </c>
      <c r="C274" s="615" t="s">
        <v>509</v>
      </c>
      <c r="D274" s="616" t="s">
        <v>1714</v>
      </c>
      <c r="E274" s="615" t="s">
        <v>1418</v>
      </c>
      <c r="F274" s="616" t="s">
        <v>1716</v>
      </c>
      <c r="G274" s="615" t="s">
        <v>538</v>
      </c>
      <c r="H274" s="615" t="s">
        <v>1446</v>
      </c>
      <c r="I274" s="615" t="s">
        <v>1446</v>
      </c>
      <c r="J274" s="615" t="s">
        <v>1447</v>
      </c>
      <c r="K274" s="615" t="s">
        <v>1448</v>
      </c>
      <c r="L274" s="617">
        <v>3556.5344444444449</v>
      </c>
      <c r="M274" s="617">
        <v>9</v>
      </c>
      <c r="N274" s="618">
        <v>32008.810000000005</v>
      </c>
    </row>
    <row r="275" spans="1:14" ht="14.4" customHeight="1" x14ac:dyDescent="0.3">
      <c r="A275" s="613" t="s">
        <v>504</v>
      </c>
      <c r="B275" s="614" t="s">
        <v>1713</v>
      </c>
      <c r="C275" s="615" t="s">
        <v>509</v>
      </c>
      <c r="D275" s="616" t="s">
        <v>1714</v>
      </c>
      <c r="E275" s="615" t="s">
        <v>1418</v>
      </c>
      <c r="F275" s="616" t="s">
        <v>1716</v>
      </c>
      <c r="G275" s="615" t="s">
        <v>538</v>
      </c>
      <c r="H275" s="615" t="s">
        <v>1449</v>
      </c>
      <c r="I275" s="615" t="s">
        <v>1450</v>
      </c>
      <c r="J275" s="615" t="s">
        <v>1451</v>
      </c>
      <c r="K275" s="615" t="s">
        <v>1448</v>
      </c>
      <c r="L275" s="617">
        <v>1680.58</v>
      </c>
      <c r="M275" s="617">
        <v>6</v>
      </c>
      <c r="N275" s="618">
        <v>10083.48</v>
      </c>
    </row>
    <row r="276" spans="1:14" ht="14.4" customHeight="1" x14ac:dyDescent="0.3">
      <c r="A276" s="613" t="s">
        <v>504</v>
      </c>
      <c r="B276" s="614" t="s">
        <v>1713</v>
      </c>
      <c r="C276" s="615" t="s">
        <v>509</v>
      </c>
      <c r="D276" s="616" t="s">
        <v>1714</v>
      </c>
      <c r="E276" s="615" t="s">
        <v>1418</v>
      </c>
      <c r="F276" s="616" t="s">
        <v>1716</v>
      </c>
      <c r="G276" s="615" t="s">
        <v>538</v>
      </c>
      <c r="H276" s="615" t="s">
        <v>1452</v>
      </c>
      <c r="I276" s="615" t="s">
        <v>1453</v>
      </c>
      <c r="J276" s="615" t="s">
        <v>1454</v>
      </c>
      <c r="K276" s="615" t="s">
        <v>1448</v>
      </c>
      <c r="L276" s="617">
        <v>1359.6673181645922</v>
      </c>
      <c r="M276" s="617">
        <v>6</v>
      </c>
      <c r="N276" s="618">
        <v>8158.0039089875527</v>
      </c>
    </row>
    <row r="277" spans="1:14" ht="14.4" customHeight="1" x14ac:dyDescent="0.3">
      <c r="A277" s="613" t="s">
        <v>504</v>
      </c>
      <c r="B277" s="614" t="s">
        <v>1713</v>
      </c>
      <c r="C277" s="615" t="s">
        <v>509</v>
      </c>
      <c r="D277" s="616" t="s">
        <v>1714</v>
      </c>
      <c r="E277" s="615" t="s">
        <v>1418</v>
      </c>
      <c r="F277" s="616" t="s">
        <v>1716</v>
      </c>
      <c r="G277" s="615" t="s">
        <v>538</v>
      </c>
      <c r="H277" s="615" t="s">
        <v>1455</v>
      </c>
      <c r="I277" s="615" t="s">
        <v>1456</v>
      </c>
      <c r="J277" s="615" t="s">
        <v>1457</v>
      </c>
      <c r="K277" s="615" t="s">
        <v>1458</v>
      </c>
      <c r="L277" s="617">
        <v>2087.743113277008</v>
      </c>
      <c r="M277" s="617">
        <v>26</v>
      </c>
      <c r="N277" s="618">
        <v>54281.320945202213</v>
      </c>
    </row>
    <row r="278" spans="1:14" ht="14.4" customHeight="1" x14ac:dyDescent="0.3">
      <c r="A278" s="613" t="s">
        <v>504</v>
      </c>
      <c r="B278" s="614" t="s">
        <v>1713</v>
      </c>
      <c r="C278" s="615" t="s">
        <v>509</v>
      </c>
      <c r="D278" s="616" t="s">
        <v>1714</v>
      </c>
      <c r="E278" s="615" t="s">
        <v>1418</v>
      </c>
      <c r="F278" s="616" t="s">
        <v>1716</v>
      </c>
      <c r="G278" s="615" t="s">
        <v>538</v>
      </c>
      <c r="H278" s="615" t="s">
        <v>1459</v>
      </c>
      <c r="I278" s="615" t="s">
        <v>1460</v>
      </c>
      <c r="J278" s="615" t="s">
        <v>1461</v>
      </c>
      <c r="K278" s="615" t="s">
        <v>1462</v>
      </c>
      <c r="L278" s="617">
        <v>2188.9499999999998</v>
      </c>
      <c r="M278" s="617">
        <v>1</v>
      </c>
      <c r="N278" s="618">
        <v>2188.9499999999998</v>
      </c>
    </row>
    <row r="279" spans="1:14" ht="14.4" customHeight="1" x14ac:dyDescent="0.3">
      <c r="A279" s="613" t="s">
        <v>504</v>
      </c>
      <c r="B279" s="614" t="s">
        <v>1713</v>
      </c>
      <c r="C279" s="615" t="s">
        <v>509</v>
      </c>
      <c r="D279" s="616" t="s">
        <v>1714</v>
      </c>
      <c r="E279" s="615" t="s">
        <v>1418</v>
      </c>
      <c r="F279" s="616" t="s">
        <v>1716</v>
      </c>
      <c r="G279" s="615" t="s">
        <v>538</v>
      </c>
      <c r="H279" s="615" t="s">
        <v>1463</v>
      </c>
      <c r="I279" s="615" t="s">
        <v>189</v>
      </c>
      <c r="J279" s="615" t="s">
        <v>1464</v>
      </c>
      <c r="K279" s="615"/>
      <c r="L279" s="617">
        <v>254.81076057095899</v>
      </c>
      <c r="M279" s="617">
        <v>108</v>
      </c>
      <c r="N279" s="618">
        <v>27519.562141663569</v>
      </c>
    </row>
    <row r="280" spans="1:14" ht="14.4" customHeight="1" x14ac:dyDescent="0.3">
      <c r="A280" s="613" t="s">
        <v>504</v>
      </c>
      <c r="B280" s="614" t="s">
        <v>1713</v>
      </c>
      <c r="C280" s="615" t="s">
        <v>509</v>
      </c>
      <c r="D280" s="616" t="s">
        <v>1714</v>
      </c>
      <c r="E280" s="615" t="s">
        <v>1418</v>
      </c>
      <c r="F280" s="616" t="s">
        <v>1716</v>
      </c>
      <c r="G280" s="615" t="s">
        <v>538</v>
      </c>
      <c r="H280" s="615" t="s">
        <v>1465</v>
      </c>
      <c r="I280" s="615" t="s">
        <v>1466</v>
      </c>
      <c r="J280" s="615" t="s">
        <v>1457</v>
      </c>
      <c r="K280" s="615" t="s">
        <v>1467</v>
      </c>
      <c r="L280" s="617">
        <v>3190.2172727272732</v>
      </c>
      <c r="M280" s="617">
        <v>22</v>
      </c>
      <c r="N280" s="618">
        <v>70184.780000000013</v>
      </c>
    </row>
    <row r="281" spans="1:14" ht="14.4" customHeight="1" x14ac:dyDescent="0.3">
      <c r="A281" s="613" t="s">
        <v>504</v>
      </c>
      <c r="B281" s="614" t="s">
        <v>1713</v>
      </c>
      <c r="C281" s="615" t="s">
        <v>509</v>
      </c>
      <c r="D281" s="616" t="s">
        <v>1714</v>
      </c>
      <c r="E281" s="615" t="s">
        <v>1418</v>
      </c>
      <c r="F281" s="616" t="s">
        <v>1716</v>
      </c>
      <c r="G281" s="615" t="s">
        <v>538</v>
      </c>
      <c r="H281" s="615" t="s">
        <v>1468</v>
      </c>
      <c r="I281" s="615" t="s">
        <v>1469</v>
      </c>
      <c r="J281" s="615" t="s">
        <v>1470</v>
      </c>
      <c r="K281" s="615" t="s">
        <v>1471</v>
      </c>
      <c r="L281" s="617">
        <v>2903.2579073942234</v>
      </c>
      <c r="M281" s="617">
        <v>3</v>
      </c>
      <c r="N281" s="618">
        <v>8709.7737221826701</v>
      </c>
    </row>
    <row r="282" spans="1:14" ht="14.4" customHeight="1" x14ac:dyDescent="0.3">
      <c r="A282" s="613" t="s">
        <v>504</v>
      </c>
      <c r="B282" s="614" t="s">
        <v>1713</v>
      </c>
      <c r="C282" s="615" t="s">
        <v>509</v>
      </c>
      <c r="D282" s="616" t="s">
        <v>1714</v>
      </c>
      <c r="E282" s="615" t="s">
        <v>1418</v>
      </c>
      <c r="F282" s="616" t="s">
        <v>1716</v>
      </c>
      <c r="G282" s="615" t="s">
        <v>538</v>
      </c>
      <c r="H282" s="615" t="s">
        <v>1472</v>
      </c>
      <c r="I282" s="615" t="s">
        <v>1473</v>
      </c>
      <c r="J282" s="615" t="s">
        <v>1474</v>
      </c>
      <c r="K282" s="615" t="s">
        <v>1471</v>
      </c>
      <c r="L282" s="617">
        <v>2221.34</v>
      </c>
      <c r="M282" s="617">
        <v>1</v>
      </c>
      <c r="N282" s="618">
        <v>2221.34</v>
      </c>
    </row>
    <row r="283" spans="1:14" ht="14.4" customHeight="1" x14ac:dyDescent="0.3">
      <c r="A283" s="613" t="s">
        <v>504</v>
      </c>
      <c r="B283" s="614" t="s">
        <v>1713</v>
      </c>
      <c r="C283" s="615" t="s">
        <v>509</v>
      </c>
      <c r="D283" s="616" t="s">
        <v>1714</v>
      </c>
      <c r="E283" s="615" t="s">
        <v>1418</v>
      </c>
      <c r="F283" s="616" t="s">
        <v>1716</v>
      </c>
      <c r="G283" s="615" t="s">
        <v>538</v>
      </c>
      <c r="H283" s="615" t="s">
        <v>1475</v>
      </c>
      <c r="I283" s="615" t="s">
        <v>1476</v>
      </c>
      <c r="J283" s="615" t="s">
        <v>1477</v>
      </c>
      <c r="K283" s="615" t="s">
        <v>1478</v>
      </c>
      <c r="L283" s="617">
        <v>2493.6999999999998</v>
      </c>
      <c r="M283" s="617">
        <v>3</v>
      </c>
      <c r="N283" s="618">
        <v>7481.0999999999995</v>
      </c>
    </row>
    <row r="284" spans="1:14" ht="14.4" customHeight="1" x14ac:dyDescent="0.3">
      <c r="A284" s="613" t="s">
        <v>504</v>
      </c>
      <c r="B284" s="614" t="s">
        <v>1713</v>
      </c>
      <c r="C284" s="615" t="s">
        <v>509</v>
      </c>
      <c r="D284" s="616" t="s">
        <v>1714</v>
      </c>
      <c r="E284" s="615" t="s">
        <v>1418</v>
      </c>
      <c r="F284" s="616" t="s">
        <v>1716</v>
      </c>
      <c r="G284" s="615" t="s">
        <v>538</v>
      </c>
      <c r="H284" s="615" t="s">
        <v>1479</v>
      </c>
      <c r="I284" s="615" t="s">
        <v>189</v>
      </c>
      <c r="J284" s="615" t="s">
        <v>1480</v>
      </c>
      <c r="K284" s="615"/>
      <c r="L284" s="617">
        <v>222.11491797088919</v>
      </c>
      <c r="M284" s="617">
        <v>40</v>
      </c>
      <c r="N284" s="618">
        <v>8884.596718835568</v>
      </c>
    </row>
    <row r="285" spans="1:14" ht="14.4" customHeight="1" x14ac:dyDescent="0.3">
      <c r="A285" s="613" t="s">
        <v>504</v>
      </c>
      <c r="B285" s="614" t="s">
        <v>1713</v>
      </c>
      <c r="C285" s="615" t="s">
        <v>509</v>
      </c>
      <c r="D285" s="616" t="s">
        <v>1714</v>
      </c>
      <c r="E285" s="615" t="s">
        <v>1418</v>
      </c>
      <c r="F285" s="616" t="s">
        <v>1716</v>
      </c>
      <c r="G285" s="615" t="s">
        <v>1274</v>
      </c>
      <c r="H285" s="615" t="s">
        <v>1481</v>
      </c>
      <c r="I285" s="615" t="s">
        <v>1482</v>
      </c>
      <c r="J285" s="615" t="s">
        <v>1483</v>
      </c>
      <c r="K285" s="615" t="s">
        <v>1302</v>
      </c>
      <c r="L285" s="617">
        <v>40.515428375904037</v>
      </c>
      <c r="M285" s="617">
        <v>35</v>
      </c>
      <c r="N285" s="618">
        <v>1418.0399931566412</v>
      </c>
    </row>
    <row r="286" spans="1:14" ht="14.4" customHeight="1" x14ac:dyDescent="0.3">
      <c r="A286" s="613" t="s">
        <v>504</v>
      </c>
      <c r="B286" s="614" t="s">
        <v>1713</v>
      </c>
      <c r="C286" s="615" t="s">
        <v>509</v>
      </c>
      <c r="D286" s="616" t="s">
        <v>1714</v>
      </c>
      <c r="E286" s="615" t="s">
        <v>1418</v>
      </c>
      <c r="F286" s="616" t="s">
        <v>1716</v>
      </c>
      <c r="G286" s="615" t="s">
        <v>1274</v>
      </c>
      <c r="H286" s="615" t="s">
        <v>1484</v>
      </c>
      <c r="I286" s="615" t="s">
        <v>1485</v>
      </c>
      <c r="J286" s="615" t="s">
        <v>1486</v>
      </c>
      <c r="K286" s="615" t="s">
        <v>1302</v>
      </c>
      <c r="L286" s="617">
        <v>47.81</v>
      </c>
      <c r="M286" s="617">
        <v>8</v>
      </c>
      <c r="N286" s="618">
        <v>382.48</v>
      </c>
    </row>
    <row r="287" spans="1:14" ht="14.4" customHeight="1" x14ac:dyDescent="0.3">
      <c r="A287" s="613" t="s">
        <v>504</v>
      </c>
      <c r="B287" s="614" t="s">
        <v>1713</v>
      </c>
      <c r="C287" s="615" t="s">
        <v>509</v>
      </c>
      <c r="D287" s="616" t="s">
        <v>1714</v>
      </c>
      <c r="E287" s="615" t="s">
        <v>1418</v>
      </c>
      <c r="F287" s="616" t="s">
        <v>1716</v>
      </c>
      <c r="G287" s="615" t="s">
        <v>1274</v>
      </c>
      <c r="H287" s="615" t="s">
        <v>1487</v>
      </c>
      <c r="I287" s="615" t="s">
        <v>1488</v>
      </c>
      <c r="J287" s="615" t="s">
        <v>1489</v>
      </c>
      <c r="K287" s="615" t="s">
        <v>1302</v>
      </c>
      <c r="L287" s="617">
        <v>47.809986766999046</v>
      </c>
      <c r="M287" s="617">
        <v>52</v>
      </c>
      <c r="N287" s="618">
        <v>2486.1193118839506</v>
      </c>
    </row>
    <row r="288" spans="1:14" ht="14.4" customHeight="1" x14ac:dyDescent="0.3">
      <c r="A288" s="613" t="s">
        <v>504</v>
      </c>
      <c r="B288" s="614" t="s">
        <v>1713</v>
      </c>
      <c r="C288" s="615" t="s">
        <v>509</v>
      </c>
      <c r="D288" s="616" t="s">
        <v>1714</v>
      </c>
      <c r="E288" s="615" t="s">
        <v>1418</v>
      </c>
      <c r="F288" s="616" t="s">
        <v>1716</v>
      </c>
      <c r="G288" s="615" t="s">
        <v>1274</v>
      </c>
      <c r="H288" s="615" t="s">
        <v>1490</v>
      </c>
      <c r="I288" s="615" t="s">
        <v>1491</v>
      </c>
      <c r="J288" s="615" t="s">
        <v>1492</v>
      </c>
      <c r="K288" s="615" t="s">
        <v>1302</v>
      </c>
      <c r="L288" s="617">
        <v>48.099999954322236</v>
      </c>
      <c r="M288" s="617">
        <v>32</v>
      </c>
      <c r="N288" s="618">
        <v>1539.1999985383115</v>
      </c>
    </row>
    <row r="289" spans="1:14" ht="14.4" customHeight="1" x14ac:dyDescent="0.3">
      <c r="A289" s="613" t="s">
        <v>504</v>
      </c>
      <c r="B289" s="614" t="s">
        <v>1713</v>
      </c>
      <c r="C289" s="615" t="s">
        <v>509</v>
      </c>
      <c r="D289" s="616" t="s">
        <v>1714</v>
      </c>
      <c r="E289" s="615" t="s">
        <v>1418</v>
      </c>
      <c r="F289" s="616" t="s">
        <v>1716</v>
      </c>
      <c r="G289" s="615" t="s">
        <v>1274</v>
      </c>
      <c r="H289" s="615" t="s">
        <v>1493</v>
      </c>
      <c r="I289" s="615" t="s">
        <v>1494</v>
      </c>
      <c r="J289" s="615" t="s">
        <v>1495</v>
      </c>
      <c r="K289" s="615" t="s">
        <v>1302</v>
      </c>
      <c r="L289" s="617">
        <v>33.569977168044758</v>
      </c>
      <c r="M289" s="617">
        <v>16</v>
      </c>
      <c r="N289" s="618">
        <v>537.11963468871613</v>
      </c>
    </row>
    <row r="290" spans="1:14" ht="14.4" customHeight="1" x14ac:dyDescent="0.3">
      <c r="A290" s="613" t="s">
        <v>504</v>
      </c>
      <c r="B290" s="614" t="s">
        <v>1713</v>
      </c>
      <c r="C290" s="615" t="s">
        <v>509</v>
      </c>
      <c r="D290" s="616" t="s">
        <v>1714</v>
      </c>
      <c r="E290" s="615" t="s">
        <v>1418</v>
      </c>
      <c r="F290" s="616" t="s">
        <v>1716</v>
      </c>
      <c r="G290" s="615" t="s">
        <v>1274</v>
      </c>
      <c r="H290" s="615" t="s">
        <v>1496</v>
      </c>
      <c r="I290" s="615" t="s">
        <v>1497</v>
      </c>
      <c r="J290" s="615" t="s">
        <v>1498</v>
      </c>
      <c r="K290" s="615" t="s">
        <v>1499</v>
      </c>
      <c r="L290" s="617">
        <v>207.65591579247561</v>
      </c>
      <c r="M290" s="617">
        <v>10</v>
      </c>
      <c r="N290" s="618">
        <v>2076.5591579247562</v>
      </c>
    </row>
    <row r="291" spans="1:14" ht="14.4" customHeight="1" x14ac:dyDescent="0.3">
      <c r="A291" s="613" t="s">
        <v>504</v>
      </c>
      <c r="B291" s="614" t="s">
        <v>1713</v>
      </c>
      <c r="C291" s="615" t="s">
        <v>509</v>
      </c>
      <c r="D291" s="616" t="s">
        <v>1714</v>
      </c>
      <c r="E291" s="615" t="s">
        <v>1418</v>
      </c>
      <c r="F291" s="616" t="s">
        <v>1716</v>
      </c>
      <c r="G291" s="615" t="s">
        <v>1274</v>
      </c>
      <c r="H291" s="615" t="s">
        <v>1500</v>
      </c>
      <c r="I291" s="615" t="s">
        <v>1501</v>
      </c>
      <c r="J291" s="615" t="s">
        <v>1502</v>
      </c>
      <c r="K291" s="615" t="s">
        <v>1503</v>
      </c>
      <c r="L291" s="617">
        <v>215.8542461524315</v>
      </c>
      <c r="M291" s="617">
        <v>49</v>
      </c>
      <c r="N291" s="618">
        <v>10576.858061469144</v>
      </c>
    </row>
    <row r="292" spans="1:14" ht="14.4" customHeight="1" x14ac:dyDescent="0.3">
      <c r="A292" s="613" t="s">
        <v>504</v>
      </c>
      <c r="B292" s="614" t="s">
        <v>1713</v>
      </c>
      <c r="C292" s="615" t="s">
        <v>509</v>
      </c>
      <c r="D292" s="616" t="s">
        <v>1714</v>
      </c>
      <c r="E292" s="615" t="s">
        <v>1418</v>
      </c>
      <c r="F292" s="616" t="s">
        <v>1716</v>
      </c>
      <c r="G292" s="615" t="s">
        <v>1274</v>
      </c>
      <c r="H292" s="615" t="s">
        <v>1504</v>
      </c>
      <c r="I292" s="615" t="s">
        <v>1504</v>
      </c>
      <c r="J292" s="615" t="s">
        <v>1505</v>
      </c>
      <c r="K292" s="615" t="s">
        <v>1506</v>
      </c>
      <c r="L292" s="617">
        <v>183.36859614447684</v>
      </c>
      <c r="M292" s="617">
        <v>186</v>
      </c>
      <c r="N292" s="618">
        <v>34106.55888287269</v>
      </c>
    </row>
    <row r="293" spans="1:14" ht="14.4" customHeight="1" x14ac:dyDescent="0.3">
      <c r="A293" s="613" t="s">
        <v>504</v>
      </c>
      <c r="B293" s="614" t="s">
        <v>1713</v>
      </c>
      <c r="C293" s="615" t="s">
        <v>509</v>
      </c>
      <c r="D293" s="616" t="s">
        <v>1714</v>
      </c>
      <c r="E293" s="615" t="s">
        <v>1418</v>
      </c>
      <c r="F293" s="616" t="s">
        <v>1716</v>
      </c>
      <c r="G293" s="615" t="s">
        <v>1274</v>
      </c>
      <c r="H293" s="615" t="s">
        <v>1507</v>
      </c>
      <c r="I293" s="615" t="s">
        <v>1508</v>
      </c>
      <c r="J293" s="615" t="s">
        <v>1509</v>
      </c>
      <c r="K293" s="615" t="s">
        <v>1510</v>
      </c>
      <c r="L293" s="617">
        <v>390.46990788959675</v>
      </c>
      <c r="M293" s="617">
        <v>16</v>
      </c>
      <c r="N293" s="618">
        <v>6247.5185262335481</v>
      </c>
    </row>
    <row r="294" spans="1:14" ht="14.4" customHeight="1" x14ac:dyDescent="0.3">
      <c r="A294" s="613" t="s">
        <v>504</v>
      </c>
      <c r="B294" s="614" t="s">
        <v>1713</v>
      </c>
      <c r="C294" s="615" t="s">
        <v>509</v>
      </c>
      <c r="D294" s="616" t="s">
        <v>1714</v>
      </c>
      <c r="E294" s="615" t="s">
        <v>1418</v>
      </c>
      <c r="F294" s="616" t="s">
        <v>1716</v>
      </c>
      <c r="G294" s="615" t="s">
        <v>1274</v>
      </c>
      <c r="H294" s="615" t="s">
        <v>1511</v>
      </c>
      <c r="I294" s="615" t="s">
        <v>1511</v>
      </c>
      <c r="J294" s="615" t="s">
        <v>1512</v>
      </c>
      <c r="K294" s="615" t="s">
        <v>1513</v>
      </c>
      <c r="L294" s="617">
        <v>116.24998075791174</v>
      </c>
      <c r="M294" s="617">
        <v>5</v>
      </c>
      <c r="N294" s="618">
        <v>581.24990378955874</v>
      </c>
    </row>
    <row r="295" spans="1:14" ht="14.4" customHeight="1" x14ac:dyDescent="0.3">
      <c r="A295" s="613" t="s">
        <v>504</v>
      </c>
      <c r="B295" s="614" t="s">
        <v>1713</v>
      </c>
      <c r="C295" s="615" t="s">
        <v>509</v>
      </c>
      <c r="D295" s="616" t="s">
        <v>1714</v>
      </c>
      <c r="E295" s="615" t="s">
        <v>1418</v>
      </c>
      <c r="F295" s="616" t="s">
        <v>1716</v>
      </c>
      <c r="G295" s="615" t="s">
        <v>1274</v>
      </c>
      <c r="H295" s="615" t="s">
        <v>1514</v>
      </c>
      <c r="I295" s="615" t="s">
        <v>1514</v>
      </c>
      <c r="J295" s="615" t="s">
        <v>1515</v>
      </c>
      <c r="K295" s="615" t="s">
        <v>1513</v>
      </c>
      <c r="L295" s="617">
        <v>116.25001843201788</v>
      </c>
      <c r="M295" s="617">
        <v>6</v>
      </c>
      <c r="N295" s="618">
        <v>697.50011059210726</v>
      </c>
    </row>
    <row r="296" spans="1:14" ht="14.4" customHeight="1" x14ac:dyDescent="0.3">
      <c r="A296" s="613" t="s">
        <v>504</v>
      </c>
      <c r="B296" s="614" t="s">
        <v>1713</v>
      </c>
      <c r="C296" s="615" t="s">
        <v>509</v>
      </c>
      <c r="D296" s="616" t="s">
        <v>1714</v>
      </c>
      <c r="E296" s="615" t="s">
        <v>1418</v>
      </c>
      <c r="F296" s="616" t="s">
        <v>1716</v>
      </c>
      <c r="G296" s="615" t="s">
        <v>1274</v>
      </c>
      <c r="H296" s="615" t="s">
        <v>1516</v>
      </c>
      <c r="I296" s="615" t="s">
        <v>1517</v>
      </c>
      <c r="J296" s="615" t="s">
        <v>1518</v>
      </c>
      <c r="K296" s="615" t="s">
        <v>1519</v>
      </c>
      <c r="L296" s="617">
        <v>116.25</v>
      </c>
      <c r="M296" s="617">
        <v>1</v>
      </c>
      <c r="N296" s="618">
        <v>116.25</v>
      </c>
    </row>
    <row r="297" spans="1:14" ht="14.4" customHeight="1" x14ac:dyDescent="0.3">
      <c r="A297" s="613" t="s">
        <v>504</v>
      </c>
      <c r="B297" s="614" t="s">
        <v>1713</v>
      </c>
      <c r="C297" s="615" t="s">
        <v>509</v>
      </c>
      <c r="D297" s="616" t="s">
        <v>1714</v>
      </c>
      <c r="E297" s="615" t="s">
        <v>1418</v>
      </c>
      <c r="F297" s="616" t="s">
        <v>1716</v>
      </c>
      <c r="G297" s="615" t="s">
        <v>1274</v>
      </c>
      <c r="H297" s="615" t="s">
        <v>1520</v>
      </c>
      <c r="I297" s="615" t="s">
        <v>1521</v>
      </c>
      <c r="J297" s="615" t="s">
        <v>1522</v>
      </c>
      <c r="K297" s="615" t="s">
        <v>1513</v>
      </c>
      <c r="L297" s="617">
        <v>116.25001857781201</v>
      </c>
      <c r="M297" s="617">
        <v>6</v>
      </c>
      <c r="N297" s="618">
        <v>697.50011146687211</v>
      </c>
    </row>
    <row r="298" spans="1:14" ht="14.4" customHeight="1" x14ac:dyDescent="0.3">
      <c r="A298" s="613" t="s">
        <v>504</v>
      </c>
      <c r="B298" s="614" t="s">
        <v>1713</v>
      </c>
      <c r="C298" s="615" t="s">
        <v>509</v>
      </c>
      <c r="D298" s="616" t="s">
        <v>1714</v>
      </c>
      <c r="E298" s="615" t="s">
        <v>1418</v>
      </c>
      <c r="F298" s="616" t="s">
        <v>1716</v>
      </c>
      <c r="G298" s="615" t="s">
        <v>1274</v>
      </c>
      <c r="H298" s="615" t="s">
        <v>1523</v>
      </c>
      <c r="I298" s="615" t="s">
        <v>1523</v>
      </c>
      <c r="J298" s="615" t="s">
        <v>1524</v>
      </c>
      <c r="K298" s="615" t="s">
        <v>1525</v>
      </c>
      <c r="L298" s="617">
        <v>191.21999999999997</v>
      </c>
      <c r="M298" s="617">
        <v>1</v>
      </c>
      <c r="N298" s="618">
        <v>191.21999999999997</v>
      </c>
    </row>
    <row r="299" spans="1:14" ht="14.4" customHeight="1" x14ac:dyDescent="0.3">
      <c r="A299" s="613" t="s">
        <v>504</v>
      </c>
      <c r="B299" s="614" t="s">
        <v>1713</v>
      </c>
      <c r="C299" s="615" t="s">
        <v>509</v>
      </c>
      <c r="D299" s="616" t="s">
        <v>1714</v>
      </c>
      <c r="E299" s="615" t="s">
        <v>1418</v>
      </c>
      <c r="F299" s="616" t="s">
        <v>1716</v>
      </c>
      <c r="G299" s="615" t="s">
        <v>1274</v>
      </c>
      <c r="H299" s="615" t="s">
        <v>1526</v>
      </c>
      <c r="I299" s="615" t="s">
        <v>1526</v>
      </c>
      <c r="J299" s="615" t="s">
        <v>1527</v>
      </c>
      <c r="K299" s="615" t="s">
        <v>1525</v>
      </c>
      <c r="L299" s="617">
        <v>162.26794353556011</v>
      </c>
      <c r="M299" s="617">
        <v>18.5</v>
      </c>
      <c r="N299" s="618">
        <v>3001.9569554078621</v>
      </c>
    </row>
    <row r="300" spans="1:14" ht="14.4" customHeight="1" x14ac:dyDescent="0.3">
      <c r="A300" s="613" t="s">
        <v>504</v>
      </c>
      <c r="B300" s="614" t="s">
        <v>1713</v>
      </c>
      <c r="C300" s="615" t="s">
        <v>509</v>
      </c>
      <c r="D300" s="616" t="s">
        <v>1714</v>
      </c>
      <c r="E300" s="615" t="s">
        <v>1418</v>
      </c>
      <c r="F300" s="616" t="s">
        <v>1716</v>
      </c>
      <c r="G300" s="615" t="s">
        <v>1274</v>
      </c>
      <c r="H300" s="615" t="s">
        <v>1528</v>
      </c>
      <c r="I300" s="615" t="s">
        <v>1528</v>
      </c>
      <c r="J300" s="615" t="s">
        <v>1529</v>
      </c>
      <c r="K300" s="615" t="s">
        <v>1525</v>
      </c>
      <c r="L300" s="617">
        <v>162.40960609345572</v>
      </c>
      <c r="M300" s="617">
        <v>15.5</v>
      </c>
      <c r="N300" s="618">
        <v>2517.3488944485639</v>
      </c>
    </row>
    <row r="301" spans="1:14" ht="14.4" customHeight="1" x14ac:dyDescent="0.3">
      <c r="A301" s="613" t="s">
        <v>504</v>
      </c>
      <c r="B301" s="614" t="s">
        <v>1713</v>
      </c>
      <c r="C301" s="615" t="s">
        <v>509</v>
      </c>
      <c r="D301" s="616" t="s">
        <v>1714</v>
      </c>
      <c r="E301" s="615" t="s">
        <v>1418</v>
      </c>
      <c r="F301" s="616" t="s">
        <v>1716</v>
      </c>
      <c r="G301" s="615" t="s">
        <v>1274</v>
      </c>
      <c r="H301" s="615" t="s">
        <v>1530</v>
      </c>
      <c r="I301" s="615" t="s">
        <v>1530</v>
      </c>
      <c r="J301" s="615" t="s">
        <v>1495</v>
      </c>
      <c r="K301" s="615" t="s">
        <v>1525</v>
      </c>
      <c r="L301" s="617">
        <v>137.07994324198197</v>
      </c>
      <c r="M301" s="617">
        <v>11</v>
      </c>
      <c r="N301" s="618">
        <v>1507.8793756618018</v>
      </c>
    </row>
    <row r="302" spans="1:14" ht="14.4" customHeight="1" x14ac:dyDescent="0.3">
      <c r="A302" s="613" t="s">
        <v>504</v>
      </c>
      <c r="B302" s="614" t="s">
        <v>1713</v>
      </c>
      <c r="C302" s="615" t="s">
        <v>509</v>
      </c>
      <c r="D302" s="616" t="s">
        <v>1714</v>
      </c>
      <c r="E302" s="615" t="s">
        <v>1531</v>
      </c>
      <c r="F302" s="616" t="s">
        <v>1717</v>
      </c>
      <c r="G302" s="615"/>
      <c r="H302" s="615" t="s">
        <v>1532</v>
      </c>
      <c r="I302" s="615" t="s">
        <v>1533</v>
      </c>
      <c r="J302" s="615" t="s">
        <v>1534</v>
      </c>
      <c r="K302" s="615" t="s">
        <v>1535</v>
      </c>
      <c r="L302" s="617">
        <v>84.74</v>
      </c>
      <c r="M302" s="617">
        <v>10</v>
      </c>
      <c r="N302" s="618">
        <v>847.4</v>
      </c>
    </row>
    <row r="303" spans="1:14" ht="14.4" customHeight="1" x14ac:dyDescent="0.3">
      <c r="A303" s="613" t="s">
        <v>504</v>
      </c>
      <c r="B303" s="614" t="s">
        <v>1713</v>
      </c>
      <c r="C303" s="615" t="s">
        <v>509</v>
      </c>
      <c r="D303" s="616" t="s">
        <v>1714</v>
      </c>
      <c r="E303" s="615" t="s">
        <v>1531</v>
      </c>
      <c r="F303" s="616" t="s">
        <v>1717</v>
      </c>
      <c r="G303" s="615"/>
      <c r="H303" s="615" t="s">
        <v>1536</v>
      </c>
      <c r="I303" s="615" t="s">
        <v>1537</v>
      </c>
      <c r="J303" s="615" t="s">
        <v>1538</v>
      </c>
      <c r="K303" s="615" t="s">
        <v>1539</v>
      </c>
      <c r="L303" s="617">
        <v>418.58204243515115</v>
      </c>
      <c r="M303" s="617">
        <v>19</v>
      </c>
      <c r="N303" s="618">
        <v>7953.0588062678717</v>
      </c>
    </row>
    <row r="304" spans="1:14" ht="14.4" customHeight="1" x14ac:dyDescent="0.3">
      <c r="A304" s="613" t="s">
        <v>504</v>
      </c>
      <c r="B304" s="614" t="s">
        <v>1713</v>
      </c>
      <c r="C304" s="615" t="s">
        <v>509</v>
      </c>
      <c r="D304" s="616" t="s">
        <v>1714</v>
      </c>
      <c r="E304" s="615" t="s">
        <v>1531</v>
      </c>
      <c r="F304" s="616" t="s">
        <v>1717</v>
      </c>
      <c r="G304" s="615"/>
      <c r="H304" s="615" t="s">
        <v>1540</v>
      </c>
      <c r="I304" s="615" t="s">
        <v>1541</v>
      </c>
      <c r="J304" s="615" t="s">
        <v>1542</v>
      </c>
      <c r="K304" s="615" t="s">
        <v>1543</v>
      </c>
      <c r="L304" s="617">
        <v>71.459811882319329</v>
      </c>
      <c r="M304" s="617">
        <v>20</v>
      </c>
      <c r="N304" s="618">
        <v>1429.1962376463866</v>
      </c>
    </row>
    <row r="305" spans="1:14" ht="14.4" customHeight="1" x14ac:dyDescent="0.3">
      <c r="A305" s="613" t="s">
        <v>504</v>
      </c>
      <c r="B305" s="614" t="s">
        <v>1713</v>
      </c>
      <c r="C305" s="615" t="s">
        <v>509</v>
      </c>
      <c r="D305" s="616" t="s">
        <v>1714</v>
      </c>
      <c r="E305" s="615" t="s">
        <v>1531</v>
      </c>
      <c r="F305" s="616" t="s">
        <v>1717</v>
      </c>
      <c r="G305" s="615"/>
      <c r="H305" s="615" t="s">
        <v>1544</v>
      </c>
      <c r="I305" s="615" t="s">
        <v>1545</v>
      </c>
      <c r="J305" s="615" t="s">
        <v>1546</v>
      </c>
      <c r="K305" s="615" t="s">
        <v>1547</v>
      </c>
      <c r="L305" s="617">
        <v>2786.1543298969077</v>
      </c>
      <c r="M305" s="617">
        <v>19.399999999999999</v>
      </c>
      <c r="N305" s="618">
        <v>54051.394000000008</v>
      </c>
    </row>
    <row r="306" spans="1:14" ht="14.4" customHeight="1" x14ac:dyDescent="0.3">
      <c r="A306" s="613" t="s">
        <v>504</v>
      </c>
      <c r="B306" s="614" t="s">
        <v>1713</v>
      </c>
      <c r="C306" s="615" t="s">
        <v>509</v>
      </c>
      <c r="D306" s="616" t="s">
        <v>1714</v>
      </c>
      <c r="E306" s="615" t="s">
        <v>1531</v>
      </c>
      <c r="F306" s="616" t="s">
        <v>1717</v>
      </c>
      <c r="G306" s="615"/>
      <c r="H306" s="615" t="s">
        <v>1548</v>
      </c>
      <c r="I306" s="615" t="s">
        <v>1549</v>
      </c>
      <c r="J306" s="615" t="s">
        <v>1550</v>
      </c>
      <c r="K306" s="615" t="s">
        <v>1551</v>
      </c>
      <c r="L306" s="617">
        <v>615.78562615383976</v>
      </c>
      <c r="M306" s="617">
        <v>5</v>
      </c>
      <c r="N306" s="618">
        <v>3078.928130769199</v>
      </c>
    </row>
    <row r="307" spans="1:14" ht="14.4" customHeight="1" x14ac:dyDescent="0.3">
      <c r="A307" s="613" t="s">
        <v>504</v>
      </c>
      <c r="B307" s="614" t="s">
        <v>1713</v>
      </c>
      <c r="C307" s="615" t="s">
        <v>509</v>
      </c>
      <c r="D307" s="616" t="s">
        <v>1714</v>
      </c>
      <c r="E307" s="615" t="s">
        <v>1531</v>
      </c>
      <c r="F307" s="616" t="s">
        <v>1717</v>
      </c>
      <c r="G307" s="615"/>
      <c r="H307" s="615" t="s">
        <v>1552</v>
      </c>
      <c r="I307" s="615" t="s">
        <v>1552</v>
      </c>
      <c r="J307" s="615" t="s">
        <v>1553</v>
      </c>
      <c r="K307" s="615" t="s">
        <v>1554</v>
      </c>
      <c r="L307" s="617">
        <v>1774.2978795956799</v>
      </c>
      <c r="M307" s="617">
        <v>11</v>
      </c>
      <c r="N307" s="618">
        <v>19517.276675552479</v>
      </c>
    </row>
    <row r="308" spans="1:14" ht="14.4" customHeight="1" x14ac:dyDescent="0.3">
      <c r="A308" s="613" t="s">
        <v>504</v>
      </c>
      <c r="B308" s="614" t="s">
        <v>1713</v>
      </c>
      <c r="C308" s="615" t="s">
        <v>509</v>
      </c>
      <c r="D308" s="616" t="s">
        <v>1714</v>
      </c>
      <c r="E308" s="615" t="s">
        <v>1531</v>
      </c>
      <c r="F308" s="616" t="s">
        <v>1717</v>
      </c>
      <c r="G308" s="615"/>
      <c r="H308" s="615" t="s">
        <v>1555</v>
      </c>
      <c r="I308" s="615" t="s">
        <v>1555</v>
      </c>
      <c r="J308" s="615" t="s">
        <v>1556</v>
      </c>
      <c r="K308" s="615" t="s">
        <v>1557</v>
      </c>
      <c r="L308" s="617">
        <v>155.25</v>
      </c>
      <c r="M308" s="617">
        <v>2</v>
      </c>
      <c r="N308" s="618">
        <v>310.5</v>
      </c>
    </row>
    <row r="309" spans="1:14" ht="14.4" customHeight="1" x14ac:dyDescent="0.3">
      <c r="A309" s="613" t="s">
        <v>504</v>
      </c>
      <c r="B309" s="614" t="s">
        <v>1713</v>
      </c>
      <c r="C309" s="615" t="s">
        <v>509</v>
      </c>
      <c r="D309" s="616" t="s">
        <v>1714</v>
      </c>
      <c r="E309" s="615" t="s">
        <v>1531</v>
      </c>
      <c r="F309" s="616" t="s">
        <v>1717</v>
      </c>
      <c r="G309" s="615" t="s">
        <v>538</v>
      </c>
      <c r="H309" s="615" t="s">
        <v>1558</v>
      </c>
      <c r="I309" s="615" t="s">
        <v>1559</v>
      </c>
      <c r="J309" s="615" t="s">
        <v>1560</v>
      </c>
      <c r="K309" s="615" t="s">
        <v>1561</v>
      </c>
      <c r="L309" s="617">
        <v>40.330000000000005</v>
      </c>
      <c r="M309" s="617">
        <v>3</v>
      </c>
      <c r="N309" s="618">
        <v>120.99000000000001</v>
      </c>
    </row>
    <row r="310" spans="1:14" ht="14.4" customHeight="1" x14ac:dyDescent="0.3">
      <c r="A310" s="613" t="s">
        <v>504</v>
      </c>
      <c r="B310" s="614" t="s">
        <v>1713</v>
      </c>
      <c r="C310" s="615" t="s">
        <v>509</v>
      </c>
      <c r="D310" s="616" t="s">
        <v>1714</v>
      </c>
      <c r="E310" s="615" t="s">
        <v>1531</v>
      </c>
      <c r="F310" s="616" t="s">
        <v>1717</v>
      </c>
      <c r="G310" s="615" t="s">
        <v>538</v>
      </c>
      <c r="H310" s="615" t="s">
        <v>1562</v>
      </c>
      <c r="I310" s="615" t="s">
        <v>1563</v>
      </c>
      <c r="J310" s="615" t="s">
        <v>1564</v>
      </c>
      <c r="K310" s="615" t="s">
        <v>587</v>
      </c>
      <c r="L310" s="617">
        <v>67.890000000000015</v>
      </c>
      <c r="M310" s="617">
        <v>5</v>
      </c>
      <c r="N310" s="618">
        <v>339.45000000000005</v>
      </c>
    </row>
    <row r="311" spans="1:14" ht="14.4" customHeight="1" x14ac:dyDescent="0.3">
      <c r="A311" s="613" t="s">
        <v>504</v>
      </c>
      <c r="B311" s="614" t="s">
        <v>1713</v>
      </c>
      <c r="C311" s="615" t="s">
        <v>509</v>
      </c>
      <c r="D311" s="616" t="s">
        <v>1714</v>
      </c>
      <c r="E311" s="615" t="s">
        <v>1531</v>
      </c>
      <c r="F311" s="616" t="s">
        <v>1717</v>
      </c>
      <c r="G311" s="615" t="s">
        <v>538</v>
      </c>
      <c r="H311" s="615" t="s">
        <v>1565</v>
      </c>
      <c r="I311" s="615" t="s">
        <v>1566</v>
      </c>
      <c r="J311" s="615" t="s">
        <v>1567</v>
      </c>
      <c r="K311" s="615" t="s">
        <v>1035</v>
      </c>
      <c r="L311" s="617">
        <v>25.629999999999978</v>
      </c>
      <c r="M311" s="617">
        <v>7</v>
      </c>
      <c r="N311" s="618">
        <v>179.40999999999985</v>
      </c>
    </row>
    <row r="312" spans="1:14" ht="14.4" customHeight="1" x14ac:dyDescent="0.3">
      <c r="A312" s="613" t="s">
        <v>504</v>
      </c>
      <c r="B312" s="614" t="s">
        <v>1713</v>
      </c>
      <c r="C312" s="615" t="s">
        <v>509</v>
      </c>
      <c r="D312" s="616" t="s">
        <v>1714</v>
      </c>
      <c r="E312" s="615" t="s">
        <v>1531</v>
      </c>
      <c r="F312" s="616" t="s">
        <v>1717</v>
      </c>
      <c r="G312" s="615" t="s">
        <v>538</v>
      </c>
      <c r="H312" s="615" t="s">
        <v>1568</v>
      </c>
      <c r="I312" s="615" t="s">
        <v>1569</v>
      </c>
      <c r="J312" s="615" t="s">
        <v>1570</v>
      </c>
      <c r="K312" s="615" t="s">
        <v>1571</v>
      </c>
      <c r="L312" s="617">
        <v>33.409956641484719</v>
      </c>
      <c r="M312" s="617">
        <v>4</v>
      </c>
      <c r="N312" s="618">
        <v>133.63982656593888</v>
      </c>
    </row>
    <row r="313" spans="1:14" ht="14.4" customHeight="1" x14ac:dyDescent="0.3">
      <c r="A313" s="613" t="s">
        <v>504</v>
      </c>
      <c r="B313" s="614" t="s">
        <v>1713</v>
      </c>
      <c r="C313" s="615" t="s">
        <v>509</v>
      </c>
      <c r="D313" s="616" t="s">
        <v>1714</v>
      </c>
      <c r="E313" s="615" t="s">
        <v>1531</v>
      </c>
      <c r="F313" s="616" t="s">
        <v>1717</v>
      </c>
      <c r="G313" s="615" t="s">
        <v>538</v>
      </c>
      <c r="H313" s="615" t="s">
        <v>1572</v>
      </c>
      <c r="I313" s="615" t="s">
        <v>1573</v>
      </c>
      <c r="J313" s="615" t="s">
        <v>1574</v>
      </c>
      <c r="K313" s="615" t="s">
        <v>1575</v>
      </c>
      <c r="L313" s="617">
        <v>110.297</v>
      </c>
      <c r="M313" s="617">
        <v>1</v>
      </c>
      <c r="N313" s="618">
        <v>110.297</v>
      </c>
    </row>
    <row r="314" spans="1:14" ht="14.4" customHeight="1" x14ac:dyDescent="0.3">
      <c r="A314" s="613" t="s">
        <v>504</v>
      </c>
      <c r="B314" s="614" t="s">
        <v>1713</v>
      </c>
      <c r="C314" s="615" t="s">
        <v>509</v>
      </c>
      <c r="D314" s="616" t="s">
        <v>1714</v>
      </c>
      <c r="E314" s="615" t="s">
        <v>1531</v>
      </c>
      <c r="F314" s="616" t="s">
        <v>1717</v>
      </c>
      <c r="G314" s="615" t="s">
        <v>538</v>
      </c>
      <c r="H314" s="615" t="s">
        <v>1576</v>
      </c>
      <c r="I314" s="615" t="s">
        <v>1577</v>
      </c>
      <c r="J314" s="615" t="s">
        <v>1578</v>
      </c>
      <c r="K314" s="615" t="s">
        <v>1579</v>
      </c>
      <c r="L314" s="617">
        <v>12530.388499999999</v>
      </c>
      <c r="M314" s="617">
        <v>8</v>
      </c>
      <c r="N314" s="618">
        <v>100243.10799999999</v>
      </c>
    </row>
    <row r="315" spans="1:14" ht="14.4" customHeight="1" x14ac:dyDescent="0.3">
      <c r="A315" s="613" t="s">
        <v>504</v>
      </c>
      <c r="B315" s="614" t="s">
        <v>1713</v>
      </c>
      <c r="C315" s="615" t="s">
        <v>509</v>
      </c>
      <c r="D315" s="616" t="s">
        <v>1714</v>
      </c>
      <c r="E315" s="615" t="s">
        <v>1531</v>
      </c>
      <c r="F315" s="616" t="s">
        <v>1717</v>
      </c>
      <c r="G315" s="615" t="s">
        <v>538</v>
      </c>
      <c r="H315" s="615" t="s">
        <v>1580</v>
      </c>
      <c r="I315" s="615" t="s">
        <v>1581</v>
      </c>
      <c r="J315" s="615" t="s">
        <v>1560</v>
      </c>
      <c r="K315" s="615" t="s">
        <v>1582</v>
      </c>
      <c r="L315" s="617">
        <v>48.414940674277418</v>
      </c>
      <c r="M315" s="617">
        <v>2</v>
      </c>
      <c r="N315" s="618">
        <v>96.829881348554835</v>
      </c>
    </row>
    <row r="316" spans="1:14" ht="14.4" customHeight="1" x14ac:dyDescent="0.3">
      <c r="A316" s="613" t="s">
        <v>504</v>
      </c>
      <c r="B316" s="614" t="s">
        <v>1713</v>
      </c>
      <c r="C316" s="615" t="s">
        <v>509</v>
      </c>
      <c r="D316" s="616" t="s">
        <v>1714</v>
      </c>
      <c r="E316" s="615" t="s">
        <v>1531</v>
      </c>
      <c r="F316" s="616" t="s">
        <v>1717</v>
      </c>
      <c r="G316" s="615" t="s">
        <v>538</v>
      </c>
      <c r="H316" s="615" t="s">
        <v>1583</v>
      </c>
      <c r="I316" s="615" t="s">
        <v>1584</v>
      </c>
      <c r="J316" s="615" t="s">
        <v>1585</v>
      </c>
      <c r="K316" s="615" t="s">
        <v>850</v>
      </c>
      <c r="L316" s="617">
        <v>235.30999937206349</v>
      </c>
      <c r="M316" s="617">
        <v>16</v>
      </c>
      <c r="N316" s="618">
        <v>3764.9599899530158</v>
      </c>
    </row>
    <row r="317" spans="1:14" ht="14.4" customHeight="1" x14ac:dyDescent="0.3">
      <c r="A317" s="613" t="s">
        <v>504</v>
      </c>
      <c r="B317" s="614" t="s">
        <v>1713</v>
      </c>
      <c r="C317" s="615" t="s">
        <v>509</v>
      </c>
      <c r="D317" s="616" t="s">
        <v>1714</v>
      </c>
      <c r="E317" s="615" t="s">
        <v>1531</v>
      </c>
      <c r="F317" s="616" t="s">
        <v>1717</v>
      </c>
      <c r="G317" s="615" t="s">
        <v>538</v>
      </c>
      <c r="H317" s="615" t="s">
        <v>1586</v>
      </c>
      <c r="I317" s="615" t="s">
        <v>1586</v>
      </c>
      <c r="J317" s="615" t="s">
        <v>1587</v>
      </c>
      <c r="K317" s="615" t="s">
        <v>1588</v>
      </c>
      <c r="L317" s="617">
        <v>300.71830985915489</v>
      </c>
      <c r="M317" s="617">
        <v>7.1000000000000005</v>
      </c>
      <c r="N317" s="618">
        <v>2135.1</v>
      </c>
    </row>
    <row r="318" spans="1:14" ht="14.4" customHeight="1" x14ac:dyDescent="0.3">
      <c r="A318" s="613" t="s">
        <v>504</v>
      </c>
      <c r="B318" s="614" t="s">
        <v>1713</v>
      </c>
      <c r="C318" s="615" t="s">
        <v>509</v>
      </c>
      <c r="D318" s="616" t="s">
        <v>1714</v>
      </c>
      <c r="E318" s="615" t="s">
        <v>1531</v>
      </c>
      <c r="F318" s="616" t="s">
        <v>1717</v>
      </c>
      <c r="G318" s="615" t="s">
        <v>1274</v>
      </c>
      <c r="H318" s="615" t="s">
        <v>1589</v>
      </c>
      <c r="I318" s="615" t="s">
        <v>1589</v>
      </c>
      <c r="J318" s="615" t="s">
        <v>1590</v>
      </c>
      <c r="K318" s="615" t="s">
        <v>1591</v>
      </c>
      <c r="L318" s="617">
        <v>68.198814366677098</v>
      </c>
      <c r="M318" s="617">
        <v>6</v>
      </c>
      <c r="N318" s="618">
        <v>409.19288620006262</v>
      </c>
    </row>
    <row r="319" spans="1:14" ht="14.4" customHeight="1" x14ac:dyDescent="0.3">
      <c r="A319" s="613" t="s">
        <v>504</v>
      </c>
      <c r="B319" s="614" t="s">
        <v>1713</v>
      </c>
      <c r="C319" s="615" t="s">
        <v>509</v>
      </c>
      <c r="D319" s="616" t="s">
        <v>1714</v>
      </c>
      <c r="E319" s="615" t="s">
        <v>1531</v>
      </c>
      <c r="F319" s="616" t="s">
        <v>1717</v>
      </c>
      <c r="G319" s="615" t="s">
        <v>1274</v>
      </c>
      <c r="H319" s="615" t="s">
        <v>1592</v>
      </c>
      <c r="I319" s="615" t="s">
        <v>1593</v>
      </c>
      <c r="J319" s="615" t="s">
        <v>1594</v>
      </c>
      <c r="K319" s="615" t="s">
        <v>1595</v>
      </c>
      <c r="L319" s="617">
        <v>24.347201121416262</v>
      </c>
      <c r="M319" s="617">
        <v>210</v>
      </c>
      <c r="N319" s="618">
        <v>5112.9122354974152</v>
      </c>
    </row>
    <row r="320" spans="1:14" ht="14.4" customHeight="1" x14ac:dyDescent="0.3">
      <c r="A320" s="613" t="s">
        <v>504</v>
      </c>
      <c r="B320" s="614" t="s">
        <v>1713</v>
      </c>
      <c r="C320" s="615" t="s">
        <v>509</v>
      </c>
      <c r="D320" s="616" t="s">
        <v>1714</v>
      </c>
      <c r="E320" s="615" t="s">
        <v>1531</v>
      </c>
      <c r="F320" s="616" t="s">
        <v>1717</v>
      </c>
      <c r="G320" s="615" t="s">
        <v>1274</v>
      </c>
      <c r="H320" s="615" t="s">
        <v>1596</v>
      </c>
      <c r="I320" s="615" t="s">
        <v>1597</v>
      </c>
      <c r="J320" s="615" t="s">
        <v>1598</v>
      </c>
      <c r="K320" s="615" t="s">
        <v>1599</v>
      </c>
      <c r="L320" s="617">
        <v>598.84088721947921</v>
      </c>
      <c r="M320" s="617">
        <v>10.8</v>
      </c>
      <c r="N320" s="618">
        <v>6467.4815819703754</v>
      </c>
    </row>
    <row r="321" spans="1:14" ht="14.4" customHeight="1" x14ac:dyDescent="0.3">
      <c r="A321" s="613" t="s">
        <v>504</v>
      </c>
      <c r="B321" s="614" t="s">
        <v>1713</v>
      </c>
      <c r="C321" s="615" t="s">
        <v>509</v>
      </c>
      <c r="D321" s="616" t="s">
        <v>1714</v>
      </c>
      <c r="E321" s="615" t="s">
        <v>1531</v>
      </c>
      <c r="F321" s="616" t="s">
        <v>1717</v>
      </c>
      <c r="G321" s="615" t="s">
        <v>1274</v>
      </c>
      <c r="H321" s="615" t="s">
        <v>1600</v>
      </c>
      <c r="I321" s="615" t="s">
        <v>1601</v>
      </c>
      <c r="J321" s="615" t="s">
        <v>1602</v>
      </c>
      <c r="K321" s="615" t="s">
        <v>1547</v>
      </c>
      <c r="L321" s="617">
        <v>138.60833440381325</v>
      </c>
      <c r="M321" s="617">
        <v>10.999999999999998</v>
      </c>
      <c r="N321" s="618">
        <v>1524.6916784419454</v>
      </c>
    </row>
    <row r="322" spans="1:14" ht="14.4" customHeight="1" x14ac:dyDescent="0.3">
      <c r="A322" s="613" t="s">
        <v>504</v>
      </c>
      <c r="B322" s="614" t="s">
        <v>1713</v>
      </c>
      <c r="C322" s="615" t="s">
        <v>509</v>
      </c>
      <c r="D322" s="616" t="s">
        <v>1714</v>
      </c>
      <c r="E322" s="615" t="s">
        <v>1531</v>
      </c>
      <c r="F322" s="616" t="s">
        <v>1717</v>
      </c>
      <c r="G322" s="615" t="s">
        <v>1274</v>
      </c>
      <c r="H322" s="615" t="s">
        <v>1603</v>
      </c>
      <c r="I322" s="615" t="s">
        <v>1604</v>
      </c>
      <c r="J322" s="615" t="s">
        <v>1605</v>
      </c>
      <c r="K322" s="615" t="s">
        <v>1606</v>
      </c>
      <c r="L322" s="617">
        <v>76.535742368312853</v>
      </c>
      <c r="M322" s="617">
        <v>142.19999999999999</v>
      </c>
      <c r="N322" s="618">
        <v>10883.382564774087</v>
      </c>
    </row>
    <row r="323" spans="1:14" ht="14.4" customHeight="1" x14ac:dyDescent="0.3">
      <c r="A323" s="613" t="s">
        <v>504</v>
      </c>
      <c r="B323" s="614" t="s">
        <v>1713</v>
      </c>
      <c r="C323" s="615" t="s">
        <v>509</v>
      </c>
      <c r="D323" s="616" t="s">
        <v>1714</v>
      </c>
      <c r="E323" s="615" t="s">
        <v>1531</v>
      </c>
      <c r="F323" s="616" t="s">
        <v>1717</v>
      </c>
      <c r="G323" s="615" t="s">
        <v>1274</v>
      </c>
      <c r="H323" s="615" t="s">
        <v>1607</v>
      </c>
      <c r="I323" s="615" t="s">
        <v>1608</v>
      </c>
      <c r="J323" s="615" t="s">
        <v>1609</v>
      </c>
      <c r="K323" s="615" t="s">
        <v>1610</v>
      </c>
      <c r="L323" s="617">
        <v>35.089999999999996</v>
      </c>
      <c r="M323" s="617">
        <v>120</v>
      </c>
      <c r="N323" s="618">
        <v>4210.7999999999993</v>
      </c>
    </row>
    <row r="324" spans="1:14" ht="14.4" customHeight="1" x14ac:dyDescent="0.3">
      <c r="A324" s="613" t="s">
        <v>504</v>
      </c>
      <c r="B324" s="614" t="s">
        <v>1713</v>
      </c>
      <c r="C324" s="615" t="s">
        <v>509</v>
      </c>
      <c r="D324" s="616" t="s">
        <v>1714</v>
      </c>
      <c r="E324" s="615" t="s">
        <v>1531</v>
      </c>
      <c r="F324" s="616" t="s">
        <v>1717</v>
      </c>
      <c r="G324" s="615" t="s">
        <v>1274</v>
      </c>
      <c r="H324" s="615" t="s">
        <v>1611</v>
      </c>
      <c r="I324" s="615" t="s">
        <v>1612</v>
      </c>
      <c r="J324" s="615" t="s">
        <v>1613</v>
      </c>
      <c r="K324" s="615" t="s">
        <v>1614</v>
      </c>
      <c r="L324" s="617">
        <v>642.57736170505405</v>
      </c>
      <c r="M324" s="617">
        <v>1.6</v>
      </c>
      <c r="N324" s="618">
        <v>1028.1237787280866</v>
      </c>
    </row>
    <row r="325" spans="1:14" ht="14.4" customHeight="1" x14ac:dyDescent="0.3">
      <c r="A325" s="613" t="s">
        <v>504</v>
      </c>
      <c r="B325" s="614" t="s">
        <v>1713</v>
      </c>
      <c r="C325" s="615" t="s">
        <v>509</v>
      </c>
      <c r="D325" s="616" t="s">
        <v>1714</v>
      </c>
      <c r="E325" s="615" t="s">
        <v>1531</v>
      </c>
      <c r="F325" s="616" t="s">
        <v>1717</v>
      </c>
      <c r="G325" s="615" t="s">
        <v>1274</v>
      </c>
      <c r="H325" s="615" t="s">
        <v>1615</v>
      </c>
      <c r="I325" s="615" t="s">
        <v>1616</v>
      </c>
      <c r="J325" s="615" t="s">
        <v>1617</v>
      </c>
      <c r="K325" s="615" t="s">
        <v>1543</v>
      </c>
      <c r="L325" s="617">
        <v>41.270229321034321</v>
      </c>
      <c r="M325" s="617">
        <v>24</v>
      </c>
      <c r="N325" s="618">
        <v>990.48550370482371</v>
      </c>
    </row>
    <row r="326" spans="1:14" ht="14.4" customHeight="1" x14ac:dyDescent="0.3">
      <c r="A326" s="613" t="s">
        <v>504</v>
      </c>
      <c r="B326" s="614" t="s">
        <v>1713</v>
      </c>
      <c r="C326" s="615" t="s">
        <v>509</v>
      </c>
      <c r="D326" s="616" t="s">
        <v>1714</v>
      </c>
      <c r="E326" s="615" t="s">
        <v>1531</v>
      </c>
      <c r="F326" s="616" t="s">
        <v>1717</v>
      </c>
      <c r="G326" s="615" t="s">
        <v>1274</v>
      </c>
      <c r="H326" s="615" t="s">
        <v>1618</v>
      </c>
      <c r="I326" s="615" t="s">
        <v>1618</v>
      </c>
      <c r="J326" s="615" t="s">
        <v>1619</v>
      </c>
      <c r="K326" s="615" t="s">
        <v>1620</v>
      </c>
      <c r="L326" s="617">
        <v>576.52680999343966</v>
      </c>
      <c r="M326" s="617">
        <v>5</v>
      </c>
      <c r="N326" s="618">
        <v>2882.6340499671983</v>
      </c>
    </row>
    <row r="327" spans="1:14" ht="14.4" customHeight="1" x14ac:dyDescent="0.3">
      <c r="A327" s="613" t="s">
        <v>504</v>
      </c>
      <c r="B327" s="614" t="s">
        <v>1713</v>
      </c>
      <c r="C327" s="615" t="s">
        <v>509</v>
      </c>
      <c r="D327" s="616" t="s">
        <v>1714</v>
      </c>
      <c r="E327" s="615" t="s">
        <v>1531</v>
      </c>
      <c r="F327" s="616" t="s">
        <v>1717</v>
      </c>
      <c r="G327" s="615" t="s">
        <v>1274</v>
      </c>
      <c r="H327" s="615" t="s">
        <v>1621</v>
      </c>
      <c r="I327" s="615" t="s">
        <v>1622</v>
      </c>
      <c r="J327" s="615" t="s">
        <v>1623</v>
      </c>
      <c r="K327" s="615" t="s">
        <v>1624</v>
      </c>
      <c r="L327" s="617">
        <v>28.889914385628202</v>
      </c>
      <c r="M327" s="617">
        <v>160</v>
      </c>
      <c r="N327" s="618">
        <v>4622.3863017005124</v>
      </c>
    </row>
    <row r="328" spans="1:14" ht="14.4" customHeight="1" x14ac:dyDescent="0.3">
      <c r="A328" s="613" t="s">
        <v>504</v>
      </c>
      <c r="B328" s="614" t="s">
        <v>1713</v>
      </c>
      <c r="C328" s="615" t="s">
        <v>509</v>
      </c>
      <c r="D328" s="616" t="s">
        <v>1714</v>
      </c>
      <c r="E328" s="615" t="s">
        <v>1531</v>
      </c>
      <c r="F328" s="616" t="s">
        <v>1717</v>
      </c>
      <c r="G328" s="615" t="s">
        <v>1274</v>
      </c>
      <c r="H328" s="615" t="s">
        <v>1625</v>
      </c>
      <c r="I328" s="615" t="s">
        <v>1626</v>
      </c>
      <c r="J328" s="615" t="s">
        <v>1627</v>
      </c>
      <c r="K328" s="615" t="s">
        <v>1628</v>
      </c>
      <c r="L328" s="617">
        <v>77.503255749453672</v>
      </c>
      <c r="M328" s="617">
        <v>142</v>
      </c>
      <c r="N328" s="618">
        <v>11005.462316422421</v>
      </c>
    </row>
    <row r="329" spans="1:14" ht="14.4" customHeight="1" x14ac:dyDescent="0.3">
      <c r="A329" s="613" t="s">
        <v>504</v>
      </c>
      <c r="B329" s="614" t="s">
        <v>1713</v>
      </c>
      <c r="C329" s="615" t="s">
        <v>509</v>
      </c>
      <c r="D329" s="616" t="s">
        <v>1714</v>
      </c>
      <c r="E329" s="615" t="s">
        <v>1531</v>
      </c>
      <c r="F329" s="616" t="s">
        <v>1717</v>
      </c>
      <c r="G329" s="615" t="s">
        <v>1274</v>
      </c>
      <c r="H329" s="615" t="s">
        <v>1629</v>
      </c>
      <c r="I329" s="615" t="s">
        <v>1630</v>
      </c>
      <c r="J329" s="615" t="s">
        <v>1631</v>
      </c>
      <c r="K329" s="615" t="s">
        <v>1632</v>
      </c>
      <c r="L329" s="617">
        <v>135.63</v>
      </c>
      <c r="M329" s="617">
        <v>6</v>
      </c>
      <c r="N329" s="618">
        <v>813.78</v>
      </c>
    </row>
    <row r="330" spans="1:14" ht="14.4" customHeight="1" x14ac:dyDescent="0.3">
      <c r="A330" s="613" t="s">
        <v>504</v>
      </c>
      <c r="B330" s="614" t="s">
        <v>1713</v>
      </c>
      <c r="C330" s="615" t="s">
        <v>509</v>
      </c>
      <c r="D330" s="616" t="s">
        <v>1714</v>
      </c>
      <c r="E330" s="615" t="s">
        <v>1531</v>
      </c>
      <c r="F330" s="616" t="s">
        <v>1717</v>
      </c>
      <c r="G330" s="615" t="s">
        <v>1274</v>
      </c>
      <c r="H330" s="615" t="s">
        <v>1633</v>
      </c>
      <c r="I330" s="615" t="s">
        <v>1633</v>
      </c>
      <c r="J330" s="615" t="s">
        <v>1634</v>
      </c>
      <c r="K330" s="615" t="s">
        <v>1635</v>
      </c>
      <c r="L330" s="617">
        <v>939.8417431509921</v>
      </c>
      <c r="M330" s="617">
        <v>19.8</v>
      </c>
      <c r="N330" s="618">
        <v>18608.866514389643</v>
      </c>
    </row>
    <row r="331" spans="1:14" ht="14.4" customHeight="1" x14ac:dyDescent="0.3">
      <c r="A331" s="613" t="s">
        <v>504</v>
      </c>
      <c r="B331" s="614" t="s">
        <v>1713</v>
      </c>
      <c r="C331" s="615" t="s">
        <v>509</v>
      </c>
      <c r="D331" s="616" t="s">
        <v>1714</v>
      </c>
      <c r="E331" s="615" t="s">
        <v>1531</v>
      </c>
      <c r="F331" s="616" t="s">
        <v>1717</v>
      </c>
      <c r="G331" s="615" t="s">
        <v>1274</v>
      </c>
      <c r="H331" s="615" t="s">
        <v>1636</v>
      </c>
      <c r="I331" s="615" t="s">
        <v>1637</v>
      </c>
      <c r="J331" s="615" t="s">
        <v>1638</v>
      </c>
      <c r="K331" s="615" t="s">
        <v>1639</v>
      </c>
      <c r="L331" s="617">
        <v>775.3322186414199</v>
      </c>
      <c r="M331" s="617">
        <v>33</v>
      </c>
      <c r="N331" s="618">
        <v>25585.963215166856</v>
      </c>
    </row>
    <row r="332" spans="1:14" ht="14.4" customHeight="1" x14ac:dyDescent="0.3">
      <c r="A332" s="613" t="s">
        <v>504</v>
      </c>
      <c r="B332" s="614" t="s">
        <v>1713</v>
      </c>
      <c r="C332" s="615" t="s">
        <v>509</v>
      </c>
      <c r="D332" s="616" t="s">
        <v>1714</v>
      </c>
      <c r="E332" s="615" t="s">
        <v>1531</v>
      </c>
      <c r="F332" s="616" t="s">
        <v>1717</v>
      </c>
      <c r="G332" s="615" t="s">
        <v>1274</v>
      </c>
      <c r="H332" s="615" t="s">
        <v>1640</v>
      </c>
      <c r="I332" s="615" t="s">
        <v>1640</v>
      </c>
      <c r="J332" s="615" t="s">
        <v>1641</v>
      </c>
      <c r="K332" s="615" t="s">
        <v>1642</v>
      </c>
      <c r="L332" s="617">
        <v>472.690498607932</v>
      </c>
      <c r="M332" s="617">
        <v>39.1</v>
      </c>
      <c r="N332" s="618">
        <v>18482.198495570141</v>
      </c>
    </row>
    <row r="333" spans="1:14" ht="14.4" customHeight="1" x14ac:dyDescent="0.3">
      <c r="A333" s="613" t="s">
        <v>504</v>
      </c>
      <c r="B333" s="614" t="s">
        <v>1713</v>
      </c>
      <c r="C333" s="615" t="s">
        <v>509</v>
      </c>
      <c r="D333" s="616" t="s">
        <v>1714</v>
      </c>
      <c r="E333" s="615" t="s">
        <v>1531</v>
      </c>
      <c r="F333" s="616" t="s">
        <v>1717</v>
      </c>
      <c r="G333" s="615" t="s">
        <v>1274</v>
      </c>
      <c r="H333" s="615" t="s">
        <v>1643</v>
      </c>
      <c r="I333" s="615" t="s">
        <v>1643</v>
      </c>
      <c r="J333" s="615" t="s">
        <v>1644</v>
      </c>
      <c r="K333" s="615" t="s">
        <v>1645</v>
      </c>
      <c r="L333" s="617">
        <v>29.939813346203625</v>
      </c>
      <c r="M333" s="617">
        <v>115</v>
      </c>
      <c r="N333" s="618">
        <v>3443.0785348134168</v>
      </c>
    </row>
    <row r="334" spans="1:14" ht="14.4" customHeight="1" x14ac:dyDescent="0.3">
      <c r="A334" s="613" t="s">
        <v>504</v>
      </c>
      <c r="B334" s="614" t="s">
        <v>1713</v>
      </c>
      <c r="C334" s="615" t="s">
        <v>509</v>
      </c>
      <c r="D334" s="616" t="s">
        <v>1714</v>
      </c>
      <c r="E334" s="615" t="s">
        <v>1531</v>
      </c>
      <c r="F334" s="616" t="s">
        <v>1717</v>
      </c>
      <c r="G334" s="615" t="s">
        <v>1274</v>
      </c>
      <c r="H334" s="615" t="s">
        <v>1646</v>
      </c>
      <c r="I334" s="615" t="s">
        <v>1646</v>
      </c>
      <c r="J334" s="615" t="s">
        <v>1647</v>
      </c>
      <c r="K334" s="615" t="s">
        <v>1648</v>
      </c>
      <c r="L334" s="617">
        <v>2529.9999999999995</v>
      </c>
      <c r="M334" s="617">
        <v>0.60000000000000009</v>
      </c>
      <c r="N334" s="618">
        <v>1518</v>
      </c>
    </row>
    <row r="335" spans="1:14" ht="14.4" customHeight="1" x14ac:dyDescent="0.3">
      <c r="A335" s="613" t="s">
        <v>504</v>
      </c>
      <c r="B335" s="614" t="s">
        <v>1713</v>
      </c>
      <c r="C335" s="615" t="s">
        <v>509</v>
      </c>
      <c r="D335" s="616" t="s">
        <v>1714</v>
      </c>
      <c r="E335" s="615" t="s">
        <v>1531</v>
      </c>
      <c r="F335" s="616" t="s">
        <v>1717</v>
      </c>
      <c r="G335" s="615" t="s">
        <v>1274</v>
      </c>
      <c r="H335" s="615" t="s">
        <v>1649</v>
      </c>
      <c r="I335" s="615" t="s">
        <v>1649</v>
      </c>
      <c r="J335" s="615" t="s">
        <v>1650</v>
      </c>
      <c r="K335" s="615" t="s">
        <v>1651</v>
      </c>
      <c r="L335" s="617">
        <v>142.32982758620685</v>
      </c>
      <c r="M335" s="617">
        <v>116</v>
      </c>
      <c r="N335" s="618">
        <v>16510.259999999995</v>
      </c>
    </row>
    <row r="336" spans="1:14" ht="14.4" customHeight="1" x14ac:dyDescent="0.3">
      <c r="A336" s="613" t="s">
        <v>504</v>
      </c>
      <c r="B336" s="614" t="s">
        <v>1713</v>
      </c>
      <c r="C336" s="615" t="s">
        <v>509</v>
      </c>
      <c r="D336" s="616" t="s">
        <v>1714</v>
      </c>
      <c r="E336" s="615" t="s">
        <v>1531</v>
      </c>
      <c r="F336" s="616" t="s">
        <v>1717</v>
      </c>
      <c r="G336" s="615" t="s">
        <v>1274</v>
      </c>
      <c r="H336" s="615" t="s">
        <v>1652</v>
      </c>
      <c r="I336" s="615" t="s">
        <v>1652</v>
      </c>
      <c r="J336" s="615" t="s">
        <v>1653</v>
      </c>
      <c r="K336" s="615" t="s">
        <v>1654</v>
      </c>
      <c r="L336" s="617">
        <v>217.8</v>
      </c>
      <c r="M336" s="617">
        <v>3.7</v>
      </c>
      <c r="N336" s="618">
        <v>805.86000000000013</v>
      </c>
    </row>
    <row r="337" spans="1:14" ht="14.4" customHeight="1" x14ac:dyDescent="0.3">
      <c r="A337" s="613" t="s">
        <v>504</v>
      </c>
      <c r="B337" s="614" t="s">
        <v>1713</v>
      </c>
      <c r="C337" s="615" t="s">
        <v>509</v>
      </c>
      <c r="D337" s="616" t="s">
        <v>1714</v>
      </c>
      <c r="E337" s="615" t="s">
        <v>1531</v>
      </c>
      <c r="F337" s="616" t="s">
        <v>1717</v>
      </c>
      <c r="G337" s="615" t="s">
        <v>1274</v>
      </c>
      <c r="H337" s="615" t="s">
        <v>1655</v>
      </c>
      <c r="I337" s="615" t="s">
        <v>1655</v>
      </c>
      <c r="J337" s="615" t="s">
        <v>1656</v>
      </c>
      <c r="K337" s="615" t="s">
        <v>1657</v>
      </c>
      <c r="L337" s="617">
        <v>199.47386766287431</v>
      </c>
      <c r="M337" s="617">
        <v>7.5</v>
      </c>
      <c r="N337" s="618">
        <v>1496.0540074715573</v>
      </c>
    </row>
    <row r="338" spans="1:14" ht="14.4" customHeight="1" x14ac:dyDescent="0.3">
      <c r="A338" s="613" t="s">
        <v>504</v>
      </c>
      <c r="B338" s="614" t="s">
        <v>1713</v>
      </c>
      <c r="C338" s="615" t="s">
        <v>509</v>
      </c>
      <c r="D338" s="616" t="s">
        <v>1714</v>
      </c>
      <c r="E338" s="615" t="s">
        <v>1531</v>
      </c>
      <c r="F338" s="616" t="s">
        <v>1717</v>
      </c>
      <c r="G338" s="615" t="s">
        <v>1274</v>
      </c>
      <c r="H338" s="615" t="s">
        <v>1658</v>
      </c>
      <c r="I338" s="615" t="s">
        <v>1658</v>
      </c>
      <c r="J338" s="615" t="s">
        <v>1659</v>
      </c>
      <c r="K338" s="615" t="s">
        <v>1651</v>
      </c>
      <c r="L338" s="617">
        <v>34.660200000000003</v>
      </c>
      <c r="M338" s="617">
        <v>50</v>
      </c>
      <c r="N338" s="618">
        <v>1733.01</v>
      </c>
    </row>
    <row r="339" spans="1:14" ht="14.4" customHeight="1" x14ac:dyDescent="0.3">
      <c r="A339" s="613" t="s">
        <v>504</v>
      </c>
      <c r="B339" s="614" t="s">
        <v>1713</v>
      </c>
      <c r="C339" s="615" t="s">
        <v>509</v>
      </c>
      <c r="D339" s="616" t="s">
        <v>1714</v>
      </c>
      <c r="E339" s="615" t="s">
        <v>1531</v>
      </c>
      <c r="F339" s="616" t="s">
        <v>1717</v>
      </c>
      <c r="G339" s="615" t="s">
        <v>1274</v>
      </c>
      <c r="H339" s="615" t="s">
        <v>1660</v>
      </c>
      <c r="I339" s="615" t="s">
        <v>1660</v>
      </c>
      <c r="J339" s="615" t="s">
        <v>1661</v>
      </c>
      <c r="K339" s="615" t="s">
        <v>1662</v>
      </c>
      <c r="L339" s="617">
        <v>76.00701443812315</v>
      </c>
      <c r="M339" s="617">
        <v>105</v>
      </c>
      <c r="N339" s="618">
        <v>7980.7365160029303</v>
      </c>
    </row>
    <row r="340" spans="1:14" ht="14.4" customHeight="1" x14ac:dyDescent="0.3">
      <c r="A340" s="613" t="s">
        <v>504</v>
      </c>
      <c r="B340" s="614" t="s">
        <v>1713</v>
      </c>
      <c r="C340" s="615" t="s">
        <v>509</v>
      </c>
      <c r="D340" s="616" t="s">
        <v>1714</v>
      </c>
      <c r="E340" s="615" t="s">
        <v>1531</v>
      </c>
      <c r="F340" s="616" t="s">
        <v>1717</v>
      </c>
      <c r="G340" s="615" t="s">
        <v>1274</v>
      </c>
      <c r="H340" s="615" t="s">
        <v>1663</v>
      </c>
      <c r="I340" s="615" t="s">
        <v>1664</v>
      </c>
      <c r="J340" s="615" t="s">
        <v>1665</v>
      </c>
      <c r="K340" s="615" t="s">
        <v>1666</v>
      </c>
      <c r="L340" s="617">
        <v>500.29020666129531</v>
      </c>
      <c r="M340" s="617">
        <v>4.0999999999999996</v>
      </c>
      <c r="N340" s="618">
        <v>2051.1898473113106</v>
      </c>
    </row>
    <row r="341" spans="1:14" ht="14.4" customHeight="1" x14ac:dyDescent="0.3">
      <c r="A341" s="613" t="s">
        <v>504</v>
      </c>
      <c r="B341" s="614" t="s">
        <v>1713</v>
      </c>
      <c r="C341" s="615" t="s">
        <v>509</v>
      </c>
      <c r="D341" s="616" t="s">
        <v>1714</v>
      </c>
      <c r="E341" s="615" t="s">
        <v>1531</v>
      </c>
      <c r="F341" s="616" t="s">
        <v>1717</v>
      </c>
      <c r="G341" s="615" t="s">
        <v>1274</v>
      </c>
      <c r="H341" s="615" t="s">
        <v>1667</v>
      </c>
      <c r="I341" s="615" t="s">
        <v>1668</v>
      </c>
      <c r="J341" s="615" t="s">
        <v>1669</v>
      </c>
      <c r="K341" s="615"/>
      <c r="L341" s="617">
        <v>629.66</v>
      </c>
      <c r="M341" s="617">
        <v>0.6</v>
      </c>
      <c r="N341" s="618">
        <v>377.79599999999999</v>
      </c>
    </row>
    <row r="342" spans="1:14" ht="14.4" customHeight="1" x14ac:dyDescent="0.3">
      <c r="A342" s="613" t="s">
        <v>504</v>
      </c>
      <c r="B342" s="614" t="s">
        <v>1713</v>
      </c>
      <c r="C342" s="615" t="s">
        <v>509</v>
      </c>
      <c r="D342" s="616" t="s">
        <v>1714</v>
      </c>
      <c r="E342" s="615" t="s">
        <v>1670</v>
      </c>
      <c r="F342" s="616" t="s">
        <v>1718</v>
      </c>
      <c r="G342" s="615"/>
      <c r="H342" s="615" t="s">
        <v>1671</v>
      </c>
      <c r="I342" s="615" t="s">
        <v>1672</v>
      </c>
      <c r="J342" s="615" t="s">
        <v>1673</v>
      </c>
      <c r="K342" s="615"/>
      <c r="L342" s="617">
        <v>30.276961236748821</v>
      </c>
      <c r="M342" s="617">
        <v>235</v>
      </c>
      <c r="N342" s="618">
        <v>7115.0858906359726</v>
      </c>
    </row>
    <row r="343" spans="1:14" ht="14.4" customHeight="1" x14ac:dyDescent="0.3">
      <c r="A343" s="613" t="s">
        <v>504</v>
      </c>
      <c r="B343" s="614" t="s">
        <v>1713</v>
      </c>
      <c r="C343" s="615" t="s">
        <v>509</v>
      </c>
      <c r="D343" s="616" t="s">
        <v>1714</v>
      </c>
      <c r="E343" s="615" t="s">
        <v>1670</v>
      </c>
      <c r="F343" s="616" t="s">
        <v>1718</v>
      </c>
      <c r="G343" s="615" t="s">
        <v>538</v>
      </c>
      <c r="H343" s="615" t="s">
        <v>1674</v>
      </c>
      <c r="I343" s="615" t="s">
        <v>1675</v>
      </c>
      <c r="J343" s="615" t="s">
        <v>1676</v>
      </c>
      <c r="K343" s="615" t="s">
        <v>1677</v>
      </c>
      <c r="L343" s="617">
        <v>158.21000000000006</v>
      </c>
      <c r="M343" s="617">
        <v>1</v>
      </c>
      <c r="N343" s="618">
        <v>158.21000000000006</v>
      </c>
    </row>
    <row r="344" spans="1:14" ht="14.4" customHeight="1" x14ac:dyDescent="0.3">
      <c r="A344" s="613" t="s">
        <v>504</v>
      </c>
      <c r="B344" s="614" t="s">
        <v>1713</v>
      </c>
      <c r="C344" s="615" t="s">
        <v>509</v>
      </c>
      <c r="D344" s="616" t="s">
        <v>1714</v>
      </c>
      <c r="E344" s="615" t="s">
        <v>1670</v>
      </c>
      <c r="F344" s="616" t="s">
        <v>1718</v>
      </c>
      <c r="G344" s="615" t="s">
        <v>538</v>
      </c>
      <c r="H344" s="615" t="s">
        <v>1678</v>
      </c>
      <c r="I344" s="615" t="s">
        <v>1679</v>
      </c>
      <c r="J344" s="615" t="s">
        <v>1680</v>
      </c>
      <c r="K344" s="615" t="s">
        <v>1681</v>
      </c>
      <c r="L344" s="617">
        <v>263.10000000000002</v>
      </c>
      <c r="M344" s="617">
        <v>1</v>
      </c>
      <c r="N344" s="618">
        <v>263.10000000000002</v>
      </c>
    </row>
    <row r="345" spans="1:14" ht="14.4" customHeight="1" x14ac:dyDescent="0.3">
      <c r="A345" s="613" t="s">
        <v>504</v>
      </c>
      <c r="B345" s="614" t="s">
        <v>1713</v>
      </c>
      <c r="C345" s="615" t="s">
        <v>509</v>
      </c>
      <c r="D345" s="616" t="s">
        <v>1714</v>
      </c>
      <c r="E345" s="615" t="s">
        <v>1670</v>
      </c>
      <c r="F345" s="616" t="s">
        <v>1718</v>
      </c>
      <c r="G345" s="615" t="s">
        <v>1274</v>
      </c>
      <c r="H345" s="615" t="s">
        <v>1682</v>
      </c>
      <c r="I345" s="615" t="s">
        <v>1683</v>
      </c>
      <c r="J345" s="615" t="s">
        <v>1684</v>
      </c>
      <c r="K345" s="615" t="s">
        <v>1685</v>
      </c>
      <c r="L345" s="617">
        <v>2867.0618251291889</v>
      </c>
      <c r="M345" s="617">
        <v>117</v>
      </c>
      <c r="N345" s="618">
        <v>335446.23354011512</v>
      </c>
    </row>
    <row r="346" spans="1:14" ht="14.4" customHeight="1" x14ac:dyDescent="0.3">
      <c r="A346" s="613" t="s">
        <v>504</v>
      </c>
      <c r="B346" s="614" t="s">
        <v>1713</v>
      </c>
      <c r="C346" s="615" t="s">
        <v>509</v>
      </c>
      <c r="D346" s="616" t="s">
        <v>1714</v>
      </c>
      <c r="E346" s="615" t="s">
        <v>1670</v>
      </c>
      <c r="F346" s="616" t="s">
        <v>1718</v>
      </c>
      <c r="G346" s="615" t="s">
        <v>1274</v>
      </c>
      <c r="H346" s="615" t="s">
        <v>1686</v>
      </c>
      <c r="I346" s="615" t="s">
        <v>1686</v>
      </c>
      <c r="J346" s="615" t="s">
        <v>1687</v>
      </c>
      <c r="K346" s="615" t="s">
        <v>1688</v>
      </c>
      <c r="L346" s="617">
        <v>159.5</v>
      </c>
      <c r="M346" s="617">
        <v>11</v>
      </c>
      <c r="N346" s="618">
        <v>1754.5</v>
      </c>
    </row>
    <row r="347" spans="1:14" ht="14.4" customHeight="1" x14ac:dyDescent="0.3">
      <c r="A347" s="613" t="s">
        <v>504</v>
      </c>
      <c r="B347" s="614" t="s">
        <v>1713</v>
      </c>
      <c r="C347" s="615" t="s">
        <v>509</v>
      </c>
      <c r="D347" s="616" t="s">
        <v>1714</v>
      </c>
      <c r="E347" s="615" t="s">
        <v>1670</v>
      </c>
      <c r="F347" s="616" t="s">
        <v>1718</v>
      </c>
      <c r="G347" s="615" t="s">
        <v>1274</v>
      </c>
      <c r="H347" s="615" t="s">
        <v>1689</v>
      </c>
      <c r="I347" s="615" t="s">
        <v>1689</v>
      </c>
      <c r="J347" s="615" t="s">
        <v>1687</v>
      </c>
      <c r="K347" s="615" t="s">
        <v>1690</v>
      </c>
      <c r="L347" s="617">
        <v>308</v>
      </c>
      <c r="M347" s="617">
        <v>5.4</v>
      </c>
      <c r="N347" s="618">
        <v>1663.2</v>
      </c>
    </row>
    <row r="348" spans="1:14" ht="14.4" customHeight="1" x14ac:dyDescent="0.3">
      <c r="A348" s="613" t="s">
        <v>504</v>
      </c>
      <c r="B348" s="614" t="s">
        <v>1713</v>
      </c>
      <c r="C348" s="615" t="s">
        <v>509</v>
      </c>
      <c r="D348" s="616" t="s">
        <v>1714</v>
      </c>
      <c r="E348" s="615" t="s">
        <v>1691</v>
      </c>
      <c r="F348" s="616" t="s">
        <v>1719</v>
      </c>
      <c r="G348" s="615"/>
      <c r="H348" s="615"/>
      <c r="I348" s="615" t="s">
        <v>1692</v>
      </c>
      <c r="J348" s="615" t="s">
        <v>1693</v>
      </c>
      <c r="K348" s="615"/>
      <c r="L348" s="617">
        <v>2145</v>
      </c>
      <c r="M348" s="617">
        <v>4</v>
      </c>
      <c r="N348" s="618">
        <v>8580</v>
      </c>
    </row>
    <row r="349" spans="1:14" ht="14.4" customHeight="1" x14ac:dyDescent="0.3">
      <c r="A349" s="613" t="s">
        <v>504</v>
      </c>
      <c r="B349" s="614" t="s">
        <v>1713</v>
      </c>
      <c r="C349" s="615" t="s">
        <v>509</v>
      </c>
      <c r="D349" s="616" t="s">
        <v>1714</v>
      </c>
      <c r="E349" s="615" t="s">
        <v>1691</v>
      </c>
      <c r="F349" s="616" t="s">
        <v>1719</v>
      </c>
      <c r="G349" s="615"/>
      <c r="H349" s="615"/>
      <c r="I349" s="615" t="s">
        <v>1694</v>
      </c>
      <c r="J349" s="615" t="s">
        <v>1695</v>
      </c>
      <c r="K349" s="615"/>
      <c r="L349" s="617">
        <v>8234.5999999999985</v>
      </c>
      <c r="M349" s="617">
        <v>13</v>
      </c>
      <c r="N349" s="618">
        <v>107049.79999999999</v>
      </c>
    </row>
    <row r="350" spans="1:14" ht="14.4" customHeight="1" x14ac:dyDescent="0.3">
      <c r="A350" s="613" t="s">
        <v>504</v>
      </c>
      <c r="B350" s="614" t="s">
        <v>1713</v>
      </c>
      <c r="C350" s="615" t="s">
        <v>509</v>
      </c>
      <c r="D350" s="616" t="s">
        <v>1714</v>
      </c>
      <c r="E350" s="615" t="s">
        <v>1691</v>
      </c>
      <c r="F350" s="616" t="s">
        <v>1719</v>
      </c>
      <c r="G350" s="615"/>
      <c r="H350" s="615"/>
      <c r="I350" s="615" t="s">
        <v>1696</v>
      </c>
      <c r="J350" s="615" t="s">
        <v>1697</v>
      </c>
      <c r="K350" s="615"/>
      <c r="L350" s="617">
        <v>3315</v>
      </c>
      <c r="M350" s="617">
        <v>6</v>
      </c>
      <c r="N350" s="618">
        <v>19890</v>
      </c>
    </row>
    <row r="351" spans="1:14" ht="14.4" customHeight="1" x14ac:dyDescent="0.3">
      <c r="A351" s="613" t="s">
        <v>504</v>
      </c>
      <c r="B351" s="614" t="s">
        <v>1713</v>
      </c>
      <c r="C351" s="615" t="s">
        <v>509</v>
      </c>
      <c r="D351" s="616" t="s">
        <v>1714</v>
      </c>
      <c r="E351" s="615" t="s">
        <v>1691</v>
      </c>
      <c r="F351" s="616" t="s">
        <v>1719</v>
      </c>
      <c r="G351" s="615"/>
      <c r="H351" s="615"/>
      <c r="I351" s="615" t="s">
        <v>1698</v>
      </c>
      <c r="J351" s="615" t="s">
        <v>1699</v>
      </c>
      <c r="K351" s="615"/>
      <c r="L351" s="617">
        <v>4272.3499999999995</v>
      </c>
      <c r="M351" s="617">
        <v>6</v>
      </c>
      <c r="N351" s="618">
        <v>25634.1</v>
      </c>
    </row>
    <row r="352" spans="1:14" ht="14.4" customHeight="1" x14ac:dyDescent="0.3">
      <c r="A352" s="613" t="s">
        <v>504</v>
      </c>
      <c r="B352" s="614" t="s">
        <v>1713</v>
      </c>
      <c r="C352" s="615" t="s">
        <v>509</v>
      </c>
      <c r="D352" s="616" t="s">
        <v>1714</v>
      </c>
      <c r="E352" s="615" t="s">
        <v>1691</v>
      </c>
      <c r="F352" s="616" t="s">
        <v>1719</v>
      </c>
      <c r="G352" s="615"/>
      <c r="H352" s="615"/>
      <c r="I352" s="615" t="s">
        <v>1700</v>
      </c>
      <c r="J352" s="615" t="s">
        <v>1701</v>
      </c>
      <c r="K352" s="615" t="s">
        <v>1702</v>
      </c>
      <c r="L352" s="617">
        <v>16469.2</v>
      </c>
      <c r="M352" s="617">
        <v>1</v>
      </c>
      <c r="N352" s="618">
        <v>16469.2</v>
      </c>
    </row>
    <row r="353" spans="1:14" ht="14.4" customHeight="1" x14ac:dyDescent="0.3">
      <c r="A353" s="613" t="s">
        <v>504</v>
      </c>
      <c r="B353" s="614" t="s">
        <v>1713</v>
      </c>
      <c r="C353" s="615" t="s">
        <v>509</v>
      </c>
      <c r="D353" s="616" t="s">
        <v>1714</v>
      </c>
      <c r="E353" s="615" t="s">
        <v>1691</v>
      </c>
      <c r="F353" s="616" t="s">
        <v>1719</v>
      </c>
      <c r="G353" s="615"/>
      <c r="H353" s="615"/>
      <c r="I353" s="615" t="s">
        <v>1703</v>
      </c>
      <c r="J353" s="615" t="s">
        <v>1704</v>
      </c>
      <c r="K353" s="615" t="s">
        <v>1705</v>
      </c>
      <c r="L353" s="617">
        <v>1287</v>
      </c>
      <c r="M353" s="617">
        <v>9</v>
      </c>
      <c r="N353" s="618">
        <v>11583</v>
      </c>
    </row>
    <row r="354" spans="1:14" ht="14.4" customHeight="1" x14ac:dyDescent="0.3">
      <c r="A354" s="613" t="s">
        <v>504</v>
      </c>
      <c r="B354" s="614" t="s">
        <v>1713</v>
      </c>
      <c r="C354" s="615" t="s">
        <v>509</v>
      </c>
      <c r="D354" s="616" t="s">
        <v>1714</v>
      </c>
      <c r="E354" s="615" t="s">
        <v>1691</v>
      </c>
      <c r="F354" s="616" t="s">
        <v>1719</v>
      </c>
      <c r="G354" s="615"/>
      <c r="H354" s="615"/>
      <c r="I354" s="615" t="s">
        <v>1706</v>
      </c>
      <c r="J354" s="615" t="s">
        <v>1707</v>
      </c>
      <c r="K354" s="615" t="s">
        <v>1705</v>
      </c>
      <c r="L354" s="617">
        <v>1345.3</v>
      </c>
      <c r="M354" s="617">
        <v>8</v>
      </c>
      <c r="N354" s="618">
        <v>10762.4</v>
      </c>
    </row>
    <row r="355" spans="1:14" ht="14.4" customHeight="1" x14ac:dyDescent="0.3">
      <c r="A355" s="613" t="s">
        <v>504</v>
      </c>
      <c r="B355" s="614" t="s">
        <v>1713</v>
      </c>
      <c r="C355" s="615" t="s">
        <v>509</v>
      </c>
      <c r="D355" s="616" t="s">
        <v>1714</v>
      </c>
      <c r="E355" s="615" t="s">
        <v>1691</v>
      </c>
      <c r="F355" s="616" t="s">
        <v>1719</v>
      </c>
      <c r="G355" s="615"/>
      <c r="H355" s="615"/>
      <c r="I355" s="615" t="s">
        <v>1708</v>
      </c>
      <c r="J355" s="615" t="s">
        <v>1709</v>
      </c>
      <c r="K355" s="615"/>
      <c r="L355" s="617">
        <v>4305.3999999999996</v>
      </c>
      <c r="M355" s="617">
        <v>19</v>
      </c>
      <c r="N355" s="618">
        <v>81802.599999999991</v>
      </c>
    </row>
    <row r="356" spans="1:14" ht="14.4" customHeight="1" thickBot="1" x14ac:dyDescent="0.35">
      <c r="A356" s="619" t="s">
        <v>504</v>
      </c>
      <c r="B356" s="620" t="s">
        <v>1713</v>
      </c>
      <c r="C356" s="621" t="s">
        <v>509</v>
      </c>
      <c r="D356" s="622" t="s">
        <v>1714</v>
      </c>
      <c r="E356" s="621" t="s">
        <v>1710</v>
      </c>
      <c r="F356" s="622" t="s">
        <v>1720</v>
      </c>
      <c r="G356" s="621"/>
      <c r="H356" s="621"/>
      <c r="I356" s="621" t="s">
        <v>1711</v>
      </c>
      <c r="J356" s="621" t="s">
        <v>1712</v>
      </c>
      <c r="K356" s="621"/>
      <c r="L356" s="623">
        <v>4370.3</v>
      </c>
      <c r="M356" s="623">
        <v>6</v>
      </c>
      <c r="N356" s="624">
        <v>26221.800000000003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1721</v>
      </c>
      <c r="B5" s="605">
        <v>74423.427222287661</v>
      </c>
      <c r="C5" s="629">
        <v>8.9610930019870999E-2</v>
      </c>
      <c r="D5" s="605">
        <v>756093.86799811071</v>
      </c>
      <c r="E5" s="629">
        <v>0.91038906998012903</v>
      </c>
      <c r="F5" s="606">
        <v>830517.29522039834</v>
      </c>
    </row>
    <row r="6" spans="1:6" ht="14.4" customHeight="1" thickBot="1" x14ac:dyDescent="0.35">
      <c r="A6" s="632" t="s">
        <v>3</v>
      </c>
      <c r="B6" s="633">
        <v>74423.427222287661</v>
      </c>
      <c r="C6" s="634">
        <v>8.9610930019870999E-2</v>
      </c>
      <c r="D6" s="633">
        <v>756093.86799811071</v>
      </c>
      <c r="E6" s="634">
        <v>0.91038906998012903</v>
      </c>
      <c r="F6" s="635">
        <v>830517.29522039834</v>
      </c>
    </row>
    <row r="7" spans="1:6" ht="14.4" customHeight="1" thickBot="1" x14ac:dyDescent="0.35"/>
    <row r="8" spans="1:6" ht="14.4" customHeight="1" x14ac:dyDescent="0.3">
      <c r="A8" s="642" t="s">
        <v>1722</v>
      </c>
      <c r="B8" s="611">
        <v>40185.593999999997</v>
      </c>
      <c r="C8" s="630">
        <v>0.73057384377408596</v>
      </c>
      <c r="D8" s="611">
        <v>14819.925760198965</v>
      </c>
      <c r="E8" s="630">
        <v>0.26942615622591398</v>
      </c>
      <c r="F8" s="612">
        <v>55005.519760198964</v>
      </c>
    </row>
    <row r="9" spans="1:6" ht="14.4" customHeight="1" x14ac:dyDescent="0.3">
      <c r="A9" s="643" t="s">
        <v>1723</v>
      </c>
      <c r="B9" s="617">
        <v>6552.18</v>
      </c>
      <c r="C9" s="638">
        <v>1</v>
      </c>
      <c r="D9" s="617"/>
      <c r="E9" s="638">
        <v>0</v>
      </c>
      <c r="F9" s="618">
        <v>6552.18</v>
      </c>
    </row>
    <row r="10" spans="1:6" ht="14.4" customHeight="1" x14ac:dyDescent="0.3">
      <c r="A10" s="643" t="s">
        <v>1724</v>
      </c>
      <c r="B10" s="617">
        <v>5016.0480444751011</v>
      </c>
      <c r="C10" s="638">
        <v>6.6246785200063329E-2</v>
      </c>
      <c r="D10" s="617">
        <v>70701.558920553987</v>
      </c>
      <c r="E10" s="638">
        <v>0.93375321479993667</v>
      </c>
      <c r="F10" s="618">
        <v>75717.606965029088</v>
      </c>
    </row>
    <row r="11" spans="1:6" ht="14.4" customHeight="1" x14ac:dyDescent="0.3">
      <c r="A11" s="643" t="s">
        <v>1725</v>
      </c>
      <c r="B11" s="617">
        <v>4354.7885627779997</v>
      </c>
      <c r="C11" s="638">
        <v>0.41345078196733914</v>
      </c>
      <c r="D11" s="617">
        <v>6177.9973278579737</v>
      </c>
      <c r="E11" s="638">
        <v>0.58654921803266091</v>
      </c>
      <c r="F11" s="618">
        <v>10532.785890635972</v>
      </c>
    </row>
    <row r="12" spans="1:6" ht="14.4" customHeight="1" x14ac:dyDescent="0.3">
      <c r="A12" s="643" t="s">
        <v>1726</v>
      </c>
      <c r="B12" s="617">
        <v>3578.2799999999984</v>
      </c>
      <c r="C12" s="638">
        <v>0.18509161783692513</v>
      </c>
      <c r="D12" s="617">
        <v>15754.2</v>
      </c>
      <c r="E12" s="638">
        <v>0.81490838216307482</v>
      </c>
      <c r="F12" s="618">
        <v>19332.48</v>
      </c>
    </row>
    <row r="13" spans="1:6" ht="14.4" customHeight="1" x14ac:dyDescent="0.3">
      <c r="A13" s="643" t="s">
        <v>1727</v>
      </c>
      <c r="B13" s="617">
        <v>3211.2502451179439</v>
      </c>
      <c r="C13" s="638">
        <v>1</v>
      </c>
      <c r="D13" s="617"/>
      <c r="E13" s="638">
        <v>0</v>
      </c>
      <c r="F13" s="618">
        <v>3211.2502451179439</v>
      </c>
    </row>
    <row r="14" spans="1:6" ht="14.4" customHeight="1" x14ac:dyDescent="0.3">
      <c r="A14" s="643" t="s">
        <v>1728</v>
      </c>
      <c r="B14" s="617">
        <v>2484.3858473113105</v>
      </c>
      <c r="C14" s="638">
        <v>0.75827022917647613</v>
      </c>
      <c r="D14" s="617">
        <v>792</v>
      </c>
      <c r="E14" s="638">
        <v>0.24172977082352382</v>
      </c>
      <c r="F14" s="618">
        <v>3276.3858473113105</v>
      </c>
    </row>
    <row r="15" spans="1:6" ht="14.4" customHeight="1" x14ac:dyDescent="0.3">
      <c r="A15" s="643" t="s">
        <v>1729</v>
      </c>
      <c r="B15" s="617">
        <v>2050.4549999999999</v>
      </c>
      <c r="C15" s="638">
        <v>0.30728364534571806</v>
      </c>
      <c r="D15" s="617">
        <v>4622.3863017005124</v>
      </c>
      <c r="E15" s="638">
        <v>0.69271635465428194</v>
      </c>
      <c r="F15" s="618">
        <v>6672.8413017005123</v>
      </c>
    </row>
    <row r="16" spans="1:6" ht="14.4" customHeight="1" x14ac:dyDescent="0.3">
      <c r="A16" s="643" t="s">
        <v>1730</v>
      </c>
      <c r="B16" s="617">
        <v>1999.991</v>
      </c>
      <c r="C16" s="638">
        <v>0.87747344424355089</v>
      </c>
      <c r="D16" s="617">
        <v>279.27000000000004</v>
      </c>
      <c r="E16" s="638">
        <v>0.12252655575644915</v>
      </c>
      <c r="F16" s="618">
        <v>2279.261</v>
      </c>
    </row>
    <row r="17" spans="1:6" ht="14.4" customHeight="1" x14ac:dyDescent="0.3">
      <c r="A17" s="643" t="s">
        <v>1731</v>
      </c>
      <c r="B17" s="617">
        <v>1724.9699410256183</v>
      </c>
      <c r="C17" s="638">
        <v>0.80826538585530727</v>
      </c>
      <c r="D17" s="617">
        <v>409.19288620006256</v>
      </c>
      <c r="E17" s="638">
        <v>0.19173461414469278</v>
      </c>
      <c r="F17" s="618">
        <v>2134.1628272256808</v>
      </c>
    </row>
    <row r="18" spans="1:6" ht="14.4" customHeight="1" x14ac:dyDescent="0.3">
      <c r="A18" s="643" t="s">
        <v>1732</v>
      </c>
      <c r="B18" s="617">
        <v>1329.5760000000002</v>
      </c>
      <c r="C18" s="638">
        <v>0.20637616265625136</v>
      </c>
      <c r="D18" s="617">
        <v>5112.9122354974143</v>
      </c>
      <c r="E18" s="638">
        <v>0.79362383734374864</v>
      </c>
      <c r="F18" s="618">
        <v>6442.4882354974143</v>
      </c>
    </row>
    <row r="19" spans="1:6" ht="14.4" customHeight="1" x14ac:dyDescent="0.3">
      <c r="A19" s="643" t="s">
        <v>1733</v>
      </c>
      <c r="B19" s="617">
        <v>900.00070203790347</v>
      </c>
      <c r="C19" s="638">
        <v>2.6470965697550072E-2</v>
      </c>
      <c r="D19" s="617">
        <v>33099.540996631586</v>
      </c>
      <c r="E19" s="638">
        <v>0.97352903430244986</v>
      </c>
      <c r="F19" s="618">
        <v>33999.541698669491</v>
      </c>
    </row>
    <row r="20" spans="1:6" ht="14.4" customHeight="1" x14ac:dyDescent="0.3">
      <c r="A20" s="643" t="s">
        <v>1734</v>
      </c>
      <c r="B20" s="617">
        <v>446.47787954179944</v>
      </c>
      <c r="C20" s="638">
        <v>1</v>
      </c>
      <c r="D20" s="617"/>
      <c r="E20" s="638">
        <v>0</v>
      </c>
      <c r="F20" s="618">
        <v>446.47787954179944</v>
      </c>
    </row>
    <row r="21" spans="1:6" ht="14.4" customHeight="1" x14ac:dyDescent="0.3">
      <c r="A21" s="643" t="s">
        <v>1735</v>
      </c>
      <c r="B21" s="617">
        <v>310.5</v>
      </c>
      <c r="C21" s="638">
        <v>2.7738364968836599E-2</v>
      </c>
      <c r="D21" s="617">
        <v>10883.382564774076</v>
      </c>
      <c r="E21" s="638">
        <v>0.97226163503116336</v>
      </c>
      <c r="F21" s="618">
        <v>11193.882564774076</v>
      </c>
    </row>
    <row r="22" spans="1:6" ht="14.4" customHeight="1" x14ac:dyDescent="0.3">
      <c r="A22" s="643" t="s">
        <v>1736</v>
      </c>
      <c r="B22" s="617">
        <v>217.8</v>
      </c>
      <c r="C22" s="638">
        <v>0.27027027027027023</v>
      </c>
      <c r="D22" s="617">
        <v>588.06000000000006</v>
      </c>
      <c r="E22" s="638">
        <v>0.72972972972972971</v>
      </c>
      <c r="F22" s="618">
        <v>805.86000000000013</v>
      </c>
    </row>
    <row r="23" spans="1:6" ht="14.4" customHeight="1" x14ac:dyDescent="0.3">
      <c r="A23" s="643" t="s">
        <v>1737</v>
      </c>
      <c r="B23" s="617">
        <v>61.13</v>
      </c>
      <c r="C23" s="638">
        <v>1</v>
      </c>
      <c r="D23" s="617"/>
      <c r="E23" s="638">
        <v>0</v>
      </c>
      <c r="F23" s="618">
        <v>61.13</v>
      </c>
    </row>
    <row r="24" spans="1:6" ht="14.4" customHeight="1" x14ac:dyDescent="0.3">
      <c r="A24" s="643" t="s">
        <v>1738</v>
      </c>
      <c r="B24" s="617"/>
      <c r="C24" s="638">
        <v>0</v>
      </c>
      <c r="D24" s="617">
        <v>90.379547628806037</v>
      </c>
      <c r="E24" s="638">
        <v>1</v>
      </c>
      <c r="F24" s="618">
        <v>90.379547628806037</v>
      </c>
    </row>
    <row r="25" spans="1:6" ht="14.4" customHeight="1" x14ac:dyDescent="0.3">
      <c r="A25" s="643" t="s">
        <v>1739</v>
      </c>
      <c r="B25" s="617"/>
      <c r="C25" s="638">
        <v>0</v>
      </c>
      <c r="D25" s="617">
        <v>105.05999999999996</v>
      </c>
      <c r="E25" s="638">
        <v>1</v>
      </c>
      <c r="F25" s="618">
        <v>105.05999999999996</v>
      </c>
    </row>
    <row r="26" spans="1:6" ht="14.4" customHeight="1" x14ac:dyDescent="0.3">
      <c r="A26" s="643" t="s">
        <v>1740</v>
      </c>
      <c r="B26" s="617"/>
      <c r="C26" s="638">
        <v>0</v>
      </c>
      <c r="D26" s="617">
        <v>5872.26</v>
      </c>
      <c r="E26" s="638">
        <v>1</v>
      </c>
      <c r="F26" s="618">
        <v>5872.26</v>
      </c>
    </row>
    <row r="27" spans="1:6" ht="14.4" customHeight="1" x14ac:dyDescent="0.3">
      <c r="A27" s="643" t="s">
        <v>1741</v>
      </c>
      <c r="B27" s="617"/>
      <c r="C27" s="638">
        <v>0</v>
      </c>
      <c r="D27" s="617">
        <v>421.62767042013871</v>
      </c>
      <c r="E27" s="638">
        <v>1</v>
      </c>
      <c r="F27" s="618">
        <v>421.62767042013871</v>
      </c>
    </row>
    <row r="28" spans="1:6" ht="14.4" customHeight="1" x14ac:dyDescent="0.3">
      <c r="A28" s="643" t="s">
        <v>1742</v>
      </c>
      <c r="B28" s="617"/>
      <c r="C28" s="638">
        <v>0</v>
      </c>
      <c r="D28" s="617">
        <v>93.810202212459956</v>
      </c>
      <c r="E28" s="638">
        <v>1</v>
      </c>
      <c r="F28" s="618">
        <v>93.810202212459956</v>
      </c>
    </row>
    <row r="29" spans="1:6" ht="14.4" customHeight="1" x14ac:dyDescent="0.3">
      <c r="A29" s="643" t="s">
        <v>1743</v>
      </c>
      <c r="B29" s="617"/>
      <c r="C29" s="638">
        <v>0</v>
      </c>
      <c r="D29" s="617">
        <v>25090.639999999999</v>
      </c>
      <c r="E29" s="638">
        <v>1</v>
      </c>
      <c r="F29" s="618">
        <v>25090.639999999999</v>
      </c>
    </row>
    <row r="30" spans="1:6" ht="14.4" customHeight="1" x14ac:dyDescent="0.3">
      <c r="A30" s="643" t="s">
        <v>1744</v>
      </c>
      <c r="B30" s="617"/>
      <c r="C30" s="638">
        <v>0</v>
      </c>
      <c r="D30" s="617">
        <v>990.48550370482371</v>
      </c>
      <c r="E30" s="638">
        <v>1</v>
      </c>
      <c r="F30" s="618">
        <v>990.48550370482371</v>
      </c>
    </row>
    <row r="31" spans="1:6" ht="14.4" customHeight="1" x14ac:dyDescent="0.3">
      <c r="A31" s="643" t="s">
        <v>1745</v>
      </c>
      <c r="B31" s="617"/>
      <c r="C31" s="638">
        <v>0</v>
      </c>
      <c r="D31" s="617">
        <v>813.78</v>
      </c>
      <c r="E31" s="638">
        <v>1</v>
      </c>
      <c r="F31" s="618">
        <v>813.78</v>
      </c>
    </row>
    <row r="32" spans="1:6" ht="14.4" customHeight="1" x14ac:dyDescent="0.3">
      <c r="A32" s="643" t="s">
        <v>1746</v>
      </c>
      <c r="B32" s="617"/>
      <c r="C32" s="638">
        <v>0</v>
      </c>
      <c r="D32" s="617">
        <v>208.50000000000006</v>
      </c>
      <c r="E32" s="638">
        <v>1</v>
      </c>
      <c r="F32" s="618">
        <v>208.50000000000006</v>
      </c>
    </row>
    <row r="33" spans="1:6" ht="14.4" customHeight="1" x14ac:dyDescent="0.3">
      <c r="A33" s="643" t="s">
        <v>1747</v>
      </c>
      <c r="B33" s="617"/>
      <c r="C33" s="638">
        <v>0</v>
      </c>
      <c r="D33" s="617">
        <v>24.96978761451393</v>
      </c>
      <c r="E33" s="638">
        <v>1</v>
      </c>
      <c r="F33" s="618">
        <v>24.96978761451393</v>
      </c>
    </row>
    <row r="34" spans="1:6" ht="14.4" customHeight="1" x14ac:dyDescent="0.3">
      <c r="A34" s="643" t="s">
        <v>1748</v>
      </c>
      <c r="B34" s="617"/>
      <c r="C34" s="638">
        <v>0</v>
      </c>
      <c r="D34" s="617">
        <v>4210.7999999999993</v>
      </c>
      <c r="E34" s="638">
        <v>1</v>
      </c>
      <c r="F34" s="618">
        <v>4210.7999999999993</v>
      </c>
    </row>
    <row r="35" spans="1:6" ht="14.4" customHeight="1" x14ac:dyDescent="0.3">
      <c r="A35" s="643" t="s">
        <v>1749</v>
      </c>
      <c r="B35" s="617"/>
      <c r="C35" s="638">
        <v>0</v>
      </c>
      <c r="D35" s="617">
        <v>275.21001115449917</v>
      </c>
      <c r="E35" s="638">
        <v>1</v>
      </c>
      <c r="F35" s="618">
        <v>275.21001115449917</v>
      </c>
    </row>
    <row r="36" spans="1:6" ht="14.4" customHeight="1" x14ac:dyDescent="0.3">
      <c r="A36" s="643" t="s">
        <v>1750</v>
      </c>
      <c r="B36" s="617"/>
      <c r="C36" s="638">
        <v>0</v>
      </c>
      <c r="D36" s="617">
        <v>5097.7786654630509</v>
      </c>
      <c r="E36" s="638">
        <v>1</v>
      </c>
      <c r="F36" s="618">
        <v>5097.7786654630509</v>
      </c>
    </row>
    <row r="37" spans="1:6" ht="14.4" customHeight="1" x14ac:dyDescent="0.3">
      <c r="A37" s="643" t="s">
        <v>1751</v>
      </c>
      <c r="B37" s="617"/>
      <c r="C37" s="638">
        <v>0</v>
      </c>
      <c r="D37" s="617">
        <v>88.25</v>
      </c>
      <c r="E37" s="638">
        <v>1</v>
      </c>
      <c r="F37" s="618">
        <v>88.25</v>
      </c>
    </row>
    <row r="38" spans="1:6" ht="14.4" customHeight="1" x14ac:dyDescent="0.3">
      <c r="A38" s="643" t="s">
        <v>1752</v>
      </c>
      <c r="B38" s="617"/>
      <c r="C38" s="638">
        <v>0</v>
      </c>
      <c r="D38" s="617">
        <v>544.23711641587579</v>
      </c>
      <c r="E38" s="638">
        <v>1</v>
      </c>
      <c r="F38" s="618">
        <v>544.23711641587579</v>
      </c>
    </row>
    <row r="39" spans="1:6" ht="14.4" customHeight="1" x14ac:dyDescent="0.3">
      <c r="A39" s="643" t="s">
        <v>1753</v>
      </c>
      <c r="B39" s="617"/>
      <c r="C39" s="638">
        <v>0</v>
      </c>
      <c r="D39" s="617">
        <v>26696.634902428363</v>
      </c>
      <c r="E39" s="638">
        <v>1</v>
      </c>
      <c r="F39" s="618">
        <v>26696.634902428363</v>
      </c>
    </row>
    <row r="40" spans="1:6" ht="14.4" customHeight="1" x14ac:dyDescent="0.3">
      <c r="A40" s="643" t="s">
        <v>1754</v>
      </c>
      <c r="B40" s="617"/>
      <c r="C40" s="638">
        <v>0</v>
      </c>
      <c r="D40" s="617">
        <v>15897.424167055584</v>
      </c>
      <c r="E40" s="638">
        <v>1</v>
      </c>
      <c r="F40" s="618">
        <v>15897.424167055584</v>
      </c>
    </row>
    <row r="41" spans="1:6" ht="14.4" customHeight="1" x14ac:dyDescent="0.3">
      <c r="A41" s="643" t="s">
        <v>1755</v>
      </c>
      <c r="B41" s="617"/>
      <c r="C41" s="638">
        <v>0</v>
      </c>
      <c r="D41" s="617">
        <v>48.91</v>
      </c>
      <c r="E41" s="638">
        <v>1</v>
      </c>
      <c r="F41" s="618">
        <v>48.91</v>
      </c>
    </row>
    <row r="42" spans="1:6" ht="14.4" customHeight="1" x14ac:dyDescent="0.3">
      <c r="A42" s="643" t="s">
        <v>1756</v>
      </c>
      <c r="B42" s="617"/>
      <c r="C42" s="638">
        <v>0</v>
      </c>
      <c r="D42" s="617">
        <v>1524.6916784419457</v>
      </c>
      <c r="E42" s="638">
        <v>1</v>
      </c>
      <c r="F42" s="618">
        <v>1524.6916784419457</v>
      </c>
    </row>
    <row r="43" spans="1:6" ht="14.4" customHeight="1" x14ac:dyDescent="0.3">
      <c r="A43" s="643" t="s">
        <v>1757</v>
      </c>
      <c r="B43" s="617"/>
      <c r="C43" s="638">
        <v>0</v>
      </c>
      <c r="D43" s="617">
        <v>5868.6415819703752</v>
      </c>
      <c r="E43" s="638">
        <v>1</v>
      </c>
      <c r="F43" s="618">
        <v>5868.6415819703752</v>
      </c>
    </row>
    <row r="44" spans="1:6" ht="14.4" customHeight="1" x14ac:dyDescent="0.3">
      <c r="A44" s="643" t="s">
        <v>1758</v>
      </c>
      <c r="B44" s="617"/>
      <c r="C44" s="638">
        <v>0</v>
      </c>
      <c r="D44" s="617">
        <v>72.419999999999973</v>
      </c>
      <c r="E44" s="638">
        <v>1</v>
      </c>
      <c r="F44" s="618">
        <v>72.419999999999973</v>
      </c>
    </row>
    <row r="45" spans="1:6" ht="14.4" customHeight="1" x14ac:dyDescent="0.3">
      <c r="A45" s="643" t="s">
        <v>1759</v>
      </c>
      <c r="B45" s="617"/>
      <c r="C45" s="638">
        <v>0</v>
      </c>
      <c r="D45" s="617">
        <v>1518</v>
      </c>
      <c r="E45" s="638">
        <v>1</v>
      </c>
      <c r="F45" s="618">
        <v>1518</v>
      </c>
    </row>
    <row r="46" spans="1:6" ht="14.4" customHeight="1" x14ac:dyDescent="0.3">
      <c r="A46" s="643" t="s">
        <v>1760</v>
      </c>
      <c r="B46" s="617"/>
      <c r="C46" s="638">
        <v>0</v>
      </c>
      <c r="D46" s="617">
        <v>39899.966965591047</v>
      </c>
      <c r="E46" s="638">
        <v>1</v>
      </c>
      <c r="F46" s="618">
        <v>39899.966965591047</v>
      </c>
    </row>
    <row r="47" spans="1:6" ht="14.4" customHeight="1" x14ac:dyDescent="0.3">
      <c r="A47" s="643" t="s">
        <v>1761</v>
      </c>
      <c r="B47" s="617"/>
      <c r="C47" s="638">
        <v>0</v>
      </c>
      <c r="D47" s="617">
        <v>335446.23354011506</v>
      </c>
      <c r="E47" s="638">
        <v>1</v>
      </c>
      <c r="F47" s="618">
        <v>335446.23354011506</v>
      </c>
    </row>
    <row r="48" spans="1:6" ht="14.4" customHeight="1" x14ac:dyDescent="0.3">
      <c r="A48" s="643" t="s">
        <v>1762</v>
      </c>
      <c r="B48" s="617"/>
      <c r="C48" s="638">
        <v>0</v>
      </c>
      <c r="D48" s="617">
        <v>2068</v>
      </c>
      <c r="E48" s="638">
        <v>1</v>
      </c>
      <c r="F48" s="618">
        <v>2068</v>
      </c>
    </row>
    <row r="49" spans="1:6" ht="14.4" customHeight="1" x14ac:dyDescent="0.3">
      <c r="A49" s="643" t="s">
        <v>1763</v>
      </c>
      <c r="B49" s="617"/>
      <c r="C49" s="638">
        <v>0</v>
      </c>
      <c r="D49" s="617">
        <v>162.79000000000002</v>
      </c>
      <c r="E49" s="638">
        <v>1</v>
      </c>
      <c r="F49" s="618">
        <v>162.79000000000002</v>
      </c>
    </row>
    <row r="50" spans="1:6" ht="14.4" customHeight="1" x14ac:dyDescent="0.3">
      <c r="A50" s="643" t="s">
        <v>1764</v>
      </c>
      <c r="B50" s="617"/>
      <c r="C50" s="638">
        <v>0</v>
      </c>
      <c r="D50" s="617">
        <v>9715.3992013182433</v>
      </c>
      <c r="E50" s="638">
        <v>1</v>
      </c>
      <c r="F50" s="618">
        <v>9715.3992013182433</v>
      </c>
    </row>
    <row r="51" spans="1:6" ht="14.4" customHeight="1" x14ac:dyDescent="0.3">
      <c r="A51" s="643" t="s">
        <v>1765</v>
      </c>
      <c r="B51" s="617"/>
      <c r="C51" s="638">
        <v>0</v>
      </c>
      <c r="D51" s="617">
        <v>585.34004643752507</v>
      </c>
      <c r="E51" s="638">
        <v>1</v>
      </c>
      <c r="F51" s="618">
        <v>585.34004643752507</v>
      </c>
    </row>
    <row r="52" spans="1:6" ht="14.4" customHeight="1" x14ac:dyDescent="0.3">
      <c r="A52" s="643" t="s">
        <v>1766</v>
      </c>
      <c r="B52" s="617"/>
      <c r="C52" s="638">
        <v>0</v>
      </c>
      <c r="D52" s="617">
        <v>13434.141548500185</v>
      </c>
      <c r="E52" s="638">
        <v>1</v>
      </c>
      <c r="F52" s="618">
        <v>13434.141548500185</v>
      </c>
    </row>
    <row r="53" spans="1:6" ht="14.4" customHeight="1" x14ac:dyDescent="0.3">
      <c r="A53" s="643" t="s">
        <v>1767</v>
      </c>
      <c r="B53" s="617"/>
      <c r="C53" s="638">
        <v>0</v>
      </c>
      <c r="D53" s="617">
        <v>300.22942435515381</v>
      </c>
      <c r="E53" s="638">
        <v>1</v>
      </c>
      <c r="F53" s="618">
        <v>300.22942435515381</v>
      </c>
    </row>
    <row r="54" spans="1:6" ht="14.4" customHeight="1" x14ac:dyDescent="0.3">
      <c r="A54" s="643" t="s">
        <v>1768</v>
      </c>
      <c r="B54" s="617"/>
      <c r="C54" s="638">
        <v>0</v>
      </c>
      <c r="D54" s="617">
        <v>16510.259999999995</v>
      </c>
      <c r="E54" s="638">
        <v>1</v>
      </c>
      <c r="F54" s="618">
        <v>16510.259999999995</v>
      </c>
    </row>
    <row r="55" spans="1:6" ht="14.4" customHeight="1" x14ac:dyDescent="0.3">
      <c r="A55" s="643" t="s">
        <v>1769</v>
      </c>
      <c r="B55" s="617"/>
      <c r="C55" s="638">
        <v>0</v>
      </c>
      <c r="D55" s="617">
        <v>98.920000000000016</v>
      </c>
      <c r="E55" s="638">
        <v>1</v>
      </c>
      <c r="F55" s="618">
        <v>98.920000000000016</v>
      </c>
    </row>
    <row r="56" spans="1:6" ht="14.4" customHeight="1" x14ac:dyDescent="0.3">
      <c r="A56" s="643" t="s">
        <v>1770</v>
      </c>
      <c r="B56" s="617"/>
      <c r="C56" s="638">
        <v>0</v>
      </c>
      <c r="D56" s="617">
        <v>103.66</v>
      </c>
      <c r="E56" s="638">
        <v>1</v>
      </c>
      <c r="F56" s="618">
        <v>103.66</v>
      </c>
    </row>
    <row r="57" spans="1:6" ht="14.4" customHeight="1" x14ac:dyDescent="0.3">
      <c r="A57" s="643" t="s">
        <v>1771</v>
      </c>
      <c r="B57" s="617"/>
      <c r="C57" s="638">
        <v>0</v>
      </c>
      <c r="D57" s="617">
        <v>1258.4990480484564</v>
      </c>
      <c r="E57" s="638">
        <v>1</v>
      </c>
      <c r="F57" s="618">
        <v>1258.4990480484564</v>
      </c>
    </row>
    <row r="58" spans="1:6" ht="14.4" customHeight="1" x14ac:dyDescent="0.3">
      <c r="A58" s="643" t="s">
        <v>1772</v>
      </c>
      <c r="B58" s="617"/>
      <c r="C58" s="638">
        <v>0</v>
      </c>
      <c r="D58" s="617">
        <v>229.07999999999996</v>
      </c>
      <c r="E58" s="638">
        <v>1</v>
      </c>
      <c r="F58" s="618">
        <v>229.07999999999996</v>
      </c>
    </row>
    <row r="59" spans="1:6" ht="14.4" customHeight="1" x14ac:dyDescent="0.3">
      <c r="A59" s="643" t="s">
        <v>1773</v>
      </c>
      <c r="B59" s="617"/>
      <c r="C59" s="638">
        <v>0</v>
      </c>
      <c r="D59" s="617">
        <v>9580.3086535989878</v>
      </c>
      <c r="E59" s="638">
        <v>1</v>
      </c>
      <c r="F59" s="618">
        <v>9580.3086535989878</v>
      </c>
    </row>
    <row r="60" spans="1:6" ht="14.4" customHeight="1" x14ac:dyDescent="0.3">
      <c r="A60" s="643" t="s">
        <v>1774</v>
      </c>
      <c r="B60" s="617"/>
      <c r="C60" s="638">
        <v>0</v>
      </c>
      <c r="D60" s="617">
        <v>64463.023207407437</v>
      </c>
      <c r="E60" s="638">
        <v>1</v>
      </c>
      <c r="F60" s="618">
        <v>64463.023207407437</v>
      </c>
    </row>
    <row r="61" spans="1:6" ht="14.4" customHeight="1" thickBot="1" x14ac:dyDescent="0.35">
      <c r="A61" s="644" t="s">
        <v>1775</v>
      </c>
      <c r="B61" s="639"/>
      <c r="C61" s="640">
        <v>0</v>
      </c>
      <c r="D61" s="639">
        <v>3443.0785348134168</v>
      </c>
      <c r="E61" s="640">
        <v>1</v>
      </c>
      <c r="F61" s="641">
        <v>3443.0785348134168</v>
      </c>
    </row>
    <row r="62" spans="1:6" ht="14.4" customHeight="1" thickBot="1" x14ac:dyDescent="0.35">
      <c r="A62" s="632" t="s">
        <v>3</v>
      </c>
      <c r="B62" s="633">
        <v>74423.427222287661</v>
      </c>
      <c r="C62" s="634">
        <v>8.9610930019870971E-2</v>
      </c>
      <c r="D62" s="633">
        <v>756093.86799811083</v>
      </c>
      <c r="E62" s="634">
        <v>0.91038906998012892</v>
      </c>
      <c r="F62" s="635">
        <v>830517.29522039858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2015-05-21T19:55:43Z</dcterms:modified>
</cp:coreProperties>
</file>