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74" i="371" l="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T55" i="371"/>
  <c r="V55" i="371" s="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9" i="371" l="1"/>
  <c r="U11" i="371"/>
  <c r="U17" i="371"/>
  <c r="U19" i="371"/>
  <c r="U23" i="371"/>
  <c r="U25" i="371"/>
  <c r="U27" i="371"/>
  <c r="U31" i="371"/>
  <c r="U35" i="371"/>
  <c r="U39" i="371"/>
  <c r="U43" i="371"/>
  <c r="U45" i="371"/>
  <c r="U49" i="371"/>
  <c r="U51" i="371"/>
  <c r="U55" i="371"/>
  <c r="U59" i="371"/>
  <c r="U61" i="371"/>
  <c r="U65" i="37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C23" i="419" s="1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23" i="419"/>
  <c r="N23" i="419"/>
  <c r="R23" i="419"/>
  <c r="Z23" i="419"/>
  <c r="AD23" i="419"/>
  <c r="N22" i="419"/>
  <c r="AD22" i="419"/>
  <c r="M23" i="419"/>
  <c r="U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M6" i="419"/>
  <c r="AF6" i="419"/>
  <c r="AB6" i="419"/>
  <c r="X6" i="419"/>
  <c r="T6" i="419"/>
  <c r="P6" i="419"/>
  <c r="L6" i="419"/>
  <c r="H6" i="419"/>
  <c r="V6" i="419"/>
  <c r="J6" i="419"/>
  <c r="I6" i="419"/>
  <c r="AH6" i="419"/>
  <c r="AE6" i="419"/>
  <c r="AA6" i="419"/>
  <c r="W6" i="419"/>
  <c r="S6" i="419"/>
  <c r="O6" i="419"/>
  <c r="K6" i="419"/>
  <c r="R6" i="419"/>
  <c r="Q6" i="419"/>
  <c r="AD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C14" i="414"/>
  <c r="D4" i="414"/>
  <c r="C17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6" i="414"/>
  <c r="C4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<sst xmlns="http://schemas.openxmlformats.org/spreadsheetml/2006/main" count="12477" uniqueCount="4106">
  <si>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</si>
  <si>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</si>
  <si>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</si>
  <si>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</si>
  <si>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</si>
  <si>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</si>
  <si>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</si>
  <si>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</si>
  <si>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</si>
  <si>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</si>
  <si>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</si>
  <si>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</si>
  <si>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</si>
  <si>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</si>
  <si>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</si>
  <si>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</si>
  <si>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</si>
  <si>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</si>
  <si>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</si>
  <si>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</si>
  <si>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</si>
  <si>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</si>
  <si>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</si>
  <si>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</si>
  <si>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</si>
  <si>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</si>
  <si>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</si>
  <si>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</si>
  <si>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</si>
  <si>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</si>
  <si>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</si>
  <si>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</si>
  <si>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</si>
  <si>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</si>
  <si>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</si>
  <si>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</si>
  <si>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</si>
  <si>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</si>
  <si>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</si>
  <si>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</si>
  <si>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</si>
  <si>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</si>
  <si>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</si>
  <si>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</si>
  <si>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</si>
  <si>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</si>
  <si>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</si>
  <si>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</si>
  <si>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</si>
  <si>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</si>
  <si>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</si>
  <si>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</si>
  <si>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</si>
  <si>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</si>
  <si>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</si>
  <si>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</si>
  <si>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</si>
  <si>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</si>
  <si>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</si>
  <si>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</si>
  <si>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</si>
  <si>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</si>
  <si>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</si>
  <si>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</si>
  <si>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</si>
  <si>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</si>
  <si>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</si>
  <si>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</si>
  <si>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</si>
  <si>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</si>
  <si>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</si>
  <si>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</si>
  <si>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</si>
  <si>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</si>
  <si>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</si>
  <si>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</si>
  <si>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</si>
  <si>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</si>
  <si>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</si>
  <si>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</si>
  <si>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</si>
  <si>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</si>
  <si>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</si>
  <si>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</si>
  <si>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</si>
  <si>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</si>
  <si>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</si>
  <si>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</si>
  <si>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</si>
  <si>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</si>
  <si>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</si>
  <si>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</si>
  <si>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</si>
  <si>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</si>
  <si>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</si>
  <si>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</si>
  <si>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</si>
  <si>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</si>
  <si>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</si>
  <si>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</si>
  <si>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</si>
  <si>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</si>
  <si>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</si>
  <si>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</si>
  <si>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</si>
  <si>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</si>
  <si>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</si>
  <si>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</si>
  <si>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</si>
  <si>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</si>
  <si>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</si>
  <si>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</si>
  <si>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</si>
  <si>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</si>
  <si>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</si>
  <si>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</si>
  <si>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</si>
  <si>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</si>
  <si>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</si>
  <si>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</si>
  <si>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</si>
  <si>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</si>
  <si>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</si>
  <si>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</si>
  <si>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</si>
  <si>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</si>
  <si>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</si>
  <si>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</si>
  <si>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</si>
  <si>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</si>
  <si>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</si>
  <si>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</si>
  <si>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</si>
  <si>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</si>
  <si>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</si>
  <si>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</si>
  <si>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</si>
  <si>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</si>
  <si>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</si>
  <si>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</si>
  <si>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</si>
  <si>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</si>
  <si>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</si>
  <si>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</si>
  <si>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</si>
  <si>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</si>
  <si>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</si>
  <si>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</si>
  <si>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</si>
  <si>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</si>
  <si>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</si>
  <si>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</si>
  <si>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</si>
  <si>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</si>
  <si>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</si>
  <si>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</si>
  <si>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</si>
  <si>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</si>
  <si>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</si>
  <si>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</si>
  <si>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</si>
  <si>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</si>
  <si>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</si>
  <si>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</si>
  <si>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</si>
  <si>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</si>
  <si>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</si>
  <si>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</si>
  <si>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</si>
  <si>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</si>
  <si>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</si>
  <si>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</si>
  <si>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</si>
  <si>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</si>
  <si>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</si>
  <si>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</si>
  <si>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</si>
  <si>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</si>
  <si>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</si>
  <si>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</si>
  <si>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</si>
  <si>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</si>
  <si>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</si>
  <si>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</si>
  <si>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</si>
  <si>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</si>
  <si>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</si>
  <si>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</si>
  <si>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</si>
  <si>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</si>
  <si>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</si>
  <si>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</si>
  <si>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</si>
  <si>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</si>
  <si>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</si>
  <si>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</si>
  <si>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</si>
  <si>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</si>
  <si>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</si>
  <si>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</si>
  <si>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</si>
  <si>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</si>
  <si>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</si>
  <si>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</si>
  <si>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</si>
  <si>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</si>
  <si>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</si>
  <si>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</si>
  <si>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</si>
  <si>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</si>
  <si>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</si>
  <si>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</si>
  <si>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</si>
  <si>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</si>
  <si>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</si>
  <si>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</si>
  <si>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</si>
  <si>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</si>
  <si>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</si>
  <si>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</si>
  <si>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</si>
  <si>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</si>
  <si>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</si>
  <si>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</si>
  <si>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</si>
  <si>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</si>
  <si>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</si>
  <si>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</si>
  <si>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</si>
  <si>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</si>
  <si>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</si>
  <si>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</si>
  <si>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</si>
  <si>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</si>
  <si>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</si>
  <si>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</si>
  <si>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</si>
  <si>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</si>
  <si>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</si>
  <si>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</si>
  <si>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</si>
  <si>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</si>
  <si>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</si>
  <si>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</si>
  <si>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</si>
  <si>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</si>
  <si>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</si>
  <si>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</si>
  <si>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</si>
  <si>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</si>
  <si>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</si>
  <si>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</si>
  <si>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</si>
  <si>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</si>
  <si>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</si>
  <si>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</si>
  <si>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</si>
  <si>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</si>
  <si>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</si>
  <si>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</si>
  <si>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</si>
  <si>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</si>
  <si>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</si>
  <si>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</si>
  <si>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</si>
  <si>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</si>
  <si>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</si>
  <si>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</si>
  <si>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</si>
  <si>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</si>
  <si>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</si>
  <si>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</si>
  <si>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</si>
  <si>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</si>
  <si>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</si>
  <si>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</si>
  <si>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</si>
  <si>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</si>
  <si>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</si>
  <si>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</si>
  <si>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</si>
  <si>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</si>
  <si>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</si>
  <si>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</si>
  <si>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</si>
  <si>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</si>
  <si>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</si>
  <si>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</si>
  <si>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</si>
  <si>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</si>
  <si>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</si>
  <si>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</si>
  <si>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</si>
  <si>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</si>
  <si>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</si>
  <si>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</si>
  <si>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</si>
  <si>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</si>
  <si>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</si>
  <si>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</si>
  <si>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</si>
  <si>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</si>
  <si>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</si>
  <si>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</si>
  <si>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</si>
  <si>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</si>
  <si>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</si>
  <si>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</si>
  <si>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</si>
  <si>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</si>
  <si>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</si>
  <si>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</si>
  <si>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</si>
  <si>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</si>
  <si>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</si>
  <si>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</si>
  <si>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</si>
  <si>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</si>
  <si>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</si>
  <si>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</si>
  <si>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</si>
  <si>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</si>
  <si>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</si>
  <si>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</si>
  <si>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</si>
  <si>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</si>
  <si>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</si>
  <si>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</si>
  <si>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</si>
  <si>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</si>
  <si>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</si>
  <si>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</si>
  <si>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</si>
  <si>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</si>
  <si>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</si>
  <si>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</si>
  <si>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</si>
  <si>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</si>
  <si>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</si>
  <si>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</si>
  <si>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</si>
  <si>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</si>
  <si>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</si>
  <si>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</si>
  <si>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</si>
  <si>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</si>
  <si>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</si>
  <si>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</si>
  <si>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</si>
  <si>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</si>
  <si>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</si>
  <si>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</si>
  <si>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</si>
  <si>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</si>
  <si>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</si>
  <si>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</si>
  <si>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</si>
  <si>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</si>
  <si>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</si>
  <si>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</si>
  <si>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</si>
  <si>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</si>
  <si>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</si>
  <si>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</si>
  <si>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</si>
  <si>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</si>
  <si>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</si>
  <si>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</si>
  <si>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</si>
  <si>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</si>
  <si>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</si>
  <si>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</si>
  <si>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</si>
  <si>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</si>
  <si>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</si>
  <si>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</si>
  <si>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</si>
  <si>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</si>
  <si>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</si>
  <si>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</si>
  <si>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</si>
  <si>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</si>
  <si>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</si>
  <si>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</si>
  <si>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</si>
  <si>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</si>
  <si>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</si>
  <si>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</si>
  <si>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</si>
  <si>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</si>
  <si>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</si>
  <si>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</si>
  <si>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</si>
  <si>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</si>
  <si>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</si>
  <si>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</si>
  <si>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</si>
  <si>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</si>
  <si>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</si>
  <si>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</si>
  <si>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</si>
  <si>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</si>
  <si>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</si>
  <si>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</si>
  <si>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</si>
  <si>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</si>
  <si>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</si>
  <si>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</si>
  <si>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</si>
  <si>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</si>
  <si>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</si>
  <si>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</si>
  <si>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</si>
  <si>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</si>
  <si>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</si>
  <si>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</si>
  <si>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</si>
  <si>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</si>
  <si>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</si>
  <si>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</si>
  <si>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</si>
  <si>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</si>
  <si>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</si>
  <si>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</si>
  <si>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</si>
  <si>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</si>
  <si>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</si>
  <si>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</si>
  <si>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</si>
  <si>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</si>
  <si>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</si>
  <si>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</si>
  <si>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</si>
  <si>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</si>
  <si>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</si>
  <si>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</si>
  <si>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</si>
  <si>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</si>
  <si>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</si>
  <si>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</si>
  <si>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</si>
  <si>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</si>
  <si>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</si>
  <si>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</si>
  <si>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</si>
  <si>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</si>
  <si>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</si>
  <si>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</si>
  <si>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</si>
  <si>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</si>
  <si>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</si>
  <si>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</si>
  <si>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</si>
  <si>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</si>
  <si>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</si>
  <si>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</si>
  <si>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</si>
  <si>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</si>
  <si>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</si>
  <si>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</si>
  <si>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</si>
  <si>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</si>
  <si>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</si>
  <si>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</si>
  <si>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</si>
  <si>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</si>
  <si>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</si>
  <si>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</si>
  <si>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</si>
  <si>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</si>
  <si>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</si>
  <si>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</si>
  <si>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</si>
  <si>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</si>
  <si>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</si>
  <si>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</si>
  <si>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</si>
  <si>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</si>
  <si>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</si>
  <si>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</si>
  <si>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</si>
  <si>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</si>
  <si>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</si>
  <si>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</si>
  <si>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</si>
  <si>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</si>
  <si>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</si>
  <si>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</si>
  <si>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</si>
  <si>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</si>
  <si>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</si>
  <si>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</si>
  <si>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</si>
  <si>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</si>
  <si>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</si>
  <si>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</si>
  <si>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</si>
  <si>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</si>
  <si>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</si>
  <si>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</si>
  <si>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</si>
  <si>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</si>
  <si>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</si>
  <si>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</si>
  <si>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</si>
  <si>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</si>
  <si>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</si>
  <si>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</si>
  <si>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</si>
  <si>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</si>
  <si>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</si>
  <si>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</si>
  <si>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</si>
  <si>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</si>
  <si>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</si>
  <si>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</si>
  <si>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</si>
  <si>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</si>
  <si>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</si>
  <si>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</si>
  <si>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</si>
  <si>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117187</t>
  </si>
  <si>
    <t>17187</t>
  </si>
  <si>
    <t>NIMESIL</t>
  </si>
  <si>
    <t>PORGRASUS30X100MG-S</t>
  </si>
  <si>
    <t>185526</t>
  </si>
  <si>
    <t>85526</t>
  </si>
  <si>
    <t>SUFENTA FORTE I.V.</t>
  </si>
  <si>
    <t>INJ 5X1ML/0.05MG</t>
  </si>
  <si>
    <t>850190</t>
  </si>
  <si>
    <t>129831</t>
  </si>
  <si>
    <t>APO-QUETIAPIN 200 MG</t>
  </si>
  <si>
    <t>POR TBL FLM 30X200MG</t>
  </si>
  <si>
    <t>129359</t>
  </si>
  <si>
    <t>QUETIAPIN ACTAVIS 200 MG</t>
  </si>
  <si>
    <t>POR TBL FLM 60X200MG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</si>
  <si>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</si>
  <si>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</si>
  <si>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</si>
  <si>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</si>
  <si>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</si>
  <si>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</si>
  <si>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186200</t>
  </si>
  <si>
    <t>ISOPTIN 40 MG</t>
  </si>
  <si>
    <t>POR TBL FLM 50X40MG</t>
  </si>
  <si>
    <t>136083</t>
  </si>
  <si>
    <t>AMPICILLIN AND SULBACTAM IBI 1 G + 500 MG PRÁŠEK P</t>
  </si>
  <si>
    <t>INJ PLV SOL 10X1G+500MG/LAH</t>
  </si>
  <si>
    <t>33936</t>
  </si>
  <si>
    <t>NUTRIDRINK S PŘÍCHUTÍ BANÁNOVOU</t>
  </si>
  <si>
    <t>POR SOL 1X200ML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</si>
  <si>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</si>
  <si>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</si>
  <si>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</si>
  <si>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</si>
  <si>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</si>
  <si>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</si>
  <si>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</si>
  <si>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</si>
  <si>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</si>
  <si>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</si>
  <si>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</si>
  <si>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</si>
  <si>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</si>
  <si>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</si>
  <si>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</si>
  <si>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</si>
  <si>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</si>
  <si>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</si>
  <si>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</si>
  <si>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</si>
  <si>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</si>
  <si>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</si>
  <si>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</si>
  <si>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</si>
  <si>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</si>
  <si>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</si>
  <si>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</si>
  <si>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</si>
  <si>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</si>
  <si>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</si>
  <si>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100516</t>
  </si>
  <si>
    <t>516</t>
  </si>
  <si>
    <t>NATRIUM CHLORATUM BIOTIKA ISOT.</t>
  </si>
  <si>
    <t>INJ 10X10ML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</si>
  <si>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</si>
  <si>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</si>
  <si>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</si>
  <si>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</si>
  <si>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</si>
  <si>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</si>
  <si>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</si>
  <si>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</si>
  <si>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</si>
  <si>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</si>
  <si>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</si>
  <si>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</si>
  <si>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</si>
  <si>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</si>
  <si>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</si>
  <si>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</si>
  <si>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</si>
  <si>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</si>
  <si>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</si>
  <si>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</si>
  <si>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</si>
  <si>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</si>
  <si>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</si>
  <si>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</si>
  <si>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</si>
  <si>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</si>
  <si>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</si>
  <si>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</si>
  <si>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</si>
  <si>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</si>
  <si>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</si>
  <si>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</si>
  <si>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</si>
  <si>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</si>
  <si>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</si>
  <si>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</si>
  <si>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</si>
  <si>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</si>
  <si>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</si>
  <si>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</si>
  <si>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</si>
  <si>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</si>
  <si>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</si>
  <si>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</si>
  <si>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</si>
  <si>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</si>
  <si>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</si>
  <si>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</si>
  <si>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</si>
  <si>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</si>
  <si>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</si>
  <si>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</si>
  <si>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</si>
  <si>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</si>
  <si>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</si>
  <si>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</si>
  <si>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</si>
  <si>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</si>
  <si>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</si>
  <si>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</si>
  <si>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</si>
  <si>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</si>
  <si>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</si>
  <si>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</si>
  <si>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</si>
  <si>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</si>
  <si>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</si>
  <si>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</si>
  <si>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</si>
  <si>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</si>
  <si>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</si>
  <si>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</si>
  <si>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</si>
  <si>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</si>
  <si>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</si>
  <si>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</si>
  <si>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</si>
  <si>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</si>
  <si>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</si>
  <si>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</si>
  <si>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</si>
  <si>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</si>
  <si>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</si>
  <si>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</si>
  <si>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</si>
  <si>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</si>
  <si>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</si>
  <si>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</si>
  <si>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</si>
  <si>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114773</t>
  </si>
  <si>
    <t>1055525</t>
  </si>
  <si>
    <t>ISUPREL inj.</t>
  </si>
  <si>
    <t>5x1 ml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</si>
  <si>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</si>
  <si>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</si>
  <si>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</si>
  <si>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</si>
  <si>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</si>
  <si>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</si>
  <si>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</si>
  <si>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</si>
  <si>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</si>
  <si>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</si>
  <si>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</si>
  <si>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</si>
  <si>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</si>
  <si>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</si>
  <si>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</si>
  <si>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</si>
  <si>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</si>
  <si>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</si>
  <si>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</si>
  <si>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</si>
  <si>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</si>
  <si>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</si>
  <si>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</si>
  <si>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</si>
  <si>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</si>
  <si>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</si>
  <si>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</si>
  <si>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132992</t>
  </si>
  <si>
    <t>32992</t>
  </si>
  <si>
    <t>ATROVENT N</t>
  </si>
  <si>
    <t>INH SOL PSS200X20RG</t>
  </si>
  <si>
    <t>145273</t>
  </si>
  <si>
    <t>45273</t>
  </si>
  <si>
    <t>ENAP 5MG</t>
  </si>
  <si>
    <t>TBL 30X5MG</t>
  </si>
  <si>
    <t>147845</t>
  </si>
  <si>
    <t>47845</t>
  </si>
  <si>
    <t>IBUSTRIN</t>
  </si>
  <si>
    <t>POR TBLNOB30X200MG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</si>
  <si>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</si>
  <si>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</si>
  <si>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</si>
  <si>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</si>
  <si>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</si>
  <si>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</si>
  <si>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</si>
  <si>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</si>
  <si>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</si>
  <si>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</si>
  <si>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</si>
  <si>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</si>
  <si>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</si>
  <si>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</si>
  <si>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</si>
  <si>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</si>
  <si>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</si>
  <si>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</si>
  <si>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</si>
  <si>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</si>
  <si>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</si>
  <si>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</si>
  <si>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</si>
  <si>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</si>
  <si>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</si>
  <si>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</si>
  <si>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</si>
  <si>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</si>
  <si>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</si>
  <si>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</si>
  <si>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</si>
  <si>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</si>
  <si>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</si>
  <si>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</si>
  <si>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</si>
  <si>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</si>
  <si>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</si>
  <si>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</si>
  <si>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</si>
  <si>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</si>
  <si>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</si>
  <si>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</si>
  <si>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</si>
  <si>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</si>
  <si>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</si>
  <si>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</si>
  <si>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</si>
  <si>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</si>
  <si>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</si>
  <si>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</si>
  <si>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</si>
  <si>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</si>
  <si>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</si>
  <si>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</si>
  <si>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</si>
  <si>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</si>
  <si>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</si>
  <si>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</si>
  <si>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</si>
  <si>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</si>
  <si>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</si>
  <si>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</si>
  <si>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</si>
  <si>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</si>
  <si>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</si>
  <si>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</si>
  <si>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</si>
  <si>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</si>
  <si>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</si>
  <si>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</si>
  <si>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</si>
  <si>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</si>
  <si>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</si>
  <si>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</si>
  <si>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</si>
  <si>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</si>
  <si>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</si>
  <si>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</si>
  <si>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</si>
  <si>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</si>
  <si>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</si>
  <si>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</si>
  <si>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</si>
  <si>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</si>
  <si>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</si>
  <si>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196635</t>
  </si>
  <si>
    <t>96635</t>
  </si>
  <si>
    <t>MAGNE B6</t>
  </si>
  <si>
    <t>DRG 50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</si>
  <si>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</si>
  <si>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</si>
  <si>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</si>
  <si>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</si>
  <si>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</si>
  <si>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</si>
  <si>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</si>
  <si>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</si>
  <si>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</si>
  <si>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</si>
  <si>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</si>
  <si>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</si>
  <si>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</si>
  <si>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</si>
  <si>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</si>
  <si>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</si>
  <si>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</si>
  <si>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</si>
  <si>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</si>
  <si>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</si>
  <si>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</si>
  <si>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</si>
  <si>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</si>
  <si>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</si>
  <si>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</si>
  <si>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</si>
  <si>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</si>
  <si>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</si>
  <si>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</si>
  <si>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</si>
  <si>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</si>
  <si>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</si>
  <si>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</si>
  <si>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</si>
  <si>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</si>
  <si>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</si>
  <si>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</si>
  <si>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</si>
  <si>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</si>
  <si>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</si>
  <si>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</si>
  <si>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</si>
  <si>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</si>
  <si>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</si>
  <si>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</si>
  <si>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</si>
  <si>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</si>
  <si>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</si>
  <si>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</si>
  <si>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</si>
  <si>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</si>
  <si>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849712</t>
  </si>
  <si>
    <t>125053</t>
  </si>
  <si>
    <t>APO-AMLO 10</t>
  </si>
  <si>
    <t>POR TBL NOB 100X10MG</t>
  </si>
  <si>
    <t>850552</t>
  </si>
  <si>
    <t>167852</t>
  </si>
  <si>
    <t>TWYNSTA 80 MG/5 MG</t>
  </si>
  <si>
    <t>POR TBL NOB 28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</si>
  <si>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</si>
  <si>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</si>
  <si>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</si>
  <si>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</si>
  <si>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</si>
  <si>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</si>
  <si>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</si>
  <si>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</si>
  <si>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</si>
  <si>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</si>
  <si>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51384</t>
  </si>
  <si>
    <t>INF SOL 10X1000MLPLAH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</si>
  <si>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</si>
  <si>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</si>
  <si>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</si>
  <si>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</si>
  <si>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</si>
  <si>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</si>
  <si>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</si>
  <si>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</si>
  <si>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</si>
  <si>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</si>
  <si>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</si>
  <si>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</si>
  <si>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</si>
  <si>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</si>
  <si>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</si>
  <si>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</si>
  <si>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</si>
  <si>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104380</t>
  </si>
  <si>
    <t>4380</t>
  </si>
  <si>
    <t>TENSAMIN</t>
  </si>
  <si>
    <t>INJ 10X5ML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</si>
  <si>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</si>
  <si>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</si>
  <si>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</si>
  <si>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</si>
  <si>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</si>
  <si>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</si>
  <si>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</si>
  <si>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</si>
  <si>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</si>
  <si>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</si>
  <si>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</si>
  <si>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</si>
  <si>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</si>
  <si>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</si>
  <si>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</si>
  <si>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</si>
  <si>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</si>
  <si>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</si>
  <si>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</si>
  <si>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</si>
  <si>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</si>
  <si>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</si>
  <si>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</si>
  <si>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155824</t>
  </si>
  <si>
    <t>55824</t>
  </si>
  <si>
    <t>INJ 5X5ML/2500MG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</si>
  <si>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</si>
  <si>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</si>
  <si>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</si>
  <si>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</si>
  <si>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</si>
  <si>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</si>
  <si>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</si>
  <si>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</si>
  <si>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</si>
  <si>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</si>
  <si>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PLV POR 1X10SACKU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</si>
  <si>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</si>
  <si>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</si>
  <si>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</si>
  <si>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</si>
  <si>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</si>
  <si>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</si>
  <si>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</si>
  <si>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</si>
  <si>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188115</t>
  </si>
  <si>
    <t>88115</t>
  </si>
  <si>
    <t>KETOSTERIL</t>
  </si>
  <si>
    <t>TBL 1X100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</si>
  <si>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</si>
  <si>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</si>
  <si>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</si>
  <si>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</si>
  <si>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</si>
  <si>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</si>
  <si>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</si>
  <si>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</si>
  <si>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</si>
  <si>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</si>
  <si>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</si>
  <si>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</si>
  <si>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</si>
  <si>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</si>
  <si>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</si>
  <si>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</si>
  <si>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</si>
  <si>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</si>
  <si>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</si>
  <si>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</si>
  <si>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841541</t>
  </si>
  <si>
    <t>MENALIND Mycí emulze 500ml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</si>
  <si>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</si>
  <si>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</si>
  <si>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</si>
  <si>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</si>
  <si>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</si>
  <si>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</si>
  <si>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</si>
  <si>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</si>
  <si>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</si>
  <si>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</si>
  <si>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</si>
  <si>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</si>
  <si>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</si>
  <si>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DITHIADEN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</si>
  <si>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</si>
  <si>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</si>
  <si>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</si>
  <si>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</si>
  <si>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</si>
  <si>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</si>
  <si>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</si>
  <si>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</si>
  <si>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</si>
  <si>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843056</t>
  </si>
  <si>
    <t>Sanimed indiferentní gel 500ml</t>
  </si>
  <si>
    <t>47706</t>
  </si>
  <si>
    <t>GLUKÓZA 20 BRAUN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</si>
  <si>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</si>
  <si>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</si>
  <si>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</si>
  <si>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</si>
  <si>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</si>
  <si>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</si>
  <si>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</si>
  <si>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</si>
  <si>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</si>
  <si>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112319</t>
  </si>
  <si>
    <t>12319</t>
  </si>
  <si>
    <t>TRANSMETIL 500MG INJEKCE</t>
  </si>
  <si>
    <t>INJ SIC 5X500MG+5ML</t>
  </si>
  <si>
    <t>118175</t>
  </si>
  <si>
    <t>18175</t>
  </si>
  <si>
    <t>PROPOFOL 1% MCT/LCT FRESENIUS</t>
  </si>
  <si>
    <t>INJ EML 10X100ML</t>
  </si>
  <si>
    <t>142595</t>
  </si>
  <si>
    <t>42595</t>
  </si>
  <si>
    <t>VITALIPID N ADULT</t>
  </si>
  <si>
    <t>INF CNC SOL 10X10ML</t>
  </si>
  <si>
    <t>146980</t>
  </si>
  <si>
    <t>46980</t>
  </si>
  <si>
    <t>BETALOC SR 200MG</t>
  </si>
  <si>
    <t>TBL RET 100X200MG</t>
  </si>
  <si>
    <t>159398</t>
  </si>
  <si>
    <t>59398</t>
  </si>
  <si>
    <t>TRACUTIL</t>
  </si>
  <si>
    <t>INF 5X10ML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</si>
  <si>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</si>
  <si>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</si>
  <si>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</si>
  <si>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</si>
  <si>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</si>
  <si>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</si>
  <si>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</si>
  <si>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</si>
  <si>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</si>
  <si>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</si>
  <si>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</si>
  <si>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</si>
  <si>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</si>
  <si>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</si>
  <si>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500280</t>
  </si>
  <si>
    <t>159836</t>
  </si>
  <si>
    <t>Propanorm 35mg/10ml inj.10 x 10 ml/35mg</t>
  </si>
  <si>
    <t>921458</t>
  </si>
  <si>
    <t>KL ETHER 200G</t>
  </si>
  <si>
    <t>162317</t>
  </si>
  <si>
    <t>62317</t>
  </si>
  <si>
    <t>BETADINE - zelená</t>
  </si>
  <si>
    <t>LIQ 1X1000ML</t>
  </si>
  <si>
    <t>100407</t>
  </si>
  <si>
    <t>407</t>
  </si>
  <si>
    <t>CALCIUM BIOTIKA</t>
  </si>
  <si>
    <t>INJ 10X10ML/1GM</t>
  </si>
  <si>
    <t>116551</t>
  </si>
  <si>
    <t>16551</t>
  </si>
  <si>
    <t>ANEXATE</t>
  </si>
  <si>
    <t>INJ 5X5ML/0.5MG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</si>
  <si>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</si>
  <si>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</si>
  <si>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</si>
  <si>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</si>
  <si>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</si>
  <si>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</si>
  <si>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</si>
  <si>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</si>
  <si>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</si>
  <si>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</si>
  <si>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</si>
  <si>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</si>
  <si>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</si>
  <si>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</si>
  <si>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</si>
  <si>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126502</t>
  </si>
  <si>
    <t>26502</t>
  </si>
  <si>
    <t>EBIXA 10 MG</t>
  </si>
  <si>
    <t>POR TBL FLM 56X10MG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</si>
  <si>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</si>
  <si>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</si>
  <si>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</si>
  <si>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</si>
  <si>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</si>
  <si>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</si>
  <si>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</si>
  <si>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</si>
  <si>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</si>
  <si>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</si>
  <si>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</si>
  <si>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169671</t>
  </si>
  <si>
    <t>69671</t>
  </si>
  <si>
    <t>INJECTIO PROCAIN.CHLOR.0.2% ARD</t>
  </si>
  <si>
    <t>INJ 1X500ML 0.2%</t>
  </si>
  <si>
    <t>175289</t>
  </si>
  <si>
    <t>75289</t>
  </si>
  <si>
    <t>DOLGIT</t>
  </si>
  <si>
    <t>CRM 1X100GM/5GM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</si>
  <si>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</si>
  <si>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</si>
  <si>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</si>
  <si>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</si>
  <si>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</si>
  <si>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</si>
  <si>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</si>
  <si>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</si>
  <si>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</si>
  <si>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</si>
  <si>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</si>
  <si>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841577</t>
  </si>
  <si>
    <t>MENALIND Professional olej.přís. 500ml</t>
  </si>
  <si>
    <t>844040</t>
  </si>
  <si>
    <t>Emspoma M 950g/chladivá</t>
  </si>
  <si>
    <t>848856</t>
  </si>
  <si>
    <t>155873</t>
  </si>
  <si>
    <t>TRENTAL 400</t>
  </si>
  <si>
    <t>POR TBL RET 100X400MG</t>
  </si>
  <si>
    <t>100113</t>
  </si>
  <si>
    <t>113</t>
  </si>
  <si>
    <t>DILURAN</t>
  </si>
  <si>
    <t>TBL 20X250MG</t>
  </si>
  <si>
    <t>102828</t>
  </si>
  <si>
    <t>2828</t>
  </si>
  <si>
    <t>TRIAMCINOLON LECIVA</t>
  </si>
  <si>
    <t>CRM 1X10GM 0.1%</t>
  </si>
  <si>
    <t>104160</t>
  </si>
  <si>
    <t>4160</t>
  </si>
  <si>
    <t>TRIAMCINOLON S LECIVA</t>
  </si>
  <si>
    <t>UNG 30GM</t>
  </si>
  <si>
    <t>108499</t>
  </si>
  <si>
    <t>8499</t>
  </si>
  <si>
    <t>DIPIDOLOR</t>
  </si>
  <si>
    <t>INJ 5X2ML 7.5MG/ML</t>
  </si>
  <si>
    <t>110820</t>
  </si>
  <si>
    <t>10820</t>
  </si>
  <si>
    <t>ZOFRAN</t>
  </si>
  <si>
    <t>INJ SOL 5X4ML/8MG</t>
  </si>
  <si>
    <t>142630</t>
  </si>
  <si>
    <t>42630</t>
  </si>
  <si>
    <t>PAMBA</t>
  </si>
  <si>
    <t>INJ SOL 5X5ML/50MG</t>
  </si>
  <si>
    <t>145241</t>
  </si>
  <si>
    <t>45241</t>
  </si>
  <si>
    <t>ISICOM 100MG</t>
  </si>
  <si>
    <t>TBL 100X125MG</t>
  </si>
  <si>
    <t>159358</t>
  </si>
  <si>
    <t>59358</t>
  </si>
  <si>
    <t>INF 10X1000ML(LDPE)</t>
  </si>
  <si>
    <t>159697</t>
  </si>
  <si>
    <t>59697</t>
  </si>
  <si>
    <t>TIMOPTOL 0.5% MSD</t>
  </si>
  <si>
    <t>OPH GTTSOL1X5ML-OCU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</si>
  <si>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</si>
  <si>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</si>
  <si>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</si>
  <si>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</si>
  <si>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</si>
  <si>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</si>
  <si>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</si>
  <si>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</si>
  <si>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</si>
  <si>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</si>
  <si>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</si>
  <si>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</si>
  <si>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</si>
  <si>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</si>
  <si>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</si>
  <si>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</si>
  <si>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</si>
  <si>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</si>
  <si>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</si>
  <si>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</si>
  <si>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</si>
  <si>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</si>
  <si>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</si>
  <si>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</si>
  <si>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</si>
  <si>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</si>
  <si>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849045</t>
  </si>
  <si>
    <t>155938</t>
  </si>
  <si>
    <t>HERPESIN 200</t>
  </si>
  <si>
    <t>POR TBL NOB 25X200MG</t>
  </si>
  <si>
    <t>920356</t>
  </si>
  <si>
    <t>KL SOL.BORGLYCEROLI  3% 100 G</t>
  </si>
  <si>
    <t>501065</t>
  </si>
  <si>
    <t>KL SIGNATURY</t>
  </si>
  <si>
    <t>102547</t>
  </si>
  <si>
    <t>2547</t>
  </si>
  <si>
    <t>MAXITROL</t>
  </si>
  <si>
    <t>UNG OPH 1X3.5GM</t>
  </si>
  <si>
    <t>153940</t>
  </si>
  <si>
    <t>53940</t>
  </si>
  <si>
    <t>TBL 20X15MG(BLISTR)</t>
  </si>
  <si>
    <t>187167</t>
  </si>
  <si>
    <t>87167</t>
  </si>
  <si>
    <t>AMITRIPTYLIN SLOVAKOFARMA</t>
  </si>
  <si>
    <t>TBL OBD 50X28.3MG</t>
  </si>
  <si>
    <t>845813</t>
  </si>
  <si>
    <t>Deca durabolin 50mg amp.1x1ml</t>
  </si>
  <si>
    <t>29703</t>
  </si>
  <si>
    <t>ADVAGRAF 0,5 MG</t>
  </si>
  <si>
    <t>POR CPS PRO 30X0.5MG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</si>
  <si>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</si>
  <si>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</si>
  <si>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</si>
  <si>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</si>
  <si>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</si>
  <si>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</si>
  <si>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</si>
  <si>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</si>
  <si>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106093</t>
  </si>
  <si>
    <t>6093</t>
  </si>
  <si>
    <t>TBL 50X2.5MG</t>
  </si>
  <si>
    <t>841314</t>
  </si>
  <si>
    <t>MENALIND Ochranná pěna 100ml</t>
  </si>
  <si>
    <t>102132</t>
  </si>
  <si>
    <t>2132</t>
  </si>
  <si>
    <t>CARDILAN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</si>
  <si>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</si>
  <si>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</si>
  <si>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</si>
  <si>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</si>
  <si>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</si>
  <si>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</si>
  <si>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</si>
  <si>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</si>
  <si>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</si>
  <si>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</si>
  <si>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</si>
  <si>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</si>
  <si>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</si>
  <si>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</si>
  <si>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621272</t>
  </si>
  <si>
    <t>DZ STERILIUM CLASSIC PURE 100ML</t>
  </si>
  <si>
    <t>UN 1987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</si>
  <si>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</si>
  <si>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</si>
  <si>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</si>
  <si>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</si>
  <si>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</si>
  <si>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</si>
  <si>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</si>
  <si>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</si>
  <si>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</si>
  <si>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</si>
  <si>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158659</t>
  </si>
  <si>
    <t>58659</t>
  </si>
  <si>
    <t>ATENOLOL AL 25</t>
  </si>
  <si>
    <t>POR TBL NOB 30X25MG</t>
  </si>
  <si>
    <t>850675</t>
  </si>
  <si>
    <t>Menalind professional tělové mléko 500ml</t>
  </si>
  <si>
    <t>920358</t>
  </si>
  <si>
    <t>KL SOL.BORGLYCEROLI 3% 200 G</t>
  </si>
  <si>
    <t>119188</t>
  </si>
  <si>
    <t>19188</t>
  </si>
  <si>
    <t>SUBCUVIA</t>
  </si>
  <si>
    <t>INJ SOL 1X10ML</t>
  </si>
  <si>
    <t>155871</t>
  </si>
  <si>
    <t>ERCEFURYL 200 MG CPS.</t>
  </si>
  <si>
    <t>POR CPS DUR 14X200MG</t>
  </si>
  <si>
    <t>921564</t>
  </si>
  <si>
    <t>KL VASELINUM ALBUM STERILNI,  10G</t>
  </si>
  <si>
    <t>2584</t>
  </si>
  <si>
    <t>GLUKÓZA 40 BRAUN</t>
  </si>
  <si>
    <t>844242</t>
  </si>
  <si>
    <t>105937</t>
  </si>
  <si>
    <t>TETRASPAN 6%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</si>
  <si>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</si>
  <si>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</si>
  <si>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</si>
  <si>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</si>
  <si>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</si>
  <si>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</si>
  <si>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</si>
  <si>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</si>
  <si>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900012</t>
  </si>
  <si>
    <t>KL SOL.HYD.PEROX.3% 200G</t>
  </si>
  <si>
    <t>108510</t>
  </si>
  <si>
    <t>8510</t>
  </si>
  <si>
    <t>AETHOXYSKLEROL</t>
  </si>
  <si>
    <t>INJ 5X2ML 0.5%</t>
  </si>
  <si>
    <t>187000</t>
  </si>
  <si>
    <t>87000</t>
  </si>
  <si>
    <t>ARDEAOSMOSOL MA 20 (Mannitol)</t>
  </si>
  <si>
    <t>187906</t>
  </si>
  <si>
    <t>87906</t>
  </si>
  <si>
    <t>KORYLAN</t>
  </si>
  <si>
    <t>TBL 10</t>
  </si>
  <si>
    <t>920359</t>
  </si>
  <si>
    <t>KL SOL.BORGLYCEROLI 3% 250 G</t>
  </si>
  <si>
    <t>100699</t>
  </si>
  <si>
    <t>699</t>
  </si>
  <si>
    <t>CHOLAGOL</t>
  </si>
  <si>
    <t>GTT 1X10ML</t>
  </si>
  <si>
    <t>149990</t>
  </si>
  <si>
    <t>49990</t>
  </si>
  <si>
    <t>EXACYL</t>
  </si>
  <si>
    <t>INJ 5X5ML/500MG</t>
  </si>
  <si>
    <t>187825</t>
  </si>
  <si>
    <t>87825</t>
  </si>
  <si>
    <t>ARDEAELYTOSOL NA.HYDR.CARB.8.4%</t>
  </si>
  <si>
    <t>190484</t>
  </si>
  <si>
    <t>NEPRESOL 25 MG</t>
  </si>
  <si>
    <t>INJ SIC 5X25MG+SOLV</t>
  </si>
  <si>
    <t>191217</t>
  </si>
  <si>
    <t>91217</t>
  </si>
  <si>
    <t>VENTER</t>
  </si>
  <si>
    <t>TBL 50X1GM</t>
  </si>
  <si>
    <t>840238</t>
  </si>
  <si>
    <t>Carbofit prášek 25g Čárkll</t>
  </si>
  <si>
    <t>129027</t>
  </si>
  <si>
    <t>PROPOFOL-LIPURO 1 % (10MG/ML)</t>
  </si>
  <si>
    <t>INJ+INF EML 10X100ML/1000MG</t>
  </si>
  <si>
    <t>146293</t>
  </si>
  <si>
    <t>46293</t>
  </si>
  <si>
    <t>GYNIPRAL 25MCG KONC.PRO PŘ.INF.</t>
  </si>
  <si>
    <t>INF CNC SOL 5X5ML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</si>
  <si>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</si>
  <si>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</si>
  <si>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</si>
  <si>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</si>
  <si>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</si>
  <si>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</si>
  <si>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</si>
  <si>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</si>
  <si>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110598</t>
  </si>
  <si>
    <t>10598</t>
  </si>
  <si>
    <t>INDOCOLLYRE 0.1% OČNÍ KAPKY</t>
  </si>
  <si>
    <t>OPHGTT SOL1X5ML0.1%</t>
  </si>
  <si>
    <t>116459</t>
  </si>
  <si>
    <t>16459</t>
  </si>
  <si>
    <t>ARICEPT 10 MG</t>
  </si>
  <si>
    <t>TBL OBD 28X10MG</t>
  </si>
  <si>
    <t>921536</t>
  </si>
  <si>
    <t>KL RICINI OL. 500 g</t>
  </si>
  <si>
    <t>146966</t>
  </si>
  <si>
    <t>46966</t>
  </si>
  <si>
    <t>RISPERDAL 2MG</t>
  </si>
  <si>
    <t>TBL OBD 20X2MG</t>
  </si>
  <si>
    <t>849678</t>
  </si>
  <si>
    <t>154010</t>
  </si>
  <si>
    <t>ALZIL 10 MG, POTAHOVANÁ TABLETA</t>
  </si>
  <si>
    <t>POR TBL FLM 28X10MG</t>
  </si>
  <si>
    <t>500570</t>
  </si>
  <si>
    <t>ZARZIO 48 MU/0,5 ML</t>
  </si>
  <si>
    <t>INJ+INF SOL 5X0.5ML</t>
  </si>
  <si>
    <t>162319</t>
  </si>
  <si>
    <t>62319</t>
  </si>
  <si>
    <t>BETADINE (CHIRURG.) - hnědá</t>
  </si>
  <si>
    <t>132221</t>
  </si>
  <si>
    <t>32221</t>
  </si>
  <si>
    <t>MEDISOL BI0</t>
  </si>
  <si>
    <t>DLPHFLSOL1X4.8LT+SO</t>
  </si>
  <si>
    <t>500553</t>
  </si>
  <si>
    <t>Lapis tyčinka na bradavice</t>
  </si>
  <si>
    <t>196187</t>
  </si>
  <si>
    <t>96187</t>
  </si>
  <si>
    <t>MONOSAN 20MG</t>
  </si>
  <si>
    <t>TBL 50X20MG</t>
  </si>
  <si>
    <t>842703</t>
  </si>
  <si>
    <t>Hypromeloza -P 10ml</t>
  </si>
  <si>
    <t>176954</t>
  </si>
  <si>
    <t>ALGIFEN NEO</t>
  </si>
  <si>
    <t>POR GTT SOL 1X50ML</t>
  </si>
  <si>
    <t>200863</t>
  </si>
  <si>
    <t>OPH GTT SOL 1X10ML PLAST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</si>
  <si>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</si>
  <si>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</si>
  <si>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</si>
  <si>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</si>
  <si>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</si>
  <si>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</si>
  <si>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UN 1170</t>
  </si>
  <si>
    <t>198054</t>
  </si>
  <si>
    <t>SANVAL 10 MG</t>
  </si>
  <si>
    <t>POR TBL FLM 20X10MG</t>
  </si>
  <si>
    <t>201452</t>
  </si>
  <si>
    <t>OPHTAL</t>
  </si>
  <si>
    <t>OPH AQA 4X25ML PLAST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</si>
  <si>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</si>
  <si>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</si>
  <si>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</si>
  <si>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</si>
  <si>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</si>
  <si>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</si>
  <si>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920235</t>
  </si>
  <si>
    <t>15880</t>
  </si>
  <si>
    <t>DZ BRAUNOL 500 ML</t>
  </si>
  <si>
    <t>137275</t>
  </si>
  <si>
    <t>CALCIUM RESONIUM</t>
  </si>
  <si>
    <t>POR+RCT PLV SUS 300GM</t>
  </si>
  <si>
    <t>150660</t>
  </si>
  <si>
    <t>CEREBROLYSIN</t>
  </si>
  <si>
    <t>INJ SOL 5X10ML</t>
  </si>
  <si>
    <t>500088</t>
  </si>
  <si>
    <t>DZ PRONTORAL 250ML</t>
  </si>
  <si>
    <t>501403</t>
  </si>
  <si>
    <t>83276</t>
  </si>
  <si>
    <t>GELOFUSINE 10x500 ml</t>
  </si>
  <si>
    <t>INF SOL10X500ML</t>
  </si>
  <si>
    <t>847584</t>
  </si>
  <si>
    <t>119925</t>
  </si>
  <si>
    <t>IGAMPLIA 160 MG/ML</t>
  </si>
  <si>
    <t>INJ SOL 1X2ML/320MG</t>
  </si>
  <si>
    <t>843072</t>
  </si>
  <si>
    <t>Artelac CL 10ml</t>
  </si>
  <si>
    <t>125596</t>
  </si>
  <si>
    <t>25596</t>
  </si>
  <si>
    <t>HUMALOG MIX 25 100 IU/ML</t>
  </si>
  <si>
    <t>INJ SUS 5X3ML/300UT</t>
  </si>
  <si>
    <t>193660</t>
  </si>
  <si>
    <t>FORXIGA 10 MG</t>
  </si>
  <si>
    <t>POR TBL FLM 30X1X10MG</t>
  </si>
  <si>
    <t>990413</t>
  </si>
  <si>
    <t>Catapresan inj.50x1ml/0.15mg</t>
  </si>
  <si>
    <t>989042</t>
  </si>
  <si>
    <t>HBF Rybilka NEO 50ml</t>
  </si>
  <si>
    <t>P</t>
  </si>
  <si>
    <t>109709</t>
  </si>
  <si>
    <t>9709</t>
  </si>
  <si>
    <t>SOLU-MEDROL</t>
  </si>
  <si>
    <t>INJ SIC 1X40MG+1ML</t>
  </si>
  <si>
    <t>110252</t>
  </si>
  <si>
    <t>10252</t>
  </si>
  <si>
    <t>CAVINTON FORTE</t>
  </si>
  <si>
    <t>POR TBL NOB 30X10MG</t>
  </si>
  <si>
    <t>112892</t>
  </si>
  <si>
    <t>12892</t>
  </si>
  <si>
    <t>AULIN</t>
  </si>
  <si>
    <t>TBL 30X100MG</t>
  </si>
  <si>
    <t>113767</t>
  </si>
  <si>
    <t>13767</t>
  </si>
  <si>
    <t>CORDARONE</t>
  </si>
  <si>
    <t>POR TBL NOB30X200MG</t>
  </si>
  <si>
    <t>116932</t>
  </si>
  <si>
    <t>16932</t>
  </si>
  <si>
    <t>MOXOSTAD 0.4 MG</t>
  </si>
  <si>
    <t>POR TBL FLM30X0.4MG</t>
  </si>
  <si>
    <t>117433</t>
  </si>
  <si>
    <t>17433</t>
  </si>
  <si>
    <t>CITALEC 20 ZENTIVA</t>
  </si>
  <si>
    <t>POR TBL FLM 60X20MG</t>
  </si>
  <si>
    <t>125034</t>
  </si>
  <si>
    <t>25034</t>
  </si>
  <si>
    <t>DORMICUM</t>
  </si>
  <si>
    <t>INJ SOL 10X1ML/5MG</t>
  </si>
  <si>
    <t>133343</t>
  </si>
  <si>
    <t>33343</t>
  </si>
  <si>
    <t>CUBITAN S PŘÍCHUTÍ JAHODOVOU (SOL)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</si>
  <si>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</si>
  <si>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</si>
  <si>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</si>
  <si>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</si>
  <si>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</si>
  <si>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</si>
  <si>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</si>
  <si>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</si>
  <si>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</si>
  <si>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</si>
  <si>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</si>
  <si>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</si>
  <si>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</si>
  <si>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</si>
  <si>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</si>
  <si>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</si>
  <si>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</si>
  <si>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</si>
  <si>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</si>
  <si>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</si>
  <si>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</si>
  <si>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</si>
  <si>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</si>
  <si>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</si>
  <si>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</si>
  <si>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</si>
  <si>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</si>
  <si>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</si>
  <si>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</si>
  <si>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</si>
  <si>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190957</t>
  </si>
  <si>
    <t>90957</t>
  </si>
  <si>
    <t>XANAX</t>
  </si>
  <si>
    <t>193016</t>
  </si>
  <si>
    <t>93016</t>
  </si>
  <si>
    <t>SORTIS 20MG</t>
  </si>
  <si>
    <t>TBL OBD 30X20MG</t>
  </si>
  <si>
    <t>844738</t>
  </si>
  <si>
    <t>101227</t>
  </si>
  <si>
    <t>PRESTARIUM NEO FORTE</t>
  </si>
  <si>
    <t>POR TBL FLM 30X10MG</t>
  </si>
  <si>
    <t>845220</t>
  </si>
  <si>
    <t>101211</t>
  </si>
  <si>
    <t>PRESTARIUM NEO</t>
  </si>
  <si>
    <t>POR TBL FLM 90X5MG</t>
  </si>
  <si>
    <t>848765</t>
  </si>
  <si>
    <t>107938</t>
  </si>
  <si>
    <t>INJ SOL 6X3ML/150MG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</si>
  <si>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</si>
  <si>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</si>
  <si>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</si>
  <si>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</si>
  <si>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</si>
  <si>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</si>
  <si>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</si>
  <si>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</si>
  <si>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</si>
  <si>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</si>
  <si>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</si>
  <si>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</si>
  <si>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</si>
  <si>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</si>
  <si>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128216</t>
  </si>
  <si>
    <t>28216</t>
  </si>
  <si>
    <t>LYRICA 75 MG</t>
  </si>
  <si>
    <t>POR CPSDUR14X75MG</t>
  </si>
  <si>
    <t>131934</t>
  </si>
  <si>
    <t>31934</t>
  </si>
  <si>
    <t>VENTOLIN INHALER N</t>
  </si>
  <si>
    <t>INHSUSPSS200X100RG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</si>
  <si>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</si>
  <si>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</si>
  <si>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</si>
  <si>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</si>
  <si>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</si>
  <si>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</si>
  <si>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</si>
  <si>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169189</t>
  </si>
  <si>
    <t>69189</t>
  </si>
  <si>
    <t>EUTHYROX 50</t>
  </si>
  <si>
    <t>TBL 100X50RG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</si>
  <si>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</si>
  <si>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</si>
  <si>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</si>
  <si>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</si>
  <si>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</si>
  <si>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</si>
  <si>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</si>
  <si>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</si>
  <si>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846980</t>
  </si>
  <si>
    <t>124129</t>
  </si>
  <si>
    <t>PRESTANCE 10 MG/10 MG</t>
  </si>
  <si>
    <t>848925</t>
  </si>
  <si>
    <t>148068</t>
  </si>
  <si>
    <t>ROSUCARD 10 MG POTAHOVANÉ TABLETY</t>
  </si>
  <si>
    <t>185325</t>
  </si>
  <si>
    <t>85325</t>
  </si>
  <si>
    <t>INJ SOL 5X3ML/15MG</t>
  </si>
  <si>
    <t>140777</t>
  </si>
  <si>
    <t>40777</t>
  </si>
  <si>
    <t>NEURONTIN 600 MG</t>
  </si>
  <si>
    <t>POR TBL FLM50X600MG</t>
  </si>
  <si>
    <t>147133</t>
  </si>
  <si>
    <t>47133</t>
  </si>
  <si>
    <t>LETROX 150</t>
  </si>
  <si>
    <t>TBL 100X150RG</t>
  </si>
  <si>
    <t>147454</t>
  </si>
  <si>
    <t>EUTHYROX 88 MIKROGRAMŮ</t>
  </si>
  <si>
    <t>POR TBL NOB 100X88RG II</t>
  </si>
  <si>
    <t>190959</t>
  </si>
  <si>
    <t>90959</t>
  </si>
  <si>
    <t>TBL 30X0.5MG</t>
  </si>
  <si>
    <t>184396</t>
  </si>
  <si>
    <t>84396</t>
  </si>
  <si>
    <t>NEURONTIN 100MG</t>
  </si>
  <si>
    <t>CPS 20X100MG</t>
  </si>
  <si>
    <t>130164</t>
  </si>
  <si>
    <t>30164</t>
  </si>
  <si>
    <t>MIDAZOLAM TORREX 1MG/ML</t>
  </si>
  <si>
    <t>INJ 10X5ML/5MG</t>
  </si>
  <si>
    <t>130652</t>
  </si>
  <si>
    <t>30652</t>
  </si>
  <si>
    <t>REASEC</t>
  </si>
  <si>
    <t>115245</t>
  </si>
  <si>
    <t>15245</t>
  </si>
  <si>
    <t>SANDOSTATIN 0.1 MG/ML</t>
  </si>
  <si>
    <t>INJ SOL 5X1ML/0.1MG</t>
  </si>
  <si>
    <t>187804</t>
  </si>
  <si>
    <t>TONARSSA 8 MG/5 MG</t>
  </si>
  <si>
    <t>130215</t>
  </si>
  <si>
    <t>30215</t>
  </si>
  <si>
    <t>MIDAZOLAM TORREX 5MG/ML</t>
  </si>
  <si>
    <t>INJ 10X10ML/50MG</t>
  </si>
  <si>
    <t>187425</t>
  </si>
  <si>
    <t>LETROX 50</t>
  </si>
  <si>
    <t>POR TBL NOB 100X50RG II</t>
  </si>
  <si>
    <t>169714</t>
  </si>
  <si>
    <t>LETROX 125</t>
  </si>
  <si>
    <t>POR TBL NOB 100X125MCG</t>
  </si>
  <si>
    <t>213477</t>
  </si>
  <si>
    <t>INJ SOL 10X5ML</t>
  </si>
  <si>
    <t>214427</t>
  </si>
  <si>
    <t>50113006</t>
  </si>
  <si>
    <t>33084</t>
  </si>
  <si>
    <t>RECONVAN</t>
  </si>
  <si>
    <t>POR SOL 1X500ML</t>
  </si>
  <si>
    <t>846327</t>
  </si>
  <si>
    <t>33404</t>
  </si>
  <si>
    <t>Calogen Neutral por.eml. 1x200ml</t>
  </si>
  <si>
    <t>902097</t>
  </si>
  <si>
    <t>RECONVAN 500 ml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</si>
  <si>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</si>
  <si>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</si>
  <si>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</si>
  <si>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</si>
  <si>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</si>
  <si>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</si>
  <si>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</si>
  <si>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</si>
  <si>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</si>
  <si>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</si>
  <si>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</si>
  <si>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</si>
  <si>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</si>
  <si>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</si>
  <si>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</si>
  <si>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</si>
  <si>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</si>
  <si>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</si>
  <si>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</si>
  <si>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</si>
  <si>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</si>
  <si>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</si>
  <si>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</si>
  <si>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</si>
  <si>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</si>
  <si>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</si>
  <si>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</si>
  <si>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</si>
  <si>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</si>
  <si>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195640</t>
  </si>
  <si>
    <t>95640</t>
  </si>
  <si>
    <t>NUTRIFLEX LIPID PERI</t>
  </si>
  <si>
    <t>INF EML 5X1875ML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</si>
  <si>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</si>
  <si>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</si>
  <si>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</si>
  <si>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</si>
  <si>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</si>
  <si>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</si>
  <si>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</si>
  <si>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</si>
  <si>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</si>
  <si>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</si>
  <si>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</si>
  <si>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</si>
  <si>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</si>
  <si>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</si>
  <si>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</si>
  <si>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</si>
  <si>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</si>
  <si>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</si>
  <si>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</si>
  <si>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</si>
  <si>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396914</t>
  </si>
  <si>
    <t>52301</t>
  </si>
  <si>
    <t>AMINOPLASMAL HEPA-10%</t>
  </si>
  <si>
    <t>397303</t>
  </si>
  <si>
    <t>152193</t>
  </si>
  <si>
    <t>NUTRIFLEX OMEGA SPECIAL</t>
  </si>
  <si>
    <t>INF EML 5X625ML</t>
  </si>
  <si>
    <t>990223</t>
  </si>
  <si>
    <t>NEPRO HP 500ml vanilková</t>
  </si>
  <si>
    <t>395212</t>
  </si>
  <si>
    <t>57545</t>
  </si>
  <si>
    <t>AMINOSTERIL N HEPA- 8% 500 ml</t>
  </si>
  <si>
    <t>IR 10X500ML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</si>
  <si>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</si>
  <si>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</si>
  <si>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</si>
  <si>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</si>
  <si>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</si>
  <si>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</si>
  <si>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</si>
  <si>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</si>
  <si>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</si>
  <si>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</si>
  <si>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</si>
  <si>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</si>
  <si>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</si>
  <si>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</si>
  <si>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</si>
  <si>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</si>
  <si>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</si>
  <si>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</si>
  <si>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</si>
  <si>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</si>
  <si>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</si>
  <si>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</si>
  <si>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</si>
  <si>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33424</t>
  </si>
  <si>
    <t>NUTRISON ADVANCED CUBISON</t>
  </si>
  <si>
    <t>POR SOL 1X1000ML</t>
  </si>
  <si>
    <t>33526</t>
  </si>
  <si>
    <t>NUTRISON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</si>
  <si>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</si>
  <si>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</si>
  <si>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</si>
  <si>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</si>
  <si>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</si>
  <si>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</si>
  <si>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</si>
  <si>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</si>
  <si>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</si>
  <si>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</si>
  <si>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</si>
  <si>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</si>
  <si>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</si>
  <si>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</si>
  <si>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</si>
  <si>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</si>
  <si>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</si>
  <si>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</si>
  <si>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</si>
  <si>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</si>
  <si>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</si>
  <si>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</si>
  <si>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</si>
  <si>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33859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</si>
  <si>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</si>
  <si>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</si>
  <si>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</si>
  <si>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</si>
  <si>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</si>
  <si>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</si>
  <si>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</si>
  <si>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</si>
  <si>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</si>
  <si>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</si>
  <si>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</si>
  <si>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</si>
  <si>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</si>
  <si>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</si>
  <si>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</si>
  <si>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</si>
  <si>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</si>
  <si>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</si>
  <si>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</si>
  <si>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</si>
  <si>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134595</t>
  </si>
  <si>
    <t>MEDOCLAV 1000 MG/200 MG</t>
  </si>
  <si>
    <t>INJ+INF PLV SOL 10X1.2GM</t>
  </si>
  <si>
    <t>183926</t>
  </si>
  <si>
    <t>AZEPO 1 G</t>
  </si>
  <si>
    <t>INJ+INF PLV SOL 10X1GM</t>
  </si>
  <si>
    <t>201954</t>
  </si>
  <si>
    <t>BITAMMON 1 G/0,5 G</t>
  </si>
  <si>
    <t>INJ+INF PLV SOL 10X1.5GM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</si>
  <si>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</si>
  <si>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</si>
  <si>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</si>
  <si>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</si>
  <si>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</si>
  <si>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</si>
  <si>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</si>
  <si>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</si>
  <si>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</si>
  <si>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</si>
  <si>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</si>
  <si>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</si>
  <si>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</si>
  <si>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</si>
  <si>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183417</t>
  </si>
  <si>
    <t>83417</t>
  </si>
  <si>
    <t>MERONEM</t>
  </si>
  <si>
    <t>INJ SIC 10X1GM</t>
  </si>
  <si>
    <t>850012</t>
  </si>
  <si>
    <t>154748</t>
  </si>
  <si>
    <t>NITROFURANTOIN - RATIOPHARM 100 MG</t>
  </si>
  <si>
    <t>POR CPS PRO 50X100MG</t>
  </si>
  <si>
    <t>126127</t>
  </si>
  <si>
    <t>26127</t>
  </si>
  <si>
    <t>TYGACIL 50 MG</t>
  </si>
  <si>
    <t>INF PLV SOL 10X50MG/5ML</t>
  </si>
  <si>
    <t>148261</t>
  </si>
  <si>
    <t>48261</t>
  </si>
  <si>
    <t>PLV ADS 1X20GM</t>
  </si>
  <si>
    <t>111706</t>
  </si>
  <si>
    <t>11706</t>
  </si>
  <si>
    <t>BISEPTOL 480</t>
  </si>
  <si>
    <t>105113</t>
  </si>
  <si>
    <t>5113</t>
  </si>
  <si>
    <t>TARGOCID 400MG</t>
  </si>
  <si>
    <t>INJ SIC 1X400MG+SOL</t>
  </si>
  <si>
    <t>147977</t>
  </si>
  <si>
    <t>MEROPENEM HOSPIRA 1 G</t>
  </si>
  <si>
    <t>156835</t>
  </si>
  <si>
    <t>MEROPENEM KABI 1 G</t>
  </si>
  <si>
    <t>INJ+INF PLV SOL 10X1000MG</t>
  </si>
  <si>
    <t>162187</t>
  </si>
  <si>
    <t>CIPROFLOXACIN KABI 400 MG/200 ML INFUZNÍ ROZTOK</t>
  </si>
  <si>
    <t>INF SOL 10X400MG/200ML</t>
  </si>
  <si>
    <t>145634</t>
  </si>
  <si>
    <t>MEROPENEM RANBAXY 1 G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</si>
  <si>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</si>
  <si>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</si>
  <si>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</si>
  <si>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</si>
  <si>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</si>
  <si>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</si>
  <si>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</si>
  <si>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</si>
  <si>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</si>
  <si>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</si>
  <si>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</si>
  <si>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</si>
  <si>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</si>
  <si>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</si>
  <si>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158092</t>
  </si>
  <si>
    <t>58092</t>
  </si>
  <si>
    <t>CEFAZOLIN SANDOZ 1 G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</si>
  <si>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</si>
  <si>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</si>
  <si>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</si>
  <si>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</si>
  <si>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</si>
  <si>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</si>
  <si>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</si>
  <si>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</si>
  <si>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192359</t>
  </si>
  <si>
    <t>92359</t>
  </si>
  <si>
    <t>PROSTAPHLIN 1000MG</t>
  </si>
  <si>
    <t>INJ SIC 1X1000MG</t>
  </si>
  <si>
    <t>194155</t>
  </si>
  <si>
    <t>94155</t>
  </si>
  <si>
    <t>ABAKTAL</t>
  </si>
  <si>
    <t>INJ 10X5ML/400MG</t>
  </si>
  <si>
    <t>166137</t>
  </si>
  <si>
    <t>66137</t>
  </si>
  <si>
    <t>OFLOXIN INF</t>
  </si>
  <si>
    <t>131656</t>
  </si>
  <si>
    <t>CEFTAZIDIM KABI 2 GM</t>
  </si>
  <si>
    <t>INJ+INF PLV SOL 10X2GM</t>
  </si>
  <si>
    <t>197000</t>
  </si>
  <si>
    <t>97000</t>
  </si>
  <si>
    <t>METRONIDAZOLE 0.5% POLFA</t>
  </si>
  <si>
    <t>INJ 1X100ML 5MG/1ML</t>
  </si>
  <si>
    <t>103952</t>
  </si>
  <si>
    <t>3952</t>
  </si>
  <si>
    <t>AMIKIN</t>
  </si>
  <si>
    <t>INJ 1X2ML/500MG</t>
  </si>
  <si>
    <t>168999</t>
  </si>
  <si>
    <t>68999</t>
  </si>
  <si>
    <t>INJ 10X500MG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</si>
  <si>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</si>
  <si>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</si>
  <si>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</si>
  <si>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</si>
  <si>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</si>
  <si>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</si>
  <si>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</si>
  <si>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</si>
  <si>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</si>
  <si>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</si>
  <si>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202911</t>
  </si>
  <si>
    <t>DILIZOLEN 2 MG/ML</t>
  </si>
  <si>
    <t>INF SOL 10X300ML/600MG</t>
  </si>
  <si>
    <t>137499</t>
  </si>
  <si>
    <t>KLACID I.V.</t>
  </si>
  <si>
    <t>INF PLV SOL 1X500MG</t>
  </si>
  <si>
    <t>151458</t>
  </si>
  <si>
    <t>CEFUROXIM KABI 1500 MG</t>
  </si>
  <si>
    <t>162180</t>
  </si>
  <si>
    <t>CIPROFLOXACIN KABI 200 MG/100 ML INFUZNÍ ROZTOK</t>
  </si>
  <si>
    <t>INF SOL 10X200MG/100ML</t>
  </si>
  <si>
    <t>166265</t>
  </si>
  <si>
    <t>VANCOMYCIN MYLAN 500 MG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</si>
  <si>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</si>
  <si>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</si>
  <si>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</si>
  <si>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</si>
  <si>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</si>
  <si>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</si>
  <si>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</si>
  <si>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</si>
  <si>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</si>
  <si>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</si>
  <si>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</si>
  <si>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165989</t>
  </si>
  <si>
    <t>65989</t>
  </si>
  <si>
    <t>MYCOMAX « INF. INFUZ</t>
  </si>
  <si>
    <t>103303</t>
  </si>
  <si>
    <t>3303</t>
  </si>
  <si>
    <t>NIDRAZID</t>
  </si>
  <si>
    <t>TBL 250X100MG</t>
  </si>
  <si>
    <t>103023</t>
  </si>
  <si>
    <t>3023</t>
  </si>
  <si>
    <t>SURAL</t>
  </si>
  <si>
    <t>TBL 100X400MG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</si>
  <si>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</si>
  <si>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</si>
  <si>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</si>
  <si>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</si>
  <si>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</si>
  <si>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</si>
  <si>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</si>
  <si>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</si>
  <si>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164401</t>
  </si>
  <si>
    <t>FLUCONAZOL KABI 2 MG/ML</t>
  </si>
  <si>
    <t>INF SOL 10X100ML/200MG</t>
  </si>
  <si>
    <t>164407</t>
  </si>
  <si>
    <t>INF SOL 10X200ML/400MG</t>
  </si>
  <si>
    <t>50113008</t>
  </si>
  <si>
    <t>137484</t>
  </si>
  <si>
    <t>ANBINEX 500 I.U. Grifols</t>
  </si>
  <si>
    <t>0062464</t>
  </si>
  <si>
    <t>Haemocomplettan P 1000mg</t>
  </si>
  <si>
    <t>137483</t>
  </si>
  <si>
    <t>ANBINEX 1000 I.U. Grifols</t>
  </si>
  <si>
    <t>75634</t>
  </si>
  <si>
    <t>Prothromplex Total 600 I.U.BAXTER</t>
  </si>
  <si>
    <t>0062465</t>
  </si>
  <si>
    <t>HAEMOCOMPLETTAN P</t>
  </si>
  <si>
    <t>INJ+INF PLV SOL 1X2000MG</t>
  </si>
  <si>
    <t>0138455</t>
  </si>
  <si>
    <t>ALBUNORM 20%</t>
  </si>
  <si>
    <t>INF SOL 1X100ML</t>
  </si>
  <si>
    <t>0192353</t>
  </si>
  <si>
    <t>FLEXBUMIN 200 G/L</t>
  </si>
  <si>
    <t>6480</t>
  </si>
  <si>
    <t>Ocplex 20ml 500 I.U. Phoenix</t>
  </si>
  <si>
    <t>725755</t>
  </si>
  <si>
    <t>Deriváty</t>
  </si>
  <si>
    <t>#N/A</t>
  </si>
  <si>
    <t>50113011</t>
  </si>
  <si>
    <t>87239</t>
  </si>
  <si>
    <t>Fanhdi 50 I.U./ml(500 I.U) GRIFOLS</t>
  </si>
  <si>
    <t>89028</t>
  </si>
  <si>
    <t>Immunate Stim Plus 500 I.U.(fVIII)Baxter</t>
  </si>
  <si>
    <t>49128</t>
  </si>
  <si>
    <t>FANHDI 100 I.U./ML</t>
  </si>
  <si>
    <t>INJ PSO LQF 1+1X15ML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</si>
  <si>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</si>
  <si>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</si>
  <si>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</si>
  <si>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</si>
  <si>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</si>
  <si>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</si>
  <si>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</si>
  <si>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</si>
  <si>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5931 - Oddělení int. péče chirurg. oborů, JIP 51</t>
  </si>
  <si>
    <t>J01DH02 - Meropenem</t>
  </si>
  <si>
    <t>N01AH03 - Sufentanyl</t>
  </si>
  <si>
    <t>V06XX - Potraviny pro zvláštní lékařské účely (PZLÚ)</t>
  </si>
  <si>
    <t>J02AC01 - Flukonazol</t>
  </si>
  <si>
    <t>J01CR05 - Piperacilin a enzymový inhibitor</t>
  </si>
  <si>
    <t>J01GB03 - Gentamicin</t>
  </si>
  <si>
    <t>J01MA02 - Ciprofloxacin</t>
  </si>
  <si>
    <t>J01FF01 - Klindamycin</t>
  </si>
  <si>
    <t>J01XD01 - Metronidazol</t>
  </si>
  <si>
    <t>N05CD08 - Midazolam</t>
  </si>
  <si>
    <t>J01CR01 - Ampicilin a enzymový inhibitor</t>
  </si>
  <si>
    <t>N01AX10 - Propofol</t>
  </si>
  <si>
    <t>N05AH04 - Kvetiapin</t>
  </si>
  <si>
    <t>J01DB04 - Cefazolin</t>
  </si>
  <si>
    <t>J01CR02 - Amoxicilin a enzymový inhibitor</t>
  </si>
  <si>
    <t>J01DC02 - Cefuroxim</t>
  </si>
  <si>
    <t>M01AX17 - Nimesulid</t>
  </si>
  <si>
    <t>B01AC04 - Klopidogrel</t>
  </si>
  <si>
    <t>C08DA01 - Verapamil</t>
  </si>
  <si>
    <t>N06BX18 - Vinpocetin</t>
  </si>
  <si>
    <t>C07AG02 - Karvedilol</t>
  </si>
  <si>
    <t>J01XA01 - Vankomycin</t>
  </si>
  <si>
    <t>H03AA01 - Levothyroxin, sodná sůl</t>
  </si>
  <si>
    <t>C09AA05 - Ramipril</t>
  </si>
  <si>
    <t>J01AA12 - Tigecyklin</t>
  </si>
  <si>
    <t>J01MA01 - Ofloxacin</t>
  </si>
  <si>
    <t>J01CA01 - Ampicilin</t>
  </si>
  <si>
    <t>C07AB07 - Bisoprolol</t>
  </si>
  <si>
    <t>J01CF04 - Oxacilin</t>
  </si>
  <si>
    <t>H02AB04 - Methylprednisolon</t>
  </si>
  <si>
    <t>J02AX06 - Anidulafungin</t>
  </si>
  <si>
    <t>A04AA01 - Ondansetron</t>
  </si>
  <si>
    <t>C09BB04 - Perindopril a amlodipin</t>
  </si>
  <si>
    <t>A06AD11 - Laktulóza</t>
  </si>
  <si>
    <t>R06AE07 - Cetirizin</t>
  </si>
  <si>
    <t>A07DA - Antipropulziva</t>
  </si>
  <si>
    <t>C07AB05 - Betaxolol</t>
  </si>
  <si>
    <t>A10AB05 - Inzulin aspart</t>
  </si>
  <si>
    <t>J01XB01 - Kolistin</t>
  </si>
  <si>
    <t>B01AB06 - Nadroparin</t>
  </si>
  <si>
    <t>J01XX08 - Linezolid</t>
  </si>
  <si>
    <t>A02BC02 - Pantoprazol</t>
  </si>
  <si>
    <t>J02AC03 - Vorikonazol</t>
  </si>
  <si>
    <t>J01DD02 - Ceftazidim</t>
  </si>
  <si>
    <t>C10AA07 - Rosuvastatin</t>
  </si>
  <si>
    <t>C09AA04 - Perindopril</t>
  </si>
  <si>
    <t>H01CB02 - Oktreotid</t>
  </si>
  <si>
    <t>N03AX12 - Gabapentin</t>
  </si>
  <si>
    <t>N03AX16 - Pregabalin</t>
  </si>
  <si>
    <t>J01DH51 - Imipenem a enzymový inhibitor</t>
  </si>
  <si>
    <t>N05BA12 - Alprazolam</t>
  </si>
  <si>
    <t>J01FA09 - Klarithromycin</t>
  </si>
  <si>
    <t>N06AB04 - Citalopram</t>
  </si>
  <si>
    <t>C01BD01 - Amiodaron</t>
  </si>
  <si>
    <t>R03AC02 - Salbutamol</t>
  </si>
  <si>
    <t>C02AC05 - Moxonidin</t>
  </si>
  <si>
    <t>C10AA05 - Atorvastatin</t>
  </si>
  <si>
    <t>J01GB06 - Amikacin</t>
  </si>
  <si>
    <t>J01DD01 - Cefotaxim</t>
  </si>
  <si>
    <t>A02BC02</t>
  </si>
  <si>
    <t>A04AA01</t>
  </si>
  <si>
    <t>A06AD11</t>
  </si>
  <si>
    <t>A07DA</t>
  </si>
  <si>
    <t>POR TBL NOB 20X2.5MG</t>
  </si>
  <si>
    <t>A10AB05</t>
  </si>
  <si>
    <t>SDR+IVN INJ SOL 1X10ML</t>
  </si>
  <si>
    <t>B01AB06</t>
  </si>
  <si>
    <t>B01AC04</t>
  </si>
  <si>
    <t>C01BD01</t>
  </si>
  <si>
    <t>INJ SOL 6X3ML</t>
  </si>
  <si>
    <t>POR TBL NOB 30X200MG</t>
  </si>
  <si>
    <t>C02AC05</t>
  </si>
  <si>
    <t>MOXOSTAD 0,4 MG</t>
  </si>
  <si>
    <t>POR TBL FLM 30X0.4MG</t>
  </si>
  <si>
    <t>C07AB05</t>
  </si>
  <si>
    <t>C07AB07</t>
  </si>
  <si>
    <t>C07AG02</t>
  </si>
  <si>
    <t>C08DA01</t>
  </si>
  <si>
    <t>C09AA04</t>
  </si>
  <si>
    <t>POR TBL FLM 30X10 MG</t>
  </si>
  <si>
    <t>C09AA05</t>
  </si>
  <si>
    <t>TRITACE 5 MG</t>
  </si>
  <si>
    <t>C09BB04</t>
  </si>
  <si>
    <t>C10AA05</t>
  </si>
  <si>
    <t>SORTIS 20 MG</t>
  </si>
  <si>
    <t>SORTIS 40 MG</t>
  </si>
  <si>
    <t>POR TBL FLM 30X40MG</t>
  </si>
  <si>
    <t>C10AA07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</si>
  <si>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</si>
  <si>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</si>
  <si>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</si>
  <si>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</si>
  <si>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</si>
  <si>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</si>
  <si>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</si>
  <si>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POR TBL NOB 100X150RG</t>
  </si>
  <si>
    <t>POR TBL NOB 100X100RG I</t>
  </si>
  <si>
    <t>EUTHYROX 50 MIKROGRAMŮ</t>
  </si>
  <si>
    <t>POR TBL NOB 100X50RG</t>
  </si>
  <si>
    <t>J01AA12</t>
  </si>
  <si>
    <t>IVN INF PLV SOL 10X5MLX50MG</t>
  </si>
  <si>
    <t>J01CA01</t>
  </si>
  <si>
    <t>AMPICILIN 1,0 BIOTIKA</t>
  </si>
  <si>
    <t>INJ PLV SOL 10X1000MG</t>
  </si>
  <si>
    <t>AMPICILIN 0,5 BIOTIKA</t>
  </si>
  <si>
    <t>INJ PLV SOL 10X500MG</t>
  </si>
  <si>
    <t>J01CF04</t>
  </si>
  <si>
    <t>PROSTAPHLIN 1000 MG</t>
  </si>
  <si>
    <t>J01CR01</t>
  </si>
  <si>
    <t>AMPICILLIN AND SULBACTAM IBI 1 G + 500 MG PRÁŠEK PRO INJEKČNÍ ROZTOK</t>
  </si>
  <si>
    <t>INJ PLV SOL 10 LAH (20 ML)X1.5</t>
  </si>
  <si>
    <t>J01CR02</t>
  </si>
  <si>
    <t>INJ+INF PLV SOL 10</t>
  </si>
  <si>
    <t>AMOKSIKLAV 1,2 G</t>
  </si>
  <si>
    <t>INJ+INF PLV SOL 5</t>
  </si>
  <si>
    <t>J01CR05</t>
  </si>
  <si>
    <t>J01DB04</t>
  </si>
  <si>
    <t>J01DC02</t>
  </si>
  <si>
    <t>J01DD01</t>
  </si>
  <si>
    <t>J01DD02</t>
  </si>
  <si>
    <t>CEFTAZIDIM KABI 1 G</t>
  </si>
  <si>
    <t>INF PLV SOL 10X1GM</t>
  </si>
  <si>
    <t>CEFTAZIDIM KABI 2 G</t>
  </si>
  <si>
    <t>J01DH02</t>
  </si>
  <si>
    <t>MERONEM 1 G</t>
  </si>
  <si>
    <t>J01DH51</t>
  </si>
  <si>
    <t>INF PLV SOL 1X10</t>
  </si>
  <si>
    <t>J01FA09</t>
  </si>
  <si>
    <t>J01FF01</t>
  </si>
  <si>
    <t>CLINDAMYCIN KABI 150 MG/ML</t>
  </si>
  <si>
    <t>INJ SOL 10X2ML/300MG</t>
  </si>
  <si>
    <t>INJ SOL 10X4ML/600MG</t>
  </si>
  <si>
    <t>DALACIN C</t>
  </si>
  <si>
    <t>INJ SOL 1X4ML/600MG</t>
  </si>
  <si>
    <t>J01GB03</t>
  </si>
  <si>
    <t>GENTAMICIN B.BRAUN 3 MG/ML INFUZNÍ ROZTOK</t>
  </si>
  <si>
    <t>INJ+INF SOL 10X2ML/80MG</t>
  </si>
  <si>
    <t>J01GB06</t>
  </si>
  <si>
    <t>AMIKIN 500 MG</t>
  </si>
  <si>
    <t>INJ SOL 1X2ML/500MG</t>
  </si>
  <si>
    <t>J01MA01</t>
  </si>
  <si>
    <t>J01MA02</t>
  </si>
  <si>
    <t>CIPHIN PRO INFUSIONE 200 MG/100 ML</t>
  </si>
  <si>
    <t>INF SOL 1X100ML/200MG</t>
  </si>
  <si>
    <t>J01XA01</t>
  </si>
  <si>
    <t>J01XB01</t>
  </si>
  <si>
    <t>INJ PLV SOL+INH SOL 10X1MU</t>
  </si>
  <si>
    <t>J01XD01</t>
  </si>
  <si>
    <t>METRONIDAZOL B. BRAUN 5 MG/ML</t>
  </si>
  <si>
    <t>INF SOL 10X100ML</t>
  </si>
  <si>
    <t>METRONIDAZOLE 0.5%-POLPHARMA</t>
  </si>
  <si>
    <t>INF SOL 1X100ML/500MG</t>
  </si>
  <si>
    <t>J01XX08</t>
  </si>
  <si>
    <t>J02AC01</t>
  </si>
  <si>
    <t>MYCOMAX INF</t>
  </si>
  <si>
    <t>J02AC03</t>
  </si>
  <si>
    <t>IVN INF PLV SOL 1X200MG</t>
  </si>
  <si>
    <t>J02AX06</t>
  </si>
  <si>
    <t>INF PLV CSL 1X100MG</t>
  </si>
  <si>
    <t>M01AX17</t>
  </si>
  <si>
    <t>POR TBL NOB 15X100MG</t>
  </si>
  <si>
    <t>POR TBL NOB 30X100MG</t>
  </si>
  <si>
    <t>POR GRA SUS 30X100MG</t>
  </si>
  <si>
    <t>N01AH03</t>
  </si>
  <si>
    <t>SUFENTA FORTE</t>
  </si>
  <si>
    <t>INJ SOL 5X1ML/50RG</t>
  </si>
  <si>
    <t>N01AX10</t>
  </si>
  <si>
    <t>N03AX12</t>
  </si>
  <si>
    <t>POR TBL FLM 50X600MG</t>
  </si>
  <si>
    <t>NEURONTIN 100 MG</t>
  </si>
  <si>
    <t>POR CPS DUR 20X100MG</t>
  </si>
  <si>
    <t>N03AX16</t>
  </si>
  <si>
    <t>POR CPS DUR 14X75MG</t>
  </si>
  <si>
    <t>N05AH04</t>
  </si>
  <si>
    <t>N05BA12</t>
  </si>
  <si>
    <t>XANAX SR 0,5 MG</t>
  </si>
  <si>
    <t>POR TBL PRO 30X0.5MG</t>
  </si>
  <si>
    <t>XANAX 0,25 MG</t>
  </si>
  <si>
    <t>POR TBL NOB 30X0.25MG</t>
  </si>
  <si>
    <t>XANAX 0,5 MG</t>
  </si>
  <si>
    <t>POR TBL NOB 30X0.5MG</t>
  </si>
  <si>
    <t>N05CD08</t>
  </si>
  <si>
    <t>MIDAZOLAM TORREX 1 MG/ML</t>
  </si>
  <si>
    <t>INJ SOL 10X5ML/5MG</t>
  </si>
  <si>
    <t>MIDAZOLAM TORREX 5 MG/ML</t>
  </si>
  <si>
    <t>INJ SOL 10X10ML/50MG</t>
  </si>
  <si>
    <t>N06AB04</t>
  </si>
  <si>
    <t>POR TBL FLM 60X20 MG</t>
  </si>
  <si>
    <t>N06BX18</t>
  </si>
  <si>
    <t>R03AC02</t>
  </si>
  <si>
    <t>INH SUS PSS 200X100RG</t>
  </si>
  <si>
    <t>R06AE07</t>
  </si>
  <si>
    <t>V06XX</t>
  </si>
  <si>
    <t>NUTRISON PROTEIN PLUS MULTI FIBRE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</si>
  <si>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</si>
  <si>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</si>
  <si>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</si>
  <si>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</si>
  <si>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JAHODOVOU</t>
  </si>
  <si>
    <t>CALOGEN NEUTRAL</t>
  </si>
  <si>
    <t>POR EML 1X200ML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</si>
  <si>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</si>
  <si>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</si>
  <si>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</si>
  <si>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</si>
  <si>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ZA006</t>
  </si>
  <si>
    <t>Obvaz elastický síťový pruban č. 8 427308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</si>
  <si>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</si>
  <si>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</si>
  <si>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</si>
  <si>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</si>
  <si>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</si>
  <si>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</si>
  <si>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</si>
  <si>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</si>
  <si>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ZA331</t>
  </si>
  <si>
    <t>Obinadlo fixa crep 10 cm x 4 m 1323100104</t>
  </si>
  <si>
    <t>ZA418</t>
  </si>
  <si>
    <t>Náplast metaline pod TS 8 x 9 cm 23094</t>
  </si>
  <si>
    <t>ZA419</t>
  </si>
  <si>
    <t>Náplast octacare cotton tape- betaplast 10 cm x 5 m (510W) 10510</t>
  </si>
  <si>
    <t>ZA423</t>
  </si>
  <si>
    <t>Obinadlo elastické idealtex 12 cm x 5 m 9310633</t>
  </si>
  <si>
    <t>ZA429</t>
  </si>
  <si>
    <t>Obinadlo elastické idealtex   8 cm x 5 m 931061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</si>
  <si>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</si>
  <si>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</si>
  <si>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</si>
  <si>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</si>
  <si>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</si>
  <si>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 cm x 9,2 m 9004540 (900429)</t>
  </si>
  <si>
    <t>ZA459</t>
  </si>
  <si>
    <t>Kompresa AB 10 x 20 cm / 1 ks sterilní NT savá 1230114021</t>
  </si>
  <si>
    <t>ZA466</t>
  </si>
  <si>
    <t>Tyčinka vatová sterilní 14 cm bal. á 200 ks 9679501</t>
  </si>
  <si>
    <t>ZA478</t>
  </si>
  <si>
    <t>Krytí actisorb plus 10,5 x 10,5 cm bal. á 10 ks SYSMAP105_1/5</t>
  </si>
  <si>
    <t>ZA505</t>
  </si>
  <si>
    <t>Krytí mepore film 15 x 20 cm bal. á 10 ks 273000-02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</si>
  <si>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</si>
  <si>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</si>
  <si>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</si>
  <si>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</si>
  <si>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</si>
  <si>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</si>
  <si>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</si>
  <si>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</si>
  <si>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</si>
  <si>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</si>
  <si>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</si>
  <si>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</si>
  <si>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</si>
  <si>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</si>
  <si>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</si>
  <si>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</si>
  <si>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</si>
  <si>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</si>
  <si>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</si>
  <si>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</si>
  <si>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</si>
  <si>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</si>
  <si>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</si>
  <si>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</si>
  <si>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</si>
  <si>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</si>
  <si>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</si>
  <si>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 / 5 ks sterilní 1325020275</t>
  </si>
  <si>
    <t>ZC845</t>
  </si>
  <si>
    <t>Kompresa NT 10 x 20 cm / 5 ks sterilní 26621</t>
  </si>
  <si>
    <t>ZC846</t>
  </si>
  <si>
    <t>Kompresa AB 15 x 25 cm 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</si>
  <si>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</si>
  <si>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</si>
  <si>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</si>
  <si>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</si>
  <si>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ZH012</t>
  </si>
  <si>
    <t>Náplast micropore 2,50 cm x 5,00 m 840W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</si>
  <si>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</si>
  <si>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</si>
  <si>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</si>
  <si>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</si>
  <si>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</si>
  <si>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</si>
  <si>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</si>
  <si>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</si>
  <si>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</si>
  <si>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</si>
  <si>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ZK352</t>
  </si>
  <si>
    <t>Hyiodine rotok na chronické rány bal. á 50 ml HYIODINE</t>
  </si>
  <si>
    <t>ZA442</t>
  </si>
  <si>
    <t>Steh náplasťový Steri-strip 6 x 75 mm bal. á 50 ks R1541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</si>
  <si>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</si>
  <si>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</si>
  <si>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</si>
  <si>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</si>
  <si>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ZK087</t>
  </si>
  <si>
    <t>Krém cavilon ochranný bariérový á 28 g bal. á 12 ks 3391E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</si>
  <si>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</si>
  <si>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</si>
  <si>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</si>
  <si>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</si>
  <si>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</si>
  <si>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</si>
  <si>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</si>
  <si>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</si>
  <si>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</si>
  <si>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</si>
  <si>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</si>
  <si>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</si>
  <si>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</si>
  <si>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</si>
  <si>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</si>
  <si>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</si>
  <si>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</si>
  <si>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</si>
  <si>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</si>
  <si>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</si>
  <si>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ZA503</t>
  </si>
  <si>
    <t>Krytí suprasorb F 10 x 25 cm fóliové sterilní bal. á 10 ks 20464</t>
  </si>
  <si>
    <t>ZE485</t>
  </si>
  <si>
    <t>Krytí mepore film 20 x 30 cm bal. á 5 ks 273500-02</t>
  </si>
  <si>
    <t>ZA479</t>
  </si>
  <si>
    <t>Krytí tielle pěnové 11 x 11 cm bal. á 10 ks SYS MTL101 EE</t>
  </si>
  <si>
    <t>ZA688</t>
  </si>
  <si>
    <t>Sáček močový curity s hod.diurézou 400 ml hadička 150 cm 8150</t>
  </si>
  <si>
    <t>Sáček močový curity s hod. diurézou 400 ml hadička 150 cm 8150</t>
  </si>
  <si>
    <t>ZA705</t>
  </si>
  <si>
    <t>Hadička spojovací HS 1,8 x 450UNIV</t>
  </si>
  <si>
    <t>ZA713</t>
  </si>
  <si>
    <t>Měřič žilního tlaku 01 646992</t>
  </si>
  <si>
    <t>ZA728</t>
  </si>
  <si>
    <t>Lopatka lékařská nesterilní dřevěná ústní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</si>
  <si>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</si>
  <si>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</si>
  <si>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</si>
  <si>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</si>
  <si>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</si>
  <si>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</si>
  <si>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</si>
  <si>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</si>
  <si>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</si>
  <si>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</si>
  <si>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</si>
  <si>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</si>
  <si>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</si>
  <si>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</si>
  <si>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</si>
  <si>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</si>
  <si>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</si>
  <si>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</si>
  <si>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</si>
  <si>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</si>
  <si>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</si>
  <si>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</si>
  <si>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ZA967</t>
  </si>
  <si>
    <t>Flocare set 800 pump pro enter.vaky-569886  A4323102</t>
  </si>
  <si>
    <t>ZB041</t>
  </si>
  <si>
    <t>Systém hrudní drenáže atrium 1 cestný 3600-100</t>
  </si>
  <si>
    <t>ZB103</t>
  </si>
  <si>
    <t>Láhev k odsávačce flovac 2l hadice 1,8 m 000-036-021</t>
  </si>
  <si>
    <t>ZB231</t>
  </si>
  <si>
    <t>Pinzeta anatomická 14 cm P00894</t>
  </si>
  <si>
    <t>Pinzeta anatomická P00894</t>
  </si>
  <si>
    <t>ZB249</t>
  </si>
  <si>
    <t>Sáček močový s křížovou výpustí 2000 ml ZAR-TNU201601</t>
  </si>
  <si>
    <t>ZB314</t>
  </si>
  <si>
    <t>Kanyla TS 8,0 s manžetou bal. á 2 ks 100/523/080</t>
  </si>
  <si>
    <t>ZB361</t>
  </si>
  <si>
    <t>Láhev respiflo 1000 ml 21000</t>
  </si>
  <si>
    <t>ZB386</t>
  </si>
  <si>
    <t>Kanyla ET 7,5 s manžetou 9475E</t>
  </si>
  <si>
    <t>ZB387</t>
  </si>
  <si>
    <t>Kanyla ET 8,0 s manžetou 9480E</t>
  </si>
  <si>
    <t>ZB388</t>
  </si>
  <si>
    <t>Kanyla ET 8,5 s manžetou 9485E</t>
  </si>
  <si>
    <t>ZB449</t>
  </si>
  <si>
    <t>Kanyla ET 7,0 s manžetou 9570E</t>
  </si>
  <si>
    <t>ZB477</t>
  </si>
  <si>
    <t>Kohout trojcestný lopez valve AA-011-M9000 S</t>
  </si>
  <si>
    <t>ZB487</t>
  </si>
  <si>
    <t>Peán rovný rochester 16 cm P00662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</si>
  <si>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</si>
  <si>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</si>
  <si>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</si>
  <si>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</si>
  <si>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</si>
  <si>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</si>
  <si>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ZB621</t>
  </si>
  <si>
    <t>Adaptér respiflo MN 1072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</si>
  <si>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</si>
  <si>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</si>
  <si>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</si>
  <si>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</si>
  <si>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</si>
  <si>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</si>
  <si>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</si>
  <si>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</si>
  <si>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</si>
  <si>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</si>
  <si>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</si>
  <si>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</si>
  <si>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</si>
  <si>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</si>
  <si>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</si>
  <si>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</si>
  <si>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</si>
  <si>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</si>
  <si>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</si>
  <si>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</si>
  <si>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</si>
  <si>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</si>
  <si>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</si>
  <si>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</si>
  <si>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</si>
  <si>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</si>
  <si>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</si>
  <si>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</si>
  <si>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</si>
  <si>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</si>
  <si>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</si>
  <si>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</si>
  <si>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</si>
  <si>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</si>
  <si>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</si>
  <si>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</si>
  <si>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ZC648</t>
  </si>
  <si>
    <t>Elektroda EKG s gelem ovál 33 x 51 mm pro dospělé H-108006</t>
  </si>
  <si>
    <t>Elektroda EKG s gelem ovál 33 x 51 mm pro dospělé H-108006(F9089)</t>
  </si>
  <si>
    <t>ZC738</t>
  </si>
  <si>
    <t>Husí krk Expandi-flex 22362</t>
  </si>
  <si>
    <t>ZC755</t>
  </si>
  <si>
    <t>Čepelka skalpelová 22 BB522</t>
  </si>
  <si>
    <t>ZC798</t>
  </si>
  <si>
    <t>Fonendoskop oboustranný 47 mm pro dospělé KVS-30L</t>
  </si>
  <si>
    <t>ZC863</t>
  </si>
  <si>
    <t>Hadička spojovací HS 1,8 x 1800LL 606304-ND</t>
  </si>
  <si>
    <t>ZC906</t>
  </si>
  <si>
    <t>Škrtidlo se sponou pro dospělé 25 x 500 mm KVS25500</t>
  </si>
  <si>
    <t>ZC981</t>
  </si>
  <si>
    <t>Kanyla TS 8,0 bez manžety 100/811/080</t>
  </si>
  <si>
    <t>ZD040</t>
  </si>
  <si>
    <t>Páska bepa clip vario pro TS kanylu 25/V á 12 ks NKS:200502</t>
  </si>
  <si>
    <t>ZD462</t>
  </si>
  <si>
    <t>Nos umělý termotrach 038-41-250</t>
  </si>
  <si>
    <t>ZD492</t>
  </si>
  <si>
    <t>Svěrka držáku flovac-plast 100 11-5122 (230-500)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</si>
  <si>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</si>
  <si>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</si>
  <si>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</si>
  <si>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</si>
  <si>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</si>
  <si>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</si>
  <si>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ZE146</t>
  </si>
  <si>
    <t>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</si>
  <si>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</si>
  <si>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</si>
  <si>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</si>
  <si>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</si>
  <si>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ZF985</t>
  </si>
  <si>
    <t>Katetr močový foley 24CH bal. á 12 ks 1620-02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</si>
  <si>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</si>
  <si>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</si>
  <si>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</si>
  <si>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</si>
  <si>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</si>
  <si>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</si>
  <si>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</si>
  <si>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</si>
  <si>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</si>
  <si>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</si>
  <si>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</si>
  <si>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</si>
  <si>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</si>
  <si>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</si>
  <si>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</si>
  <si>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</si>
  <si>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</si>
  <si>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</si>
  <si>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</si>
  <si>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</si>
  <si>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</si>
  <si>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</si>
  <si>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</si>
  <si>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</si>
  <si>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</si>
  <si>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</si>
  <si>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</si>
  <si>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</si>
  <si>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</si>
  <si>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</si>
  <si>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</si>
  <si>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</si>
  <si>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</si>
  <si>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</si>
  <si>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</si>
  <si>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</si>
  <si>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</si>
  <si>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</si>
  <si>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</si>
  <si>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</si>
  <si>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</si>
  <si>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</si>
  <si>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</si>
  <si>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</si>
  <si>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</si>
  <si>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</si>
  <si>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ZL174</t>
  </si>
  <si>
    <t>Systém odsávací uzavřený TS Comfortsoft CH 14 30 cm 72 hod. 02-011-05</t>
  </si>
  <si>
    <t>ZL333</t>
  </si>
  <si>
    <t>Systém odsávací uzavřený ET Comfortsoft CH 14 55 cm 72 hod. 02-011-11</t>
  </si>
  <si>
    <t>ZA725</t>
  </si>
  <si>
    <t>Kanyla TS 8,0 s manžetou bal. á 10 ks 100/860/080</t>
  </si>
  <si>
    <t>ZB038</t>
  </si>
  <si>
    <t>Medisize hydrovent S filt./HM</t>
  </si>
  <si>
    <t>ZB056</t>
  </si>
  <si>
    <t>Kanyla TS 8,5 s manžetou bal. á 10 ks 100/800/085</t>
  </si>
  <si>
    <t>ZB263</t>
  </si>
  <si>
    <t>Kanyla TS 9,0 s manžetou bal. á 2 ks 100/523/090</t>
  </si>
  <si>
    <t>ZB720</t>
  </si>
  <si>
    <t>Manžeta přetlaková 1000 ml s manometrem 100 M10105 (052-006-100)</t>
  </si>
  <si>
    <t>ZC351</t>
  </si>
  <si>
    <t>Systém odsávací uzavřený CH14 jednocestný 30 cm 72 hod. bal. á 20 ks Z115-14</t>
  </si>
  <si>
    <t>ZC490</t>
  </si>
  <si>
    <t>Kartáček zubní s odsáváním 220x</t>
  </si>
  <si>
    <t>ZD907</t>
  </si>
  <si>
    <t>Zavaděč vzdušný bal.á 10 ks, C-CAE-14.0-70-FIC</t>
  </si>
  <si>
    <t>ZF512</t>
  </si>
  <si>
    <t>Páska bepa clip vario pro TS kanylu 30/V á 6 ks NKS:200602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</si>
  <si>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</si>
  <si>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</si>
  <si>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</si>
  <si>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</si>
  <si>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</si>
  <si>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</si>
  <si>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ZL952</t>
  </si>
  <si>
    <t>Stříkačka injekční 3-dílná 50 ml LL light protected bal.á 60 ks 2022920A</t>
  </si>
  <si>
    <t>ZD880</t>
  </si>
  <si>
    <t>Pasta vyplňovací stomahesive 30 g 0002708 149730</t>
  </si>
  <si>
    <t>ZL954</t>
  </si>
  <si>
    <t>Rampa 5 cestná - 5 x konektor no PVC V696425</t>
  </si>
  <si>
    <t>ZA709</t>
  </si>
  <si>
    <t>Katetr močový foley 22CH bal. á 12 ks 1575-02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</si>
  <si>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</si>
  <si>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</si>
  <si>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</si>
  <si>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</si>
  <si>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</si>
  <si>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</si>
  <si>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ZB054</t>
  </si>
  <si>
    <t>Láhev 2,00 l šroubový uzávěr 000-030-000 (111-888-200)</t>
  </si>
  <si>
    <t>ZA753</t>
  </si>
  <si>
    <t>Sonda flocare PUR CH8/110 cm enlock 2778398</t>
  </si>
  <si>
    <t>ZB908</t>
  </si>
  <si>
    <t>Hadička spojovací stíněná 1 mm/150 cm bal. á 20 ks 1100 1150 E</t>
  </si>
  <si>
    <t>ZH775</t>
  </si>
  <si>
    <t>Lžíce laryngoskopu č.4 jednorázová bal. á 10 ks 02-2060-4C</t>
  </si>
  <si>
    <t>ZE497</t>
  </si>
  <si>
    <t>Manžeta TK k monitoru Philips  NIBP dvouplášťová dospělá U1880S(5001.01.053)</t>
  </si>
  <si>
    <t>ZF428</t>
  </si>
  <si>
    <t>Systém hrudní drenáže atrium 2 cestný 3620-100</t>
  </si>
  <si>
    <t>ZM513</t>
  </si>
  <si>
    <t>Konektor ventil jednocestný back check valve 8502802</t>
  </si>
  <si>
    <t>ZJ194</t>
  </si>
  <si>
    <t>Sáček natura výpustný 57 mm průhledný urostomický bal. á 10 ks 0086812 401536</t>
  </si>
  <si>
    <t>ZD271</t>
  </si>
  <si>
    <t>Držák láhve flovac-plast 100 11-5121 (300 970-010-210)</t>
  </si>
  <si>
    <t>ZM121</t>
  </si>
  <si>
    <t>Sáček drenážní large horizontální 245 x 160 cm bal. á 5 ks 839263</t>
  </si>
  <si>
    <t>ZD814</t>
  </si>
  <si>
    <t>Manžeta TK k monitoru Philips obézní 17 x 60 cm KVS M1 6ZOM</t>
  </si>
  <si>
    <t>ZL953</t>
  </si>
  <si>
    <t>Rampa 3 cestná - 3 x konektor no PVC V696423</t>
  </si>
  <si>
    <t>ZN046</t>
  </si>
  <si>
    <t>Hadička spojovací PE modrá 2,0 x 2000 mm LL bal. á 200 ks 12003200E</t>
  </si>
  <si>
    <t>ZN044</t>
  </si>
  <si>
    <t>Hadička spojovací PE červená 2,0 x 2000 mm LL bal. á 200 ks 12003200E</t>
  </si>
  <si>
    <t>ZL453</t>
  </si>
  <si>
    <t>Manžeta TK jednohadičková NIBP dospělá 25 - 35 cm U1880S</t>
  </si>
  <si>
    <t>ZA978</t>
  </si>
  <si>
    <t>Houbička odsávací s reg. vakua 2201</t>
  </si>
  <si>
    <t>ZN045</t>
  </si>
  <si>
    <t>Hadička spojovací PE zelená 2,0 x 2000 mm LL bal. á 200 ks 12003200E</t>
  </si>
  <si>
    <t>ZN139</t>
  </si>
  <si>
    <t>Kanyla ET 8,5 s manžetou bal. á 10 ks TR085</t>
  </si>
  <si>
    <t>ZK839</t>
  </si>
  <si>
    <t>System hrudní drenáže Sinapi 1000 ml dlouhá trubice kontrola sání XL1000S</t>
  </si>
  <si>
    <t>ZN034</t>
  </si>
  <si>
    <t>Sáček sběrný jednorázový k systemu hrudní drenáže Sinapi 1000 ml D001</t>
  </si>
  <si>
    <t>ZD273</t>
  </si>
  <si>
    <t>Sonda Freka PEG žaludeční CH15 TR/F 7980111</t>
  </si>
  <si>
    <t>ZN155</t>
  </si>
  <si>
    <t>Organizér infuzních setů ORIO modrý bal. á 15 ks 702.03</t>
  </si>
  <si>
    <t>ZN136</t>
  </si>
  <si>
    <t>Kanyla ET 7,0 s manžetou bal. á 10 ks TR070</t>
  </si>
  <si>
    <t>ZN138</t>
  </si>
  <si>
    <t>Kanyla ET 8,0 s manžetou bal. á 10 ks TR080</t>
  </si>
  <si>
    <t>ZB966</t>
  </si>
  <si>
    <t>Nůžky chirurgické rovné hrotnaté 15,0 cm B397113920005</t>
  </si>
  <si>
    <t>ZG893</t>
  </si>
  <si>
    <t>Rouška prošívaná na popáleniny 40 x 60 cm karton á 30 ks 28510</t>
  </si>
  <si>
    <t>ZF202</t>
  </si>
  <si>
    <t>Kanyla TS 6,0 bal. á 10 ks 100/860/060</t>
  </si>
  <si>
    <t>ZN296</t>
  </si>
  <si>
    <t>Hadička spojovací Gamaplus 1,8 x 450 UNIV NO DOP 606306-ND</t>
  </si>
  <si>
    <t>ZN298</t>
  </si>
  <si>
    <t>Hadička spojovací Gamaplus 1,8 x 1800 LL NO DOP (606304) 686403</t>
  </si>
  <si>
    <t>ZC081</t>
  </si>
  <si>
    <t>Močoměr bez teploměru 710363</t>
  </si>
  <si>
    <t>ZD933</t>
  </si>
  <si>
    <t>Listerine 1,0 l 450669</t>
  </si>
  <si>
    <t>ZC615</t>
  </si>
  <si>
    <t>Katetr CVC 3 lumen certofix trio V720 bal. á 10 ks 4163214P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</si>
  <si>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</si>
  <si>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</si>
  <si>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</si>
  <si>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</si>
  <si>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</si>
  <si>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</si>
  <si>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ZK434</t>
  </si>
  <si>
    <t>Katetr PICC bal. á 5 ks EU-05552-HP</t>
  </si>
  <si>
    <t>ZJ759</t>
  </si>
  <si>
    <t>Katetr dialyzační 3 cestný 13Fr L20 cm KFE-TTL-1320-K</t>
  </si>
  <si>
    <t>ZA715</t>
  </si>
  <si>
    <t>Set infuzní intrafix primeline classic 150 cm 4062957</t>
  </si>
  <si>
    <t>ZE079</t>
  </si>
  <si>
    <t>Set transfúzní non PVC s odvzdušněním a bakteriálním filtrem ZAR-I-TS</t>
  </si>
  <si>
    <t>ZB220</t>
  </si>
  <si>
    <t>Šití safil fialový 3/0 (2) bal. á 36 ks C1048046</t>
  </si>
  <si>
    <t>ZB834</t>
  </si>
  <si>
    <t>Šití nurolon bk 2-0 bal. á 36 ks EH6604H</t>
  </si>
  <si>
    <t>ZA911</t>
  </si>
  <si>
    <t>Šití dafilon modrý 2/0 (3) bal. á 36 ks C0932477</t>
  </si>
  <si>
    <t>ZC135</t>
  </si>
  <si>
    <t>Šití safil fialový 2/0 (3) bal. á 36 ks C1048031</t>
  </si>
  <si>
    <t>ZF937</t>
  </si>
  <si>
    <t>Šití premicron zelený 3/0 (2) bal. á 36 ks C0026553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</si>
  <si>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</si>
  <si>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</si>
  <si>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</si>
  <si>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</si>
  <si>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</si>
  <si>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</si>
  <si>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ZB481</t>
  </si>
  <si>
    <t>Jehla chirurgická B13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</si>
  <si>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</si>
  <si>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</si>
  <si>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</si>
  <si>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</si>
  <si>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</si>
  <si>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</si>
  <si>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ZB769</t>
  </si>
  <si>
    <t>Jehla vakuová 206/38 mm žlutá 450077</t>
  </si>
  <si>
    <t>ZB466</t>
  </si>
  <si>
    <t>Jehla chirurgická B14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</si>
  <si>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</si>
  <si>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</si>
  <si>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</si>
  <si>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</si>
  <si>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</si>
  <si>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</si>
  <si>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</si>
  <si>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</si>
  <si>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</si>
  <si>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</si>
  <si>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</si>
  <si>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</si>
  <si>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</si>
  <si>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</si>
  <si>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</si>
  <si>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</si>
  <si>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</si>
  <si>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 gamex ansell PF bez pudru 6,5 A351143</t>
  </si>
  <si>
    <t>Rukavice operační gammex ansell PF bez pudru 6,5 A351143</t>
  </si>
  <si>
    <t>ZN126</t>
  </si>
  <si>
    <t>Rukavice operační gammex ansell PF bez pudru 7,0 A351144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</si>
  <si>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</si>
  <si>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</si>
  <si>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</si>
  <si>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</si>
  <si>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</si>
  <si>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</si>
  <si>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</si>
  <si>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</si>
  <si>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DC320</t>
  </si>
  <si>
    <t>AUTOCHECK TM5+/LEVEL3/S7755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</si>
  <si>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</si>
  <si>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</si>
  <si>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</si>
  <si>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</si>
  <si>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</si>
  <si>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</si>
  <si>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</si>
  <si>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</si>
  <si>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DF170</t>
  </si>
  <si>
    <t>NOVÝ ČISTÍCÍ ROZTOK s aditivem, S8375 (ABL 825)</t>
  </si>
  <si>
    <t>DF166</t>
  </si>
  <si>
    <t>KALIBRAČNÍ ROZTOK 2  S1830 (ABL 825)</t>
  </si>
  <si>
    <t>DG422</t>
  </si>
  <si>
    <t>Sensor GLU/LAC</t>
  </si>
  <si>
    <t>DG419</t>
  </si>
  <si>
    <t>W Waste container, 2 Pcs</t>
  </si>
  <si>
    <t>DG425</t>
  </si>
  <si>
    <t>Autotrol plus B, level 3, 40 pcs</t>
  </si>
  <si>
    <t>DC321</t>
  </si>
  <si>
    <t>AUTOCHECK TM5+/LEVEL4/,S7765</t>
  </si>
  <si>
    <t>ZB232</t>
  </si>
  <si>
    <t>Maska anesteziologická č.4 7194000</t>
  </si>
  <si>
    <t>ZB750</t>
  </si>
  <si>
    <t>Hadice vrapovaná metráž dělitelná po 400 mm á 50 m 1574000/W</t>
  </si>
  <si>
    <t>ZB751</t>
  </si>
  <si>
    <t>Hadice PVC 8/12 á 30 m P00468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</si>
  <si>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</si>
  <si>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</si>
  <si>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</si>
  <si>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</si>
  <si>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ZB233</t>
  </si>
  <si>
    <t>Maska anesteziologická obličej.č.5 7095</t>
  </si>
  <si>
    <t>ZF751</t>
  </si>
  <si>
    <t>Maska anesteziologická č.6 7096</t>
  </si>
  <si>
    <t>ZD534</t>
  </si>
  <si>
    <t>Okruh dýchací compact II 2,0 m 2151000/W</t>
  </si>
  <si>
    <t>ZA905</t>
  </si>
  <si>
    <t>Maska tracheostomická 001305 (pův.k.č.2400)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</si>
  <si>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</si>
  <si>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</si>
  <si>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</si>
  <si>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</si>
  <si>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</si>
  <si>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</si>
  <si>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</si>
  <si>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</si>
  <si>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</si>
  <si>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</si>
  <si>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</si>
  <si>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</si>
  <si>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</si>
  <si>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</si>
  <si>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</si>
  <si>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</si>
  <si>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</si>
  <si>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</si>
  <si>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</si>
  <si>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</si>
  <si>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</si>
  <si>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</si>
  <si>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</si>
  <si>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</si>
  <si>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501</t>
  </si>
  <si>
    <t>V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</si>
  <si>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</si>
  <si>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</si>
  <si>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</si>
  <si>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</si>
  <si>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</si>
  <si>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</si>
  <si>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</si>
  <si>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</si>
  <si>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</si>
  <si>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</si>
  <si>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</si>
  <si>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</si>
  <si>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</si>
  <si>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</si>
  <si>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</si>
  <si>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</si>
  <si>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</si>
  <si>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</si>
  <si>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</si>
  <si>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</si>
  <si>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</si>
  <si>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</si>
  <si>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</si>
  <si>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</si>
  <si>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</si>
  <si>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</si>
  <si>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</si>
  <si>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</si>
  <si>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</si>
  <si>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</si>
  <si>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</si>
  <si>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</si>
  <si>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</si>
  <si>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</si>
  <si>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</si>
  <si>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</si>
  <si>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57239</t>
  </si>
  <si>
    <t>UZAVŘENÍ BRONCHOPLEURÁLNÍ PÍŠTĚLE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</si>
  <si>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</si>
  <si>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</si>
  <si>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</si>
  <si>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</si>
  <si>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</si>
  <si>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</si>
  <si>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</si>
  <si>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</si>
  <si>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</si>
  <si>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</si>
  <si>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</si>
  <si>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</si>
  <si>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</si>
  <si>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</si>
  <si>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</si>
  <si>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</si>
  <si>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</si>
  <si>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</si>
  <si>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</si>
  <si>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</si>
  <si>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</si>
  <si>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</si>
  <si>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</si>
  <si>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</si>
  <si>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</si>
  <si>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</si>
  <si>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</si>
  <si>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</si>
  <si>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07565</t>
  </si>
  <si>
    <t>(DRG) KATASTROFICKÁ OPERACE KVCH</t>
  </si>
  <si>
    <t>07351</t>
  </si>
  <si>
    <t>(VZP) TROMBECTOMIE BŘIŠNÍ AORTY</t>
  </si>
  <si>
    <t>09567</t>
  </si>
  <si>
    <t>(VZP) ZÁKROK NA LEVÉ STRANĚ</t>
  </si>
  <si>
    <t>07420</t>
  </si>
  <si>
    <t>(VZP) ČÁSTEČNÉ ODSTRANĚNÍ PROTETICKÉHO MATERIÁLU V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</si>
  <si>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</si>
  <si>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</si>
  <si>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</si>
  <si>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</si>
  <si>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</si>
  <si>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</si>
  <si>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57229</t>
  </si>
  <si>
    <t>PLEUROSTOMIE</t>
  </si>
  <si>
    <t>07543</t>
  </si>
  <si>
    <t>(DRG) PRIMOOPERACE</t>
  </si>
  <si>
    <t>51396</t>
  </si>
  <si>
    <t>PUNKCE DUTINY BŘIŠNÍ S DRENÁŽÍ EV. LAVAŽÍ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</si>
  <si>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</si>
  <si>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</si>
  <si>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</si>
  <si>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</si>
  <si>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</si>
  <si>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</si>
  <si>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</si>
  <si>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</si>
  <si>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</si>
  <si>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</si>
  <si>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</si>
  <si>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</si>
  <si>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</si>
  <si>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</si>
  <si>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</si>
  <si>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</si>
  <si>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</si>
  <si>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</si>
  <si>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</si>
  <si>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</si>
  <si>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</si>
  <si>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</si>
  <si>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</si>
  <si>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</si>
  <si>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</si>
  <si>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</si>
  <si>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</si>
  <si>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</si>
  <si>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</si>
  <si>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</si>
  <si>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</si>
  <si>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</si>
  <si>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</si>
  <si>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</si>
  <si>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</si>
  <si>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</si>
  <si>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</si>
  <si>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</si>
  <si>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</si>
  <si>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</si>
  <si>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</si>
  <si>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</si>
  <si>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</si>
  <si>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</si>
  <si>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</si>
  <si>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61121</t>
  </si>
  <si>
    <t>CÉVNÍ ANASTOMOSA MIKROCHIRURGICKOU TECHNIKOU</t>
  </si>
  <si>
    <t>07563</t>
  </si>
  <si>
    <t>(DRG) URGENTNÍ OPERACE KVCH</t>
  </si>
  <si>
    <t>07544</t>
  </si>
  <si>
    <t>(DRG) PRVNÍ REOPERACE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</si>
  <si>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</si>
  <si>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</si>
  <si>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</si>
  <si>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</si>
  <si>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</si>
  <si>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</si>
  <si>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</si>
  <si>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</si>
  <si>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</si>
  <si>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</si>
  <si>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</si>
  <si>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</si>
  <si>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</si>
  <si>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</si>
  <si>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</si>
  <si>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</si>
  <si>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</si>
  <si>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</si>
  <si>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</si>
  <si>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</si>
  <si>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</si>
  <si>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</si>
  <si>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</si>
  <si>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</si>
  <si>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</si>
  <si>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</si>
  <si>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</si>
  <si>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</si>
  <si>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</si>
  <si>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</si>
  <si>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</si>
  <si>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</si>
  <si>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</si>
  <si>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</si>
  <si>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</si>
  <si>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</si>
  <si>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</si>
  <si>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</si>
  <si>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07424</t>
  </si>
  <si>
    <t>(VZP) EMBOLECTOMIE A. FEMORALIS SUPERFICIALIS</t>
  </si>
  <si>
    <t>57221</t>
  </si>
  <si>
    <t>OPERAČNÍ STABILIZACE HRUDNÍKU PO ÚRAZE - JEDNA STR</t>
  </si>
  <si>
    <t>66915</t>
  </si>
  <si>
    <t>DEKOMPRESE FASCIÁLNÍHO LOŽE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</si>
  <si>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</si>
  <si>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</si>
  <si>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</si>
  <si>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</si>
  <si>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</si>
  <si>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</si>
  <si>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</si>
  <si>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</si>
  <si>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</si>
  <si>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</si>
  <si>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07309</t>
  </si>
  <si>
    <t>(VZP) JINÉ OPERACE VĚTVÍ OBLOUKU AORTY BEZ STERNOT</t>
  </si>
  <si>
    <t>51117</t>
  </si>
  <si>
    <t>KRČNÍ EZOFAGOSTOMIE</t>
  </si>
  <si>
    <t>07429</t>
  </si>
  <si>
    <t>(VZP) REVIZE TEPEN STEHNA PRO INOPERABILNÍ NÁLEZ</t>
  </si>
  <si>
    <t>5F3</t>
  </si>
  <si>
    <t>51853</t>
  </si>
  <si>
    <t>CIRKULÁRNÍ SÁDROVÝ OBVAZ - PRSTY, RUKA, PŘEDLOKTÍ</t>
  </si>
  <si>
    <t>51859</t>
  </si>
  <si>
    <t>FIXAČNÍ SÁDROVÁ DLAHA - NOHA, BÉREC</t>
  </si>
  <si>
    <t>51877</t>
  </si>
  <si>
    <t>PŘILOŽENÍ LÉČEBNÉ POMŮCKY - ORTÉZY</t>
  </si>
  <si>
    <t>53159</t>
  </si>
  <si>
    <t>OTEVŘENÁ REPOZICE A OSTEOSYNTÉZA ZLOMENIN OBOU KOS</t>
  </si>
  <si>
    <t>53413</t>
  </si>
  <si>
    <t>ZAVŘENÁ REPOZICE ZLOMENINY BÉRCE VČETNĚ NITROKLOUB</t>
  </si>
  <si>
    <t>53459</t>
  </si>
  <si>
    <t>OTEVŘENÁ REPOZICE NITROKLOUBNÍCH LUXAČNÍCH ZLOMENI</t>
  </si>
  <si>
    <t>53469</t>
  </si>
  <si>
    <t>ZLOMENINA DIAFÝZY A SUPRAKONDYLICKÉ OBLASTI FEMURU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</si>
  <si>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</si>
  <si>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</si>
  <si>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</si>
  <si>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</si>
  <si>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</si>
  <si>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</si>
  <si>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53490</t>
  </si>
  <si>
    <t>ROZSÁHLÉ DEBRIDEMENT SLOŽITÝCH OTEVŘENÝCH ZLOMENIN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</si>
  <si>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</si>
  <si>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</si>
  <si>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</si>
  <si>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</si>
  <si>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</si>
  <si>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</si>
  <si>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53157</t>
  </si>
  <si>
    <t>OTEVŘENÁ REPOZICE A OSTEOSYNTÉZA ZLOMENINY JEDNÉ K</t>
  </si>
  <si>
    <t>53467</t>
  </si>
  <si>
    <t>ZLOMENINY TIBIÁLNÍHO NEBO FIBULÁRNÍHO PLATEAU TIBI</t>
  </si>
  <si>
    <t>53517</t>
  </si>
  <si>
    <t>SUTURA NEBO REINSERCE ŠLACHY FLEXORU RUKY A ZÁPĚST</t>
  </si>
  <si>
    <t>62640</t>
  </si>
  <si>
    <t>ODBĚR DERMOEPIDERMÁLNÍHO ŠTĚPU: 1 - 5 % Z PLOCHY P</t>
  </si>
  <si>
    <t>66821</t>
  </si>
  <si>
    <t>PERKUTÁNNÍ FIXACE K-DRÁTEM</t>
  </si>
  <si>
    <t>62440</t>
  </si>
  <si>
    <t>ŠTĚP PŘI POPÁLENÍ (A OSTATNÍCH KOŽNÍCH ZTRÁTÁCH) D</t>
  </si>
  <si>
    <t>5F6</t>
  </si>
  <si>
    <t>56119</t>
  </si>
  <si>
    <t>DEKOMPRESIVNÍ KRANIEKTOMIE</t>
  </si>
  <si>
    <t>56419</t>
  </si>
  <si>
    <t>POUŽITÍ OPERAČNÍHO MIKROSKOPU Á 15 MINUT</t>
  </si>
  <si>
    <t>65513</t>
  </si>
  <si>
    <t>PŘÍPRAVA FASCIÁLNÍHO A PERIKRANIÁLNÍHO LALOKU K RE</t>
  </si>
  <si>
    <t>56151</t>
  </si>
  <si>
    <t>TREPANACE PRO EXTRACEREBRÁLNÍ HEMATOM NEBO KRANIOT</t>
  </si>
  <si>
    <t>56177</t>
  </si>
  <si>
    <t>KRANIOTOMIE A RESEK., PŘ. LOBEKTOM.PRO TUMOR ČI ME</t>
  </si>
  <si>
    <t>56117</t>
  </si>
  <si>
    <t>INTRAKRANIÁLNÍ REKONSTRUKČNÍ OPERACE PŘI LIKVOREI</t>
  </si>
  <si>
    <t>5T1</t>
  </si>
  <si>
    <t>1</t>
  </si>
  <si>
    <t>0003708</t>
  </si>
  <si>
    <t>ZYVOXID 2 MG/ML INFUZNÍ ROZTOK</t>
  </si>
  <si>
    <t>0003952</t>
  </si>
  <si>
    <t>0004234</t>
  </si>
  <si>
    <t>0005113</t>
  </si>
  <si>
    <t>TARGOCID 400 MG</t>
  </si>
  <si>
    <t>0006480</t>
  </si>
  <si>
    <t>OCPLEX</t>
  </si>
  <si>
    <t>0008807</t>
  </si>
  <si>
    <t>0008808</t>
  </si>
  <si>
    <t>0011592</t>
  </si>
  <si>
    <t>0011785</t>
  </si>
  <si>
    <t>AMIKIN 1 G</t>
  </si>
  <si>
    <t>0016600</t>
  </si>
  <si>
    <t>0020605</t>
  </si>
  <si>
    <t>0026127</t>
  </si>
  <si>
    <t>0026902</t>
  </si>
  <si>
    <t>0045123</t>
  </si>
  <si>
    <t>VISIPAQUE 320 MG I/ML</t>
  </si>
  <si>
    <t>0053922</t>
  </si>
  <si>
    <t>0058092</t>
  </si>
  <si>
    <t>0065989</t>
  </si>
  <si>
    <t>0066137</t>
  </si>
  <si>
    <t>0072972</t>
  </si>
  <si>
    <t>0075634</t>
  </si>
  <si>
    <t>PROTHROMPLEX TOTAL NF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</si>
  <si>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</si>
  <si>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</si>
  <si>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</si>
  <si>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</si>
  <si>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</si>
  <si>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</si>
  <si>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</si>
  <si>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SEFOTAK 1 G</t>
  </si>
  <si>
    <t>0083417</t>
  </si>
  <si>
    <t>0083487</t>
  </si>
  <si>
    <t>MERONEM 500 MG</t>
  </si>
  <si>
    <t>0087239</t>
  </si>
  <si>
    <t>FANHDI 50 I.U./ML</t>
  </si>
  <si>
    <t>0089028</t>
  </si>
  <si>
    <t>IMMUNATE STIM PLUS 500</t>
  </si>
  <si>
    <t>0092289</t>
  </si>
  <si>
    <t>EDICIN 0,5 G</t>
  </si>
  <si>
    <t>0092290</t>
  </si>
  <si>
    <t>EDICIN 1 G</t>
  </si>
  <si>
    <t>0094155</t>
  </si>
  <si>
    <t>ABAKTAL 400 MG/5 ML</t>
  </si>
  <si>
    <t>0094176</t>
  </si>
  <si>
    <t>0096414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</si>
  <si>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</si>
  <si>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</si>
  <si>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</si>
  <si>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</si>
  <si>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</si>
  <si>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</si>
  <si>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</si>
  <si>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</si>
  <si>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</si>
  <si>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</si>
  <si>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0151458</t>
  </si>
  <si>
    <t>0162180</t>
  </si>
  <si>
    <t>0162187</t>
  </si>
  <si>
    <t>0164350</t>
  </si>
  <si>
    <t>TAZOCIN 4 G/0,5 G</t>
  </si>
  <si>
    <t>0164401</t>
  </si>
  <si>
    <t>0166269</t>
  </si>
  <si>
    <t>0500720</t>
  </si>
  <si>
    <t>MYCAMINE 100 MG</t>
  </si>
  <si>
    <t>0129056</t>
  </si>
  <si>
    <t>ATENATIV</t>
  </si>
  <si>
    <t>0164407</t>
  </si>
  <si>
    <t>0129057</t>
  </si>
  <si>
    <t>0137483</t>
  </si>
  <si>
    <t>0162496</t>
  </si>
  <si>
    <t>0027431</t>
  </si>
  <si>
    <t>CANCIDAS 70 MG</t>
  </si>
  <si>
    <t>0134595</t>
  </si>
  <si>
    <t>0113453</t>
  </si>
  <si>
    <t>0149384</t>
  </si>
  <si>
    <t>0156835</t>
  </si>
  <si>
    <t>0151460</t>
  </si>
  <si>
    <t>CEFUROXIM KABI 750 MG</t>
  </si>
  <si>
    <t>0147977</t>
  </si>
  <si>
    <t>0166265</t>
  </si>
  <si>
    <t>0049128</t>
  </si>
  <si>
    <t>0202911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</si>
  <si>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</si>
  <si>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</si>
  <si>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</si>
  <si>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</si>
  <si>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</si>
  <si>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</si>
  <si>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</si>
  <si>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</si>
  <si>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</si>
  <si>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0107931</t>
  </si>
  <si>
    <t>Trombocyty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</si>
  <si>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</si>
  <si>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</si>
  <si>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</si>
  <si>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</si>
  <si>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</si>
  <si>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</si>
  <si>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</si>
  <si>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</si>
  <si>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</si>
  <si>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0001018</t>
  </si>
  <si>
    <t>ŠROUB SAMOŘEZNÝ KORTIKÁLNÍ MALÝ FRAGMENTY OCEL</t>
  </si>
  <si>
    <t>0002264</t>
  </si>
  <si>
    <t>FIXÁTOR ZEVNÍ TRUBKOVÝ, SYNTHES</t>
  </si>
  <si>
    <t>0002425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</si>
  <si>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</si>
  <si>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</si>
  <si>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</si>
  <si>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</si>
  <si>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</si>
  <si>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</si>
  <si>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</si>
  <si>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</si>
  <si>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0010767</t>
  </si>
  <si>
    <t>DRÁT KIRSCHNERŮV OCEL</t>
  </si>
  <si>
    <t>0012683</t>
  </si>
  <si>
    <t>IMPLANTÁT MAXILLOFACIÁLNÍ</t>
  </si>
  <si>
    <t>0012715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</si>
  <si>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</si>
  <si>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</si>
  <si>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</si>
  <si>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</si>
  <si>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</si>
  <si>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</si>
  <si>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</si>
  <si>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</si>
  <si>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0017333</t>
  </si>
  <si>
    <t>DLAHA MALÝ FRAGMENT OCEL</t>
  </si>
  <si>
    <t>0017413</t>
  </si>
  <si>
    <t>ŠROUB SPONGIOZNÍ MALÝ FRAGMENT OCEL</t>
  </si>
  <si>
    <t>0017745</t>
  </si>
  <si>
    <t>0017751</t>
  </si>
  <si>
    <t>0030494</t>
  </si>
  <si>
    <t>ŠROUB LCP SAMOŘEZNÝ VELKÝ FRAGMENT TITAN</t>
  </si>
  <si>
    <t>0030501</t>
  </si>
  <si>
    <t>0030509</t>
  </si>
  <si>
    <t>0030617</t>
  </si>
  <si>
    <t>STAPLER KOŽNÍ ROYAL - 35W</t>
  </si>
  <si>
    <t>0030705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</si>
  <si>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</si>
  <si>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</si>
  <si>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</si>
  <si>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</si>
  <si>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</si>
  <si>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</si>
  <si>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0037180</t>
  </si>
  <si>
    <t>PROTÉZA GORE-TEX CÉVNÍ - PRUŽNÁ TENK.S ODSTR.KROUŽ</t>
  </si>
  <si>
    <t>0046892</t>
  </si>
  <si>
    <t>PROTÉZA CÉVNÍ GELSOFT PLUS DÉLKA 40 CM</t>
  </si>
  <si>
    <t>0048989</t>
  </si>
  <si>
    <t>ELEKTRODA KOAGULAČNÍ JEDNORÁZOVÁ GN211</t>
  </si>
  <si>
    <t>0051607</t>
  </si>
  <si>
    <t>SADA GASTROSTOMICKÁ - PEG</t>
  </si>
  <si>
    <t>0053772</t>
  </si>
  <si>
    <t>STAPLER LINEÁRNÍ S BŘITEM  TCT10,TLC10</t>
  </si>
  <si>
    <t>0054525</t>
  </si>
  <si>
    <t>DRÁT VODÍCÍ</t>
  </si>
  <si>
    <t>0056289</t>
  </si>
  <si>
    <t>KATETR BALONKOVÝ FOGARTY 120803F</t>
  </si>
  <si>
    <t>0056291</t>
  </si>
  <si>
    <t>KATETR BALONKOVÝ FOGARTY 120804F</t>
  </si>
  <si>
    <t>0056292</t>
  </si>
  <si>
    <t>KATETR BALONKOVÝ FOGARTY 120805F</t>
  </si>
  <si>
    <t>0056301</t>
  </si>
  <si>
    <t>KATETR BALONKOVÝ FOGARTY TRU-LUMEN 12TLW805F</t>
  </si>
  <si>
    <t>0057937</t>
  </si>
  <si>
    <t>ZÁPLATA KARDIOVASKULÁRNÍ GORE-TEX 0,5MM</t>
  </si>
  <si>
    <t>0058756</t>
  </si>
  <si>
    <t>VODIČ DRÁTĚNÝ ROADRUNNER</t>
  </si>
  <si>
    <t>0069500</t>
  </si>
  <si>
    <t>KANYLA TRACHEOSTOMICKÁ  S NÍZKOTLAKOU  MANŽETOU</t>
  </si>
  <si>
    <t>0071602</t>
  </si>
  <si>
    <t>0073679</t>
  </si>
  <si>
    <t>0082000</t>
  </si>
  <si>
    <t>V.A.C.GRANUFOAM(PU PĚNA) VELIKOST M</t>
  </si>
  <si>
    <t>0082001</t>
  </si>
  <si>
    <t>V.A.C.GRANUFOAM(PU PĚNA) VELIKOST L</t>
  </si>
  <si>
    <t>0082079</t>
  </si>
  <si>
    <t>KRYTÍ COM 30 OBVAZOVÁ TEXTÍLIE KOMBINOVANÁ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</si>
  <si>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</si>
  <si>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</si>
  <si>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</si>
  <si>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</si>
  <si>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</si>
  <si>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</si>
  <si>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</si>
  <si>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</si>
  <si>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</si>
  <si>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</si>
  <si>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</si>
  <si>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</si>
  <si>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</si>
  <si>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</si>
  <si>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</si>
  <si>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0112607</t>
  </si>
  <si>
    <t>SPACER K;TEMPORERNÍ REVIZNÍ NÁHRADA KOLENNÍHO KLOU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</si>
  <si>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</si>
  <si>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</si>
  <si>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</si>
  <si>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</si>
  <si>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</si>
  <si>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</si>
  <si>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</si>
  <si>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</si>
  <si>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0081995</t>
  </si>
  <si>
    <t>RENASYS SBĚRNÁ NÁDOBA S GELEM A FILTREM VELKÁ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</si>
  <si>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</si>
  <si>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</si>
  <si>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</si>
  <si>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</si>
  <si>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</si>
  <si>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</si>
  <si>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</si>
  <si>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</si>
  <si>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</si>
  <si>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</si>
  <si>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0082141</t>
  </si>
  <si>
    <t>RENASYS F PŘEVAZOVÝ SET MALÝ S</t>
  </si>
  <si>
    <t>0082143</t>
  </si>
  <si>
    <t>RENASYS F PŘEVAZOVÝ SET VELKÝ L</t>
  </si>
  <si>
    <t>0049999</t>
  </si>
  <si>
    <t>EXTRAKTOR SVOREK PROXIMATE</t>
  </si>
  <si>
    <t>0019159</t>
  </si>
  <si>
    <t>DLAHA PRO ŽEBRA</t>
  </si>
  <si>
    <t>0056393</t>
  </si>
  <si>
    <t>ZAVADĚČ CHECK-FLO III MIKROPUNKČNÍ BEZ VODIČE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</si>
  <si>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</si>
  <si>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</si>
  <si>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</si>
  <si>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</si>
  <si>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</si>
  <si>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</si>
  <si>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</si>
  <si>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</si>
  <si>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</si>
  <si>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</si>
  <si>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</si>
  <si>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</si>
  <si>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</si>
  <si>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</si>
  <si>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</si>
  <si>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</si>
  <si>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</si>
  <si>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</si>
  <si>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</si>
  <si>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</si>
  <si>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</si>
  <si>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</si>
  <si>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</si>
  <si>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</si>
  <si>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</si>
  <si>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</si>
  <si>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</si>
  <si>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</si>
  <si>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</si>
  <si>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</si>
  <si>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</si>
  <si>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</si>
  <si>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</si>
  <si>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</si>
  <si>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</si>
  <si>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</si>
  <si>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</si>
  <si>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</si>
  <si>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</si>
  <si>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</si>
  <si>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</si>
  <si>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</si>
  <si>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</si>
  <si>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</si>
  <si>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</si>
  <si>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</si>
  <si>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71823</t>
  </si>
  <si>
    <t>POUŽITÍ MIKROSKOPU PŘI OPERAČNÍM VÝKONU Á 10 MINUT</t>
  </si>
  <si>
    <t>61151</t>
  </si>
  <si>
    <t>UZAVŘENÍ DEFEKTU KOŽNÍM LALOKEM MÍSTNÍM NAD 20 CM^</t>
  </si>
  <si>
    <t>61165</t>
  </si>
  <si>
    <t>ROZPROSTŘENÍ NEBO MODELACE LALOKU</t>
  </si>
  <si>
    <t>6F3</t>
  </si>
  <si>
    <t>51711</t>
  </si>
  <si>
    <t>VÝKON LAPAROSKOPICKÝ A TORAKOSKOPICKÝ</t>
  </si>
  <si>
    <t>90782</t>
  </si>
  <si>
    <t>(DRG) LAVÁŽ A ODSÁTÍ DUTINY PERITONEÁLNÍ LAPAROSKO</t>
  </si>
  <si>
    <t>6F5</t>
  </si>
  <si>
    <t>65949</t>
  </si>
  <si>
    <t>OŠETŘENÍ KOLEMČELISTNÍHO ZÁNĚTU A DRENÁŽ</t>
  </si>
  <si>
    <t>71747</t>
  </si>
  <si>
    <t>ČÁSTEČNÁ EXSTIRPACE KRČNÍCH UZLIN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</si>
  <si>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</si>
  <si>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</si>
  <si>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</si>
  <si>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</si>
  <si>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</si>
  <si>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</si>
  <si>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</si>
  <si>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66829</t>
  </si>
  <si>
    <t>ZAVEDENÍ PROPLACHOVÉ LAVÁŽE</t>
  </si>
  <si>
    <t>66919</t>
  </si>
  <si>
    <t>SEKVESTROTOMIE</t>
  </si>
  <si>
    <t>66817</t>
  </si>
  <si>
    <t>VÝPLŇ DUTINY</t>
  </si>
  <si>
    <t>66877</t>
  </si>
  <si>
    <t>TREPANACE A DRENÁŽ KOSTI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</si>
  <si>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</si>
  <si>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</si>
  <si>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</si>
  <si>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</si>
  <si>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</si>
  <si>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</si>
  <si>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</si>
  <si>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</si>
  <si>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</si>
  <si>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</si>
  <si>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</si>
  <si>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</si>
  <si>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</si>
  <si>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</si>
  <si>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71639</t>
  </si>
  <si>
    <t>ENDOSKOPICKÁ OPERACE V NOSNÍ DUTINĚ</t>
  </si>
  <si>
    <t>71635</t>
  </si>
  <si>
    <t>MUKOTOMIE NEBO KONCHEKTOMIE</t>
  </si>
  <si>
    <t>7F6</t>
  </si>
  <si>
    <t>77129</t>
  </si>
  <si>
    <t>JEDNODOBÁ URETROPLASTIKA BEZ CHORDEKTOMIE NEBO II.</t>
  </si>
  <si>
    <t>76215</t>
  </si>
  <si>
    <t>KATETRIZACE URETERU, NEBO EXTRAKCE KONKREMENTU Z M</t>
  </si>
  <si>
    <t>76365</t>
  </si>
  <si>
    <t>PUNKČNÍ EPICYSTOSTOMIE</t>
  </si>
  <si>
    <t>76335</t>
  </si>
  <si>
    <t>OPERAČNÍ REVIZE PERIRENÁLNÍCH NEBO PERIURETERÁLNÍC</t>
  </si>
  <si>
    <t>7T8</t>
  </si>
  <si>
    <t>0014583</t>
  </si>
  <si>
    <t>0017041</t>
  </si>
  <si>
    <t>CEFOBID 1 G</t>
  </si>
  <si>
    <t>0025746</t>
  </si>
  <si>
    <t>INVANZ 1 G</t>
  </si>
  <si>
    <t>0026041</t>
  </si>
  <si>
    <t>KIOVIG 100 MG/ML</t>
  </si>
  <si>
    <t>0045119</t>
  </si>
  <si>
    <t>VISIPAQUE 270 MG I/ML</t>
  </si>
  <si>
    <t>0049193</t>
  </si>
  <si>
    <t>0076353</t>
  </si>
  <si>
    <t>FORTUM 1 G</t>
  </si>
  <si>
    <t>0076354</t>
  </si>
  <si>
    <t>FORTUM 2 G</t>
  </si>
  <si>
    <t>0085516</t>
  </si>
  <si>
    <t>FLEBOGAMMA 5%</t>
  </si>
  <si>
    <t>0087199</t>
  </si>
  <si>
    <t>MAXIPIME 1 G</t>
  </si>
  <si>
    <t>0001052</t>
  </si>
  <si>
    <t>DLAHA LC-DCP ROVNÁ MALÉ FRAGMENT OCEL</t>
  </si>
  <si>
    <t>0028370</t>
  </si>
  <si>
    <t>SET RENÁLNÍ A NEFROSTOMICKÝ RE 421112</t>
  </si>
  <si>
    <t>0029181</t>
  </si>
  <si>
    <t>SET NEFROSTOMICKÝ PUNKČNÍ, 340012,.13,.14;341200</t>
  </si>
  <si>
    <t>0034333</t>
  </si>
  <si>
    <t>JEHLA PUNKČNÍ, MITTY-POLACKOVA,ECHOTIP</t>
  </si>
  <si>
    <t>0046898</t>
  </si>
  <si>
    <t>PROTÉZA CÉVNÍ BIF.GELSOFT PLUS DÉLKA 45CM</t>
  </si>
  <si>
    <t>0056293</t>
  </si>
  <si>
    <t>KATETR BALONKOVÝ FOGARTY 120806F</t>
  </si>
  <si>
    <t>0056344</t>
  </si>
  <si>
    <t>SADA PUNKČNÍ SUPRAPUBICKÁ - EASYCYST, 170718..1707</t>
  </si>
  <si>
    <t>0058624</t>
  </si>
  <si>
    <t>SET NEFROSTOMICKÝ PUNKČNÍ RENODRAIN TYP YELLOW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</si>
  <si>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</si>
  <si>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</si>
  <si>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</si>
  <si>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</si>
  <si>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</si>
  <si>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</si>
  <si>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0082002</t>
  </si>
  <si>
    <t>V.A.C.GRANUFOAM(PU PĚNA) VELIKOST XL</t>
  </si>
  <si>
    <t>0082509</t>
  </si>
  <si>
    <t>0082513</t>
  </si>
  <si>
    <t>0141868</t>
  </si>
  <si>
    <t>STENTGRAFT PERIFERNÍ,SAMOEXPANDIBILNÍ,NITINOL,POTA</t>
  </si>
  <si>
    <t>0058353</t>
  </si>
  <si>
    <t>LAVÁŽ A ODSÁTÍ DUTINY PERITONEÁLNÍ DRG 90782</t>
  </si>
  <si>
    <t>78022</t>
  </si>
  <si>
    <t>CÍLENÉ VYŠETŘENÍ ANESTEZIOLOGEM</t>
  </si>
  <si>
    <t>09547</t>
  </si>
  <si>
    <t>REGULAČNÍ POPLATEK -- POJIŠTĚNEC OD ÚHRADY POPLATK</t>
  </si>
  <si>
    <t>09544</t>
  </si>
  <si>
    <t>SIGNÁLNÍ VÝKON POBYTU V ZAŘÍZENÍ LŮŽKOVÉ PÉČE / DO</t>
  </si>
  <si>
    <t>78021</t>
  </si>
  <si>
    <t>KOMPLEXNÍ VYŠETŘENÍ ANESTEZIOLOGEM</t>
  </si>
  <si>
    <t>809</t>
  </si>
  <si>
    <t>89173</t>
  </si>
  <si>
    <t>ANTEGRÁDNÍ PYELOGRAFIE JEDNOSTRANNÁ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</si>
  <si>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</si>
  <si>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</si>
  <si>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</si>
  <si>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</si>
  <si>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</si>
  <si>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</si>
  <si>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</si>
  <si>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</si>
  <si>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</si>
  <si>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</si>
  <si>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</si>
  <si>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</si>
  <si>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</si>
  <si>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</si>
  <si>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</si>
  <si>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</si>
  <si>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</si>
  <si>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</si>
  <si>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</si>
  <si>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</si>
  <si>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</si>
  <si>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</si>
  <si>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</si>
  <si>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</si>
  <si>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</si>
  <si>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</si>
  <si>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01443</t>
  </si>
  <si>
    <t xml:space="preserve">KRANIÁLNÍ A INTRAKRANIÁLNÍ PORANĚNÍ S MCC                                                           </t>
  </si>
  <si>
    <t>02013</t>
  </si>
  <si>
    <t xml:space="preserve">ENUKLEACE A VÝKONY NA OČNICI S MCC                                                                  </t>
  </si>
  <si>
    <t>04310</t>
  </si>
  <si>
    <t xml:space="preserve">RESPIRAČNÍ SELHÁNÍ  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</si>
  <si>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</si>
  <si>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</si>
  <si>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</si>
  <si>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</si>
  <si>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</si>
  <si>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</si>
  <si>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</si>
  <si>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</si>
  <si>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</si>
  <si>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</si>
  <si>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</si>
  <si>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</si>
  <si>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</si>
  <si>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</si>
  <si>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</si>
  <si>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</si>
  <si>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</si>
  <si>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</si>
  <si>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</si>
  <si>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SYSTÉMU S MCC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</si>
  <si>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</si>
  <si>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</si>
  <si>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</si>
  <si>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</si>
  <si>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</si>
  <si>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</si>
  <si>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</si>
  <si>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</si>
  <si>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</si>
  <si>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</si>
  <si>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</si>
  <si>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</si>
  <si>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</si>
  <si>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</si>
  <si>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</si>
  <si>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</si>
  <si>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</si>
  <si>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</si>
  <si>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</si>
  <si>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</si>
  <si>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</si>
  <si>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UMBILIKÁLNÍ NEBO EPIGASTRICKÉ KÝLE S MCC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</si>
  <si>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</si>
  <si>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</si>
  <si>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</si>
  <si>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</si>
  <si>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06311</t>
  </si>
  <si>
    <t xml:space="preserve">PEPTICKÝ VŘED A GASTRITIDA BEZ CC                                                                   </t>
  </si>
  <si>
    <t>06332</t>
  </si>
  <si>
    <t xml:space="preserve">DIVERTIKULITIDA, DIVERTIKULÓZA A ZÁNĚTLIVÉ ONEMOCNĚNÍ STŘEVA S CC                                   </t>
  </si>
  <si>
    <t>06382</t>
  </si>
  <si>
    <t xml:space="preserve">JINÉ PORUCHY TRÁVICÍHO SYSTÉMU S CC                                                                 </t>
  </si>
  <si>
    <t>07052</t>
  </si>
  <si>
    <t xml:space="preserve">JINÉ VÝKONY PŘI PORUCHÁCH A ONEMOCNĚNÍCH HEPATOBILIÁRNÍHO SYSTÉMU A PANKREATU S CC                  </t>
  </si>
  <si>
    <t>07333</t>
  </si>
  <si>
    <t xml:space="preserve">PORUCHY JATER, KROMĚ MALIGNÍ CIRHÓZY A ALKOHOLICKÉ HEPATITIDY S MCC                                 </t>
  </si>
  <si>
    <t>08043</t>
  </si>
  <si>
    <t xml:space="preserve">VELKÉ VÝKONY REPLANTACE DOLNÍCH KONČETIN A JEJICH KLOUBŮ S MCC                                      </t>
  </si>
  <si>
    <t>08073</t>
  </si>
  <si>
    <t xml:space="preserve">AMPUTACE PŘI PORUCHÁCH MUSKULOSKELETÁLNÍHO SYSTÉMU A POJIVOVÉ TKÁNĚ S MCC                           </t>
  </si>
  <si>
    <t>08081</t>
  </si>
  <si>
    <t xml:space="preserve">VÝKONY NA KYČLÍCH A STEHENNÍ KOSTI, KROMĚ REPLANTACE VELKÝCH KLOUBŮ BEZ CC                          </t>
  </si>
  <si>
    <t>08302</t>
  </si>
  <si>
    <t xml:space="preserve">ZLOMENINY KOSTI STEHENNÍ S CC                                                                       </t>
  </si>
  <si>
    <t>08323</t>
  </si>
  <si>
    <t xml:space="preserve">ZLOMENINA NEBO DISLOKACE, KROMĚ STEHENNÍ KOSTI A PÁNVE S MCC                                        </t>
  </si>
  <si>
    <t>10023</t>
  </si>
  <si>
    <t xml:space="preserve">KOŽNÍ ŠTĚP A DEBRIDEMENT RÁNY PŘI ENDOKRINNÍCH, NUTRIČNÍCH A METABOLICKÝCH PORUCHÁCH S MCC          </t>
  </si>
  <si>
    <t>10052</t>
  </si>
  <si>
    <t xml:space="preserve">VÝKONY NA ŠTÍTNÉ A PŘÍŠTITNÉ ŽLÁZE, THYROGLOSSÁLNÍ VÝKONY S CC                                      </t>
  </si>
  <si>
    <t>10053</t>
  </si>
  <si>
    <t xml:space="preserve">VÝKONY NA ŠTÍTNÉ A PŘÍŠTITNÉ ŽLÁZE, THYROGLOSSÁLNÍ VÝKONY S MCC                                     </t>
  </si>
  <si>
    <t>10303</t>
  </si>
  <si>
    <t xml:space="preserve">DIABETES,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</si>
  <si>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</si>
  <si>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</si>
  <si>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11082</t>
  </si>
  <si>
    <t xml:space="preserve">JINÉ VÝKONY PŘI PORUCHÁCH A ONEMOCNĚNÍCH LEDVIN A MOČOVÝCH CEST S CC                                </t>
  </si>
  <si>
    <t>11302</t>
  </si>
  <si>
    <t xml:space="preserve">MALIGNÍ ONEMOCNĚNÍ LEDVIN A MOČOVÝCH CEST A LEDVINOVÉ SELHÁNÍ S CC                                  </t>
  </si>
  <si>
    <t>13302</t>
  </si>
  <si>
    <t xml:space="preserve">MALIGNÍ ONEMOCNĚNÍ ŽENSKÉHO REPRODUKČNÍHO SYSTÉMU S CC 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</si>
  <si>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</si>
  <si>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</si>
  <si>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</si>
  <si>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</si>
  <si>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</si>
  <si>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</si>
  <si>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</si>
  <si>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</si>
  <si>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</si>
  <si>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</si>
  <si>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</si>
  <si>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</si>
  <si>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</si>
  <si>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</si>
  <si>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</si>
  <si>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</si>
  <si>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</si>
  <si>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BEZ CC                                      </t>
  </si>
  <si>
    <t>23013</t>
  </si>
  <si>
    <t xml:space="preserve">OPERAČNÍ VÝKON S DIAGNÓZOU JINÉHO KONTAKTU SE ZDRAVOTNICKÝMI SLUŽBAMI S MCC                         </t>
  </si>
  <si>
    <t>23323</t>
  </si>
  <si>
    <t xml:space="preserve">JINÉ FAKTORY OVLIVŇUJÍCÍ ZDRAVOTNÍ STAV S MCC                                                       </t>
  </si>
  <si>
    <t>25051</t>
  </si>
  <si>
    <t>DLOUHODOBÁ MECHANICKÁ VENTILACE PŘI POLYTRAUMATU &gt; 240 HODIN (11-21 DNÍ) S EKONOMICKY NÁROČNÝM VÝKON</t>
  </si>
  <si>
    <t>25053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</si>
  <si>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</si>
  <si>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</si>
  <si>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</si>
  <si>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HLAVY,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</si>
  <si>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</si>
  <si>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</si>
  <si>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</si>
  <si>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</si>
  <si>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</si>
  <si>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</si>
  <si>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</si>
  <si>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</si>
  <si>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</si>
  <si>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</si>
  <si>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</si>
  <si>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</si>
  <si>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</si>
  <si>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</si>
  <si>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</si>
  <si>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</si>
  <si>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</si>
  <si>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</si>
  <si>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89143</t>
  </si>
  <si>
    <t>RTG BŘICHA</t>
  </si>
  <si>
    <t>89165</t>
  </si>
  <si>
    <t>RETROGRÁDNÍ PYELOGRAFIE JEDNOSTRANNÁ</t>
  </si>
  <si>
    <t>22</t>
  </si>
  <si>
    <t>0093626</t>
  </si>
  <si>
    <t>0002018</t>
  </si>
  <si>
    <t>99mTc-makrosalb inj.</t>
  </si>
  <si>
    <t>0002067</t>
  </si>
  <si>
    <t>81m-krypton plyn k inhal.</t>
  </si>
  <si>
    <t>0002087</t>
  </si>
  <si>
    <t>18F-FDG</t>
  </si>
  <si>
    <t>0002095</t>
  </si>
  <si>
    <t>99mTc-nanokoloid alb.inj.</t>
  </si>
  <si>
    <t>47259</t>
  </si>
  <si>
    <t>SCINTIGRAFIE PLIC VENTILAČNÍ STATICKÁ</t>
  </si>
  <si>
    <t>47275</t>
  </si>
  <si>
    <t>SCINTIGRAFIE SENTINELOVÉ UZLINY</t>
  </si>
  <si>
    <t>47355</t>
  </si>
  <si>
    <t>HYBRIDNÍ VÝPOČETNÍ A POZITRONOVÁ EMISNÍ TOMOGRAFIE</t>
  </si>
  <si>
    <t>47257</t>
  </si>
  <si>
    <t>SCINTIGRAFIE PLIC PERFÚZNÍ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</si>
  <si>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</si>
  <si>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</si>
  <si>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</si>
  <si>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</si>
  <si>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</si>
  <si>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</si>
  <si>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</si>
  <si>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</si>
  <si>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</si>
  <si>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</si>
  <si>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</si>
  <si>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</si>
  <si>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</si>
  <si>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</si>
  <si>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</si>
  <si>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</si>
  <si>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</si>
  <si>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</si>
  <si>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</si>
  <si>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</si>
  <si>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</si>
  <si>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</si>
  <si>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</si>
  <si>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</si>
  <si>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</si>
  <si>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</si>
  <si>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</si>
  <si>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</si>
  <si>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</si>
  <si>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</si>
  <si>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</si>
  <si>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</si>
  <si>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</si>
  <si>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</si>
  <si>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</si>
  <si>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</si>
  <si>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</si>
  <si>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</si>
  <si>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</si>
  <si>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</si>
  <si>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96249</t>
  </si>
  <si>
    <t>AGREGACE TROMBOCYTŮ INDUKOVANÁ OSTATNÍMI INDUKTORY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</si>
  <si>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</si>
  <si>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</si>
  <si>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</si>
  <si>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</si>
  <si>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</si>
  <si>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</si>
  <si>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</si>
  <si>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</si>
  <si>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</si>
  <si>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</si>
  <si>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</si>
  <si>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</si>
  <si>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</si>
  <si>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</si>
  <si>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</si>
  <si>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</si>
  <si>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</si>
  <si>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</si>
  <si>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</si>
  <si>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</si>
  <si>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</si>
  <si>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</si>
  <si>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</si>
  <si>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</si>
  <si>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</si>
  <si>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</si>
  <si>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</si>
  <si>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</si>
  <si>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</si>
  <si>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</si>
  <si>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</si>
  <si>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</si>
  <si>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</si>
  <si>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</si>
  <si>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</si>
  <si>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</si>
  <si>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</si>
  <si>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</si>
  <si>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</si>
  <si>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</si>
  <si>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</si>
  <si>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</si>
  <si>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</si>
  <si>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</si>
  <si>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</si>
  <si>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</si>
  <si>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</si>
  <si>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</si>
  <si>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</si>
  <si>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</si>
  <si>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</si>
  <si>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</si>
  <si>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</si>
  <si>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</si>
  <si>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</si>
  <si>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</si>
  <si>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</si>
  <si>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</si>
  <si>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</si>
  <si>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</si>
  <si>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</si>
  <si>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</si>
  <si>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</si>
  <si>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</si>
  <si>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</si>
  <si>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</si>
  <si>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</si>
  <si>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</si>
  <si>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</si>
  <si>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</si>
  <si>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</si>
  <si>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</si>
  <si>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</si>
  <si>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</si>
  <si>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</si>
  <si>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</si>
  <si>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</si>
  <si>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</si>
  <si>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</si>
  <si>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</si>
  <si>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</si>
  <si>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</si>
  <si>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</si>
  <si>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</si>
  <si>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</si>
  <si>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</si>
  <si>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</si>
  <si>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</si>
  <si>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</si>
  <si>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</si>
  <si>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</si>
  <si>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</si>
  <si>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</si>
  <si>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</si>
  <si>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</si>
  <si>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</si>
  <si>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</si>
  <si>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</si>
  <si>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</si>
  <si>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</si>
  <si>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</si>
  <si>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</si>
  <si>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</si>
  <si>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</si>
  <si>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</si>
  <si>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</si>
  <si>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</si>
  <si>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</si>
  <si>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</si>
  <si>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</si>
  <si>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</si>
  <si>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</si>
  <si>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</si>
  <si>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</si>
  <si>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</si>
  <si>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</si>
  <si>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</si>
  <si>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</si>
  <si>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</si>
  <si>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</si>
  <si>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</si>
  <si>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</si>
  <si>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</si>
  <si>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</si>
  <si>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</si>
  <si>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</si>
  <si>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</si>
  <si>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</si>
  <si>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</si>
  <si>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</si>
  <si>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</si>
  <si>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</si>
  <si>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</si>
  <si>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</si>
  <si>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</si>
  <si>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</si>
  <si>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</si>
  <si>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</si>
  <si>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</si>
  <si>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</si>
  <si>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</si>
  <si>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</si>
  <si>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</si>
  <si>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</si>
  <si>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</si>
  <si>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</si>
  <si>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</si>
  <si>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</si>
  <si>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</si>
  <si>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</si>
  <si>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</si>
  <si>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</si>
  <si>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</si>
  <si>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</si>
  <si>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</si>
  <si>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</si>
  <si>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</si>
  <si>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</si>
  <si>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</si>
  <si>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</si>
  <si>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</si>
  <si>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</si>
  <si>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</si>
  <si>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</si>
  <si>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</si>
  <si>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</si>
  <si>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</si>
  <si>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</si>
  <si>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</si>
  <si>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</si>
  <si>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</si>
  <si>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</si>
  <si>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</si>
  <si>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</si>
  <si>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</si>
  <si>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</si>
  <si>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</si>
  <si>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</si>
  <si>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91195</t>
  </si>
  <si>
    <t>STANOVENÍ C - REAKTIVNÍHO PROTEINU ELISA</t>
  </si>
  <si>
    <t>813</t>
  </si>
  <si>
    <t>91197</t>
  </si>
  <si>
    <t>STANOVENÍ CYTOKINU ELISA</t>
  </si>
  <si>
    <t>94119</t>
  </si>
  <si>
    <t>IZOLACE A UCHOVÁNÍ LIDSKÉ DNA (RNA)</t>
  </si>
  <si>
    <t>34</t>
  </si>
  <si>
    <t>0003132</t>
  </si>
  <si>
    <t>GADOVIST 1,0 MMOL/ML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</si>
  <si>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</si>
  <si>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</si>
  <si>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</si>
  <si>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</si>
  <si>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</si>
  <si>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</si>
  <si>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</si>
  <si>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</si>
  <si>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</si>
  <si>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</si>
  <si>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</si>
  <si>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</si>
  <si>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</si>
  <si>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</si>
  <si>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</si>
  <si>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</si>
  <si>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</si>
  <si>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</si>
  <si>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</si>
  <si>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</si>
  <si>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</si>
  <si>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</si>
  <si>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</si>
  <si>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</si>
  <si>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</si>
  <si>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</si>
  <si>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0048307</t>
  </si>
  <si>
    <t>STENTGRAFT VASKULÁRNÍ FLUENCY,SAMOEXPANDIBILNÍ,NIT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</si>
  <si>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</si>
  <si>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</si>
  <si>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</si>
  <si>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</si>
  <si>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</si>
  <si>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</si>
  <si>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</si>
  <si>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</si>
  <si>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</si>
  <si>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</si>
  <si>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</si>
  <si>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</si>
  <si>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</si>
  <si>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</si>
  <si>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</si>
  <si>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</si>
  <si>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</si>
  <si>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</si>
  <si>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</si>
  <si>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</si>
  <si>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</si>
  <si>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</si>
  <si>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</si>
  <si>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</si>
  <si>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</si>
  <si>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</si>
  <si>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</si>
  <si>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</si>
  <si>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</si>
  <si>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</si>
  <si>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</si>
  <si>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</si>
  <si>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</si>
  <si>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</si>
  <si>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</si>
  <si>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</si>
  <si>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</si>
  <si>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</si>
  <si>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</si>
  <si>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</si>
  <si>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</si>
  <si>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</si>
  <si>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</si>
  <si>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</si>
  <si>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</si>
  <si>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</si>
  <si>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</si>
  <si>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</si>
  <si>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</si>
  <si>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</si>
  <si>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</si>
  <si>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</si>
  <si>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</si>
  <si>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</si>
  <si>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</si>
  <si>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</si>
  <si>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</si>
  <si>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</si>
  <si>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</si>
  <si>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</si>
  <si>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</si>
  <si>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</si>
  <si>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</si>
  <si>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</si>
  <si>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</si>
  <si>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</si>
  <si>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</si>
  <si>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0094736</t>
  </si>
  <si>
    <t>STENT PERIFERNÍ EPIC,SAMOEXPANDIBILNÍ,NITINOL</t>
  </si>
  <si>
    <t>0141907</t>
  </si>
  <si>
    <t>STENT JÍC.BILIÁRNÍ,KOLOREK.DUODEN.TRACH.BRONCH.SX-</t>
  </si>
  <si>
    <t>0051244</t>
  </si>
  <si>
    <t>KATETR VODÍCÍ GUIDER</t>
  </si>
  <si>
    <t>0111638</t>
  </si>
  <si>
    <t>STENT PERIFERNÍ VASKULÁRNÍ ISTHMUS LOGIC,BALONEXPA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</si>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</sst>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3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6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6" fontId="38" fillId="10" borderId="118" xfId="0" applyNumberFormat="1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4" xfId="53" applyNumberFormat="1" applyFont="1" applyFill="1" applyBorder="1" applyAlignment="1">
      <alignment horizontal="left"/>
    </xf>
    <xf numFmtId="164" fontId="34" fillId="2" borderId="125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173" fontId="42" fillId="4" borderId="131" xfId="0" applyNumberFormat="1" applyFont="1" applyFill="1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6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6" xfId="0" applyNumberFormat="1" applyFont="1" applyBorder="1"/>
    <xf numFmtId="173" fontId="35" fillId="0" borderId="103" xfId="0" applyNumberFormat="1" applyFont="1" applyBorder="1"/>
    <xf numFmtId="9" fontId="35" fillId="0" borderId="101" xfId="0" applyNumberFormat="1" applyFont="1" applyBorder="1"/>
    <xf numFmtId="173" fontId="42" fillId="4" borderId="137" xfId="0" applyNumberFormat="1" applyFont="1" applyFill="1" applyBorder="1" applyAlignment="1">
      <alignment horizontal="center"/>
    </xf>
    <xf numFmtId="173" fontId="35" fillId="0" borderId="138" xfId="0" applyNumberFormat="1" applyFont="1" applyBorder="1" applyAlignment="1">
      <alignment horizontal="right"/>
    </xf>
    <xf numFmtId="175" fontId="35" fillId="0" borderId="138" xfId="0" applyNumberFormat="1" applyFont="1" applyBorder="1" applyAlignment="1">
      <alignment horizontal="right"/>
    </xf>
    <xf numFmtId="173" fontId="35" fillId="0" borderId="139" xfId="0" applyNumberFormat="1" applyFont="1" applyBorder="1" applyAlignment="1">
      <alignment horizontal="right"/>
    </xf>
    <xf numFmtId="0" fontId="0" fillId="0" borderId="17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3" fontId="12" fillId="0" borderId="128" xfId="0" applyNumberFormat="1" applyFont="1" applyBorder="1" applyAlignment="1">
      <alignment horizontal="right"/>
    </xf>
    <xf numFmtId="166" fontId="12" fillId="0" borderId="128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166" fontId="5" fillId="0" borderId="128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166" fontId="11" fillId="0" borderId="91" xfId="0" applyNumberFormat="1" applyFont="1" applyBorder="1" applyAlignment="1">
      <alignment horizontal="right"/>
    </xf>
    <xf numFmtId="3" fontId="12" fillId="0" borderId="128" xfId="0" applyNumberFormat="1" applyFont="1" applyBorder="1"/>
    <xf numFmtId="166" fontId="12" fillId="0" borderId="128" xfId="0" applyNumberFormat="1" applyFont="1" applyBorder="1"/>
    <xf numFmtId="166" fontId="12" fillId="0" borderId="91" xfId="0" applyNumberFormat="1" applyFont="1" applyBorder="1"/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3" fontId="35" fillId="0" borderId="128" xfId="0" applyNumberFormat="1" applyFont="1" applyBorder="1"/>
    <xf numFmtId="166" fontId="35" fillId="0" borderId="128" xfId="0" applyNumberFormat="1" applyFont="1" applyBorder="1"/>
    <xf numFmtId="166" fontId="35" fillId="0" borderId="91" xfId="0" applyNumberFormat="1" applyFont="1" applyBorder="1"/>
    <xf numFmtId="0" fontId="5" fillId="0" borderId="128" xfId="0" applyFont="1" applyBorder="1"/>
    <xf numFmtId="9" fontId="35" fillId="0" borderId="128" xfId="0" applyNumberFormat="1" applyFont="1" applyBorder="1"/>
    <xf numFmtId="3" fontId="35" fillId="0" borderId="128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0" xfId="0" applyNumberFormat="1" applyFont="1" applyBorder="1"/>
    <xf numFmtId="166" fontId="35" fillId="0" borderId="75" xfId="0" applyNumberFormat="1" applyFont="1" applyBorder="1"/>
    <xf numFmtId="3" fontId="12" fillId="0" borderId="100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66" fontId="12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6" fontId="35" fillId="0" borderId="105" xfId="0" applyNumberFormat="1" applyFont="1" applyBorder="1"/>
    <xf numFmtId="166" fontId="35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3" fontId="12" fillId="0" borderId="105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1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3.6082757696078202E-2</c:v>
                </c:pt>
                <c:pt idx="1">
                  <c:v>6.3003168323147285E-2</c:v>
                </c:pt>
                <c:pt idx="2">
                  <c:v>0.1017808127154313</c:v>
                </c:pt>
                <c:pt idx="3">
                  <c:v>0.20596816097029388</c:v>
                </c:pt>
                <c:pt idx="4">
                  <c:v>0.20988759932496626</c:v>
                </c:pt>
                <c:pt idx="5">
                  <c:v>0.21327074396180554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5568"/>
        <c:axId val="1373907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0.25602241383793306</c:v>
                </c:pt>
                <c:pt idx="1">
                  <c:v>0.25602241383793306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12640"/>
        <c:axId val="1373914816"/>
      </c:scatterChart>
      <c:catAx>
        <c:axId val="137390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0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07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05568"/>
        <c:crosses val="autoZero"/>
        <c:crossBetween val="between"/>
      </c:valAx>
      <c:valAx>
        <c:axId val="13739126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14816"/>
        <c:crosses val="max"/>
        <c:crossBetween val="midCat"/>
      </c:valAx>
      <c:valAx>
        <c:axId val="13739148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126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0.6204173716864072</c:v>
                </c:pt>
                <c:pt idx="1">
                  <c:v>0.39659395777440798</c:v>
                </c:pt>
                <c:pt idx="2">
                  <c:v>0.44511356941807945</c:v>
                </c:pt>
                <c:pt idx="3">
                  <c:v>0.71917924946317191</c:v>
                </c:pt>
                <c:pt idx="4">
                  <c:v>0.58590136299159179</c:v>
                </c:pt>
                <c:pt idx="5">
                  <c:v>0.66082214606252254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7744"/>
        <c:axId val="137390937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23680"/>
        <c:axId val="246934016"/>
      </c:scatterChart>
      <c:catAx>
        <c:axId val="137390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0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093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73907744"/>
        <c:crosses val="autoZero"/>
        <c:crossBetween val="between"/>
      </c:valAx>
      <c:valAx>
        <c:axId val="2469236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6934016"/>
        <c:crosses val="max"/>
        <c:crossBetween val="midCat"/>
      </c:valAx>
      <c:valAx>
        <c:axId val="2469340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4692368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306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308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7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2138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272</v>
      </c>
      <c r="C15" s="51" t="s">
        <v>282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2681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3342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3483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4104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2138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306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346.5</v>
      </c>
      <c r="G3" s="47">
        <f>SUBTOTAL(9,G6:G1048576)</f>
        <v>97289.637239352014</v>
      </c>
      <c r="H3" s="48">
        <f>IF(M3=0,0,G3/M3)</f>
        <v>8.2227005981121815E-2</v>
      </c>
      <c r="I3" s="47">
        <f>SUBTOTAL(9,I6:I1048576)</f>
        <v>4746.2000000000007</v>
      </c>
      <c r="J3" s="47">
        <f>SUBTOTAL(9,J6:J1048576)</f>
        <v>1085893.8689397306</v>
      </c>
      <c r="K3" s="48">
        <f>IF(M3=0,0,J3/M3)</f>
        <v>0.91777299401887913</v>
      </c>
      <c r="L3" s="47">
        <f>SUBTOTAL(9,L6:L1048576)</f>
        <v>5092.7000000000007</v>
      </c>
      <c r="M3" s="49">
        <f>SUBTOTAL(9,M6:M1048576)</f>
        <v>1183183.5061790815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5" t="s">
        <v>145</v>
      </c>
      <c r="B5" s="645" t="s">
        <v>146</v>
      </c>
      <c r="C5" s="645" t="s">
        <v>77</v>
      </c>
      <c r="D5" s="645" t="s">
        <v>147</v>
      </c>
      <c r="E5" s="645" t="s">
        <v>148</v>
      </c>
      <c r="F5" s="646" t="s">
        <v>15</v>
      </c>
      <c r="G5" s="646" t="s">
        <v>14</v>
      </c>
      <c r="H5" s="627" t="s">
        <v>149</v>
      </c>
      <c r="I5" s="626" t="s">
        <v>15</v>
      </c>
      <c r="J5" s="646" t="s">
        <v>14</v>
      </c>
      <c r="K5" s="627" t="s">
        <v>149</v>
      </c>
      <c r="L5" s="626" t="s">
        <v>15</v>
      </c>
      <c r="M5" s="647" t="s">
        <v>14</v>
      </c>
    </row>
    <row r="6" spans="1:13" ht="14.4" customHeight="1" x14ac:dyDescent="0.3">
      <c r="A6" s="607" t="s">
        <v>515</v>
      </c>
      <c r="B6" s="608" t="s">
        <v>1995</v>
      </c>
      <c r="C6" s="608" t="s">
        <v>1586</v>
      </c>
      <c r="D6" s="608" t="s">
        <v>1520</v>
      </c>
      <c r="E6" s="608" t="s">
        <v>1521</v>
      </c>
      <c r="F6" s="611"/>
      <c r="G6" s="611"/>
      <c r="H6" s="630">
        <v>0</v>
      </c>
      <c r="I6" s="611">
        <v>260</v>
      </c>
      <c r="J6" s="611">
        <v>17642.283948587119</v>
      </c>
      <c r="K6" s="630">
        <v>1</v>
      </c>
      <c r="L6" s="611">
        <v>260</v>
      </c>
      <c r="M6" s="612">
        <v>17642.283948587119</v>
      </c>
    </row>
    <row r="7" spans="1:13" ht="14.4" customHeight="1" x14ac:dyDescent="0.3">
      <c r="A7" s="613" t="s">
        <v>515</v>
      </c>
      <c r="B7" s="614" t="s">
        <v>1995</v>
      </c>
      <c r="C7" s="614" t="s">
        <v>1519</v>
      </c>
      <c r="D7" s="614" t="s">
        <v>1520</v>
      </c>
      <c r="E7" s="614" t="s">
        <v>1521</v>
      </c>
      <c r="F7" s="617"/>
      <c r="G7" s="617"/>
      <c r="H7" s="638">
        <v>0</v>
      </c>
      <c r="I7" s="617">
        <v>1230</v>
      </c>
      <c r="J7" s="617">
        <v>83455.369617697157</v>
      </c>
      <c r="K7" s="638">
        <v>1</v>
      </c>
      <c r="L7" s="617">
        <v>1230</v>
      </c>
      <c r="M7" s="618">
        <v>83455.369617697157</v>
      </c>
    </row>
    <row r="8" spans="1:13" ht="14.4" customHeight="1" x14ac:dyDescent="0.3">
      <c r="A8" s="613" t="s">
        <v>515</v>
      </c>
      <c r="B8" s="614" t="s">
        <v>1996</v>
      </c>
      <c r="C8" s="614" t="s">
        <v>1130</v>
      </c>
      <c r="D8" s="614" t="s">
        <v>1131</v>
      </c>
      <c r="E8" s="614" t="s">
        <v>1132</v>
      </c>
      <c r="F8" s="617"/>
      <c r="G8" s="617"/>
      <c r="H8" s="638">
        <v>0</v>
      </c>
      <c r="I8" s="617">
        <v>19</v>
      </c>
      <c r="J8" s="617">
        <v>6921.1786654630505</v>
      </c>
      <c r="K8" s="638">
        <v>1</v>
      </c>
      <c r="L8" s="617">
        <v>19</v>
      </c>
      <c r="M8" s="618">
        <v>6921.1786654630505</v>
      </c>
    </row>
    <row r="9" spans="1:13" ht="14.4" customHeight="1" x14ac:dyDescent="0.3">
      <c r="A9" s="613" t="s">
        <v>515</v>
      </c>
      <c r="B9" s="614" t="s">
        <v>1997</v>
      </c>
      <c r="C9" s="614" t="s">
        <v>1516</v>
      </c>
      <c r="D9" s="614" t="s">
        <v>1447</v>
      </c>
      <c r="E9" s="614" t="s">
        <v>1517</v>
      </c>
      <c r="F9" s="617"/>
      <c r="G9" s="617"/>
      <c r="H9" s="638">
        <v>0</v>
      </c>
      <c r="I9" s="617">
        <v>12</v>
      </c>
      <c r="J9" s="617">
        <v>871.15845987554167</v>
      </c>
      <c r="K9" s="638">
        <v>1</v>
      </c>
      <c r="L9" s="617">
        <v>12</v>
      </c>
      <c r="M9" s="618">
        <v>871.15845987554167</v>
      </c>
    </row>
    <row r="10" spans="1:13" ht="14.4" customHeight="1" x14ac:dyDescent="0.3">
      <c r="A10" s="613" t="s">
        <v>515</v>
      </c>
      <c r="B10" s="614" t="s">
        <v>1997</v>
      </c>
      <c r="C10" s="614" t="s">
        <v>1446</v>
      </c>
      <c r="D10" s="614" t="s">
        <v>1447</v>
      </c>
      <c r="E10" s="614" t="s">
        <v>1448</v>
      </c>
      <c r="F10" s="617"/>
      <c r="G10" s="617"/>
      <c r="H10" s="638">
        <v>0</v>
      </c>
      <c r="I10" s="617">
        <v>1</v>
      </c>
      <c r="J10" s="617">
        <v>107.67865654033422</v>
      </c>
      <c r="K10" s="638">
        <v>1</v>
      </c>
      <c r="L10" s="617">
        <v>1</v>
      </c>
      <c r="M10" s="618">
        <v>107.67865654033422</v>
      </c>
    </row>
    <row r="11" spans="1:13" ht="14.4" customHeight="1" x14ac:dyDescent="0.3">
      <c r="A11" s="613" t="s">
        <v>515</v>
      </c>
      <c r="B11" s="614" t="s">
        <v>1998</v>
      </c>
      <c r="C11" s="614" t="s">
        <v>1566</v>
      </c>
      <c r="D11" s="614" t="s">
        <v>1567</v>
      </c>
      <c r="E11" s="614" t="s">
        <v>1999</v>
      </c>
      <c r="F11" s="617"/>
      <c r="G11" s="617"/>
      <c r="H11" s="638">
        <v>0</v>
      </c>
      <c r="I11" s="617">
        <v>1</v>
      </c>
      <c r="J11" s="617">
        <v>79.490000000000023</v>
      </c>
      <c r="K11" s="638">
        <v>1</v>
      </c>
      <c r="L11" s="617">
        <v>1</v>
      </c>
      <c r="M11" s="618">
        <v>79.490000000000023</v>
      </c>
    </row>
    <row r="12" spans="1:13" ht="14.4" customHeight="1" x14ac:dyDescent="0.3">
      <c r="A12" s="613" t="s">
        <v>515</v>
      </c>
      <c r="B12" s="614" t="s">
        <v>2000</v>
      </c>
      <c r="C12" s="614" t="s">
        <v>1505</v>
      </c>
      <c r="D12" s="614" t="s">
        <v>1506</v>
      </c>
      <c r="E12" s="614" t="s">
        <v>2001</v>
      </c>
      <c r="F12" s="617"/>
      <c r="G12" s="617"/>
      <c r="H12" s="638">
        <v>0</v>
      </c>
      <c r="I12" s="617">
        <v>43</v>
      </c>
      <c r="J12" s="617">
        <v>20088.853167055586</v>
      </c>
      <c r="K12" s="638">
        <v>1</v>
      </c>
      <c r="L12" s="617">
        <v>43</v>
      </c>
      <c r="M12" s="618">
        <v>20088.853167055586</v>
      </c>
    </row>
    <row r="13" spans="1:13" ht="14.4" customHeight="1" x14ac:dyDescent="0.3">
      <c r="A13" s="613" t="s">
        <v>515</v>
      </c>
      <c r="B13" s="614" t="s">
        <v>2002</v>
      </c>
      <c r="C13" s="614" t="s">
        <v>1584</v>
      </c>
      <c r="D13" s="614" t="s">
        <v>1462</v>
      </c>
      <c r="E13" s="614" t="s">
        <v>1585</v>
      </c>
      <c r="F13" s="617"/>
      <c r="G13" s="617"/>
      <c r="H13" s="638">
        <v>0</v>
      </c>
      <c r="I13" s="617">
        <v>5</v>
      </c>
      <c r="J13" s="617">
        <v>16500</v>
      </c>
      <c r="K13" s="638">
        <v>1</v>
      </c>
      <c r="L13" s="617">
        <v>5</v>
      </c>
      <c r="M13" s="618">
        <v>16500</v>
      </c>
    </row>
    <row r="14" spans="1:13" ht="14.4" customHeight="1" x14ac:dyDescent="0.3">
      <c r="A14" s="613" t="s">
        <v>515</v>
      </c>
      <c r="B14" s="614" t="s">
        <v>2002</v>
      </c>
      <c r="C14" s="614" t="s">
        <v>1461</v>
      </c>
      <c r="D14" s="614" t="s">
        <v>1462</v>
      </c>
      <c r="E14" s="614" t="s">
        <v>1585</v>
      </c>
      <c r="F14" s="617"/>
      <c r="G14" s="617"/>
      <c r="H14" s="638">
        <v>0</v>
      </c>
      <c r="I14" s="617">
        <v>14</v>
      </c>
      <c r="J14" s="617">
        <v>46499.938246975442</v>
      </c>
      <c r="K14" s="638">
        <v>1</v>
      </c>
      <c r="L14" s="617">
        <v>14</v>
      </c>
      <c r="M14" s="618">
        <v>46499.938246975442</v>
      </c>
    </row>
    <row r="15" spans="1:13" ht="14.4" customHeight="1" x14ac:dyDescent="0.3">
      <c r="A15" s="613" t="s">
        <v>515</v>
      </c>
      <c r="B15" s="614" t="s">
        <v>2003</v>
      </c>
      <c r="C15" s="614" t="s">
        <v>539</v>
      </c>
      <c r="D15" s="614" t="s">
        <v>540</v>
      </c>
      <c r="E15" s="614" t="s">
        <v>541</v>
      </c>
      <c r="F15" s="617">
        <v>1</v>
      </c>
      <c r="G15" s="617">
        <v>75.199999999999974</v>
      </c>
      <c r="H15" s="638">
        <v>1</v>
      </c>
      <c r="I15" s="617"/>
      <c r="J15" s="617"/>
      <c r="K15" s="638">
        <v>0</v>
      </c>
      <c r="L15" s="617">
        <v>1</v>
      </c>
      <c r="M15" s="618">
        <v>75.199999999999974</v>
      </c>
    </row>
    <row r="16" spans="1:13" ht="14.4" customHeight="1" x14ac:dyDescent="0.3">
      <c r="A16" s="613" t="s">
        <v>515</v>
      </c>
      <c r="B16" s="614" t="s">
        <v>2004</v>
      </c>
      <c r="C16" s="614" t="s">
        <v>1491</v>
      </c>
      <c r="D16" s="614" t="s">
        <v>1428</v>
      </c>
      <c r="E16" s="614" t="s">
        <v>2005</v>
      </c>
      <c r="F16" s="617"/>
      <c r="G16" s="617"/>
      <c r="H16" s="638">
        <v>0</v>
      </c>
      <c r="I16" s="617">
        <v>94</v>
      </c>
      <c r="J16" s="617">
        <v>12166.231227164342</v>
      </c>
      <c r="K16" s="638">
        <v>1</v>
      </c>
      <c r="L16" s="617">
        <v>94</v>
      </c>
      <c r="M16" s="618">
        <v>12166.231227164342</v>
      </c>
    </row>
    <row r="17" spans="1:13" ht="14.4" customHeight="1" x14ac:dyDescent="0.3">
      <c r="A17" s="613" t="s">
        <v>515</v>
      </c>
      <c r="B17" s="614" t="s">
        <v>2004</v>
      </c>
      <c r="C17" s="614" t="s">
        <v>1427</v>
      </c>
      <c r="D17" s="614" t="s">
        <v>1428</v>
      </c>
      <c r="E17" s="614" t="s">
        <v>2006</v>
      </c>
      <c r="F17" s="617"/>
      <c r="G17" s="617"/>
      <c r="H17" s="638">
        <v>0</v>
      </c>
      <c r="I17" s="617">
        <v>5</v>
      </c>
      <c r="J17" s="617">
        <v>226.21973099302969</v>
      </c>
      <c r="K17" s="638">
        <v>1</v>
      </c>
      <c r="L17" s="617">
        <v>5</v>
      </c>
      <c r="M17" s="618">
        <v>226.21973099302969</v>
      </c>
    </row>
    <row r="18" spans="1:13" ht="14.4" customHeight="1" x14ac:dyDescent="0.3">
      <c r="A18" s="613" t="s">
        <v>515</v>
      </c>
      <c r="B18" s="614" t="s">
        <v>2007</v>
      </c>
      <c r="C18" s="614" t="s">
        <v>1431</v>
      </c>
      <c r="D18" s="614" t="s">
        <v>2008</v>
      </c>
      <c r="E18" s="614" t="s">
        <v>2009</v>
      </c>
      <c r="F18" s="617"/>
      <c r="G18" s="617"/>
      <c r="H18" s="638">
        <v>0</v>
      </c>
      <c r="I18" s="617">
        <v>1</v>
      </c>
      <c r="J18" s="617">
        <v>103.66</v>
      </c>
      <c r="K18" s="638">
        <v>1</v>
      </c>
      <c r="L18" s="617">
        <v>1</v>
      </c>
      <c r="M18" s="618">
        <v>103.66</v>
      </c>
    </row>
    <row r="19" spans="1:13" ht="14.4" customHeight="1" x14ac:dyDescent="0.3">
      <c r="A19" s="613" t="s">
        <v>515</v>
      </c>
      <c r="B19" s="614" t="s">
        <v>2010</v>
      </c>
      <c r="C19" s="614" t="s">
        <v>1457</v>
      </c>
      <c r="D19" s="614" t="s">
        <v>1458</v>
      </c>
      <c r="E19" s="614" t="s">
        <v>1459</v>
      </c>
      <c r="F19" s="617"/>
      <c r="G19" s="617"/>
      <c r="H19" s="638">
        <v>0</v>
      </c>
      <c r="I19" s="617">
        <v>3</v>
      </c>
      <c r="J19" s="617">
        <v>229.07999999999996</v>
      </c>
      <c r="K19" s="638">
        <v>1</v>
      </c>
      <c r="L19" s="617">
        <v>3</v>
      </c>
      <c r="M19" s="618">
        <v>229.07999999999996</v>
      </c>
    </row>
    <row r="20" spans="1:13" ht="14.4" customHeight="1" x14ac:dyDescent="0.3">
      <c r="A20" s="613" t="s">
        <v>515</v>
      </c>
      <c r="B20" s="614" t="s">
        <v>2011</v>
      </c>
      <c r="C20" s="614" t="s">
        <v>1454</v>
      </c>
      <c r="D20" s="614" t="s">
        <v>1455</v>
      </c>
      <c r="E20" s="614" t="s">
        <v>1085</v>
      </c>
      <c r="F20" s="617"/>
      <c r="G20" s="617"/>
      <c r="H20" s="638">
        <v>0</v>
      </c>
      <c r="I20" s="617">
        <v>2</v>
      </c>
      <c r="J20" s="617">
        <v>97.72999999999999</v>
      </c>
      <c r="K20" s="638">
        <v>1</v>
      </c>
      <c r="L20" s="617">
        <v>2</v>
      </c>
      <c r="M20" s="618">
        <v>97.72999999999999</v>
      </c>
    </row>
    <row r="21" spans="1:13" ht="14.4" customHeight="1" x14ac:dyDescent="0.3">
      <c r="A21" s="613" t="s">
        <v>515</v>
      </c>
      <c r="B21" s="614" t="s">
        <v>2012</v>
      </c>
      <c r="C21" s="614" t="s">
        <v>1494</v>
      </c>
      <c r="D21" s="614" t="s">
        <v>1495</v>
      </c>
      <c r="E21" s="614" t="s">
        <v>1496</v>
      </c>
      <c r="F21" s="617"/>
      <c r="G21" s="617"/>
      <c r="H21" s="638">
        <v>0</v>
      </c>
      <c r="I21" s="617">
        <v>1</v>
      </c>
      <c r="J21" s="617">
        <v>24.96978761451393</v>
      </c>
      <c r="K21" s="638">
        <v>1</v>
      </c>
      <c r="L21" s="617">
        <v>1</v>
      </c>
      <c r="M21" s="618">
        <v>24.96978761451393</v>
      </c>
    </row>
    <row r="22" spans="1:13" ht="14.4" customHeight="1" x14ac:dyDescent="0.3">
      <c r="A22" s="613" t="s">
        <v>515</v>
      </c>
      <c r="B22" s="614" t="s">
        <v>2013</v>
      </c>
      <c r="C22" s="614" t="s">
        <v>542</v>
      </c>
      <c r="D22" s="614" t="s">
        <v>543</v>
      </c>
      <c r="E22" s="614" t="s">
        <v>544</v>
      </c>
      <c r="F22" s="617">
        <v>1</v>
      </c>
      <c r="G22" s="617">
        <v>61.13</v>
      </c>
      <c r="H22" s="638">
        <v>1</v>
      </c>
      <c r="I22" s="617"/>
      <c r="J22" s="617"/>
      <c r="K22" s="638">
        <v>0</v>
      </c>
      <c r="L22" s="617">
        <v>1</v>
      </c>
      <c r="M22" s="618">
        <v>61.13</v>
      </c>
    </row>
    <row r="23" spans="1:13" ht="14.4" customHeight="1" x14ac:dyDescent="0.3">
      <c r="A23" s="613" t="s">
        <v>515</v>
      </c>
      <c r="B23" s="614" t="s">
        <v>2014</v>
      </c>
      <c r="C23" s="614" t="s">
        <v>1487</v>
      </c>
      <c r="D23" s="614" t="s">
        <v>1488</v>
      </c>
      <c r="E23" s="614" t="s">
        <v>1489</v>
      </c>
      <c r="F23" s="617"/>
      <c r="G23" s="617"/>
      <c r="H23" s="638">
        <v>0</v>
      </c>
      <c r="I23" s="617">
        <v>1</v>
      </c>
      <c r="J23" s="617">
        <v>222.20999999999998</v>
      </c>
      <c r="K23" s="638">
        <v>1</v>
      </c>
      <c r="L23" s="617">
        <v>1</v>
      </c>
      <c r="M23" s="618">
        <v>222.20999999999998</v>
      </c>
    </row>
    <row r="24" spans="1:13" ht="14.4" customHeight="1" x14ac:dyDescent="0.3">
      <c r="A24" s="613" t="s">
        <v>515</v>
      </c>
      <c r="B24" s="614" t="s">
        <v>2014</v>
      </c>
      <c r="C24" s="614" t="s">
        <v>1483</v>
      </c>
      <c r="D24" s="614" t="s">
        <v>1484</v>
      </c>
      <c r="E24" s="614" t="s">
        <v>2015</v>
      </c>
      <c r="F24" s="617"/>
      <c r="G24" s="617"/>
      <c r="H24" s="638">
        <v>0</v>
      </c>
      <c r="I24" s="617">
        <v>1</v>
      </c>
      <c r="J24" s="617">
        <v>162.79000000000002</v>
      </c>
      <c r="K24" s="638">
        <v>1</v>
      </c>
      <c r="L24" s="617">
        <v>1</v>
      </c>
      <c r="M24" s="618">
        <v>162.79000000000002</v>
      </c>
    </row>
    <row r="25" spans="1:13" ht="14.4" customHeight="1" x14ac:dyDescent="0.3">
      <c r="A25" s="613" t="s">
        <v>515</v>
      </c>
      <c r="B25" s="614" t="s">
        <v>2016</v>
      </c>
      <c r="C25" s="614" t="s">
        <v>1465</v>
      </c>
      <c r="D25" s="614" t="s">
        <v>2017</v>
      </c>
      <c r="E25" s="614" t="s">
        <v>856</v>
      </c>
      <c r="F25" s="617"/>
      <c r="G25" s="617"/>
      <c r="H25" s="638">
        <v>0</v>
      </c>
      <c r="I25" s="617">
        <v>1</v>
      </c>
      <c r="J25" s="617">
        <v>36.259999999999991</v>
      </c>
      <c r="K25" s="638">
        <v>1</v>
      </c>
      <c r="L25" s="617">
        <v>1</v>
      </c>
      <c r="M25" s="618">
        <v>36.259999999999991</v>
      </c>
    </row>
    <row r="26" spans="1:13" ht="14.4" customHeight="1" x14ac:dyDescent="0.3">
      <c r="A26" s="613" t="s">
        <v>515</v>
      </c>
      <c r="B26" s="614" t="s">
        <v>2018</v>
      </c>
      <c r="C26" s="614" t="s">
        <v>1535</v>
      </c>
      <c r="D26" s="614" t="s">
        <v>1536</v>
      </c>
      <c r="E26" s="614" t="s">
        <v>769</v>
      </c>
      <c r="F26" s="617"/>
      <c r="G26" s="617"/>
      <c r="H26" s="638">
        <v>0</v>
      </c>
      <c r="I26" s="617">
        <v>1</v>
      </c>
      <c r="J26" s="617">
        <v>153.94999999999999</v>
      </c>
      <c r="K26" s="638">
        <v>1</v>
      </c>
      <c r="L26" s="617">
        <v>1</v>
      </c>
      <c r="M26" s="618">
        <v>153.94999999999999</v>
      </c>
    </row>
    <row r="27" spans="1:13" ht="14.4" customHeight="1" x14ac:dyDescent="0.3">
      <c r="A27" s="613" t="s">
        <v>515</v>
      </c>
      <c r="B27" s="614" t="s">
        <v>2018</v>
      </c>
      <c r="C27" s="614" t="s">
        <v>1572</v>
      </c>
      <c r="D27" s="614" t="s">
        <v>1573</v>
      </c>
      <c r="E27" s="614" t="s">
        <v>769</v>
      </c>
      <c r="F27" s="617"/>
      <c r="G27" s="617"/>
      <c r="H27" s="638">
        <v>0</v>
      </c>
      <c r="I27" s="617">
        <v>1</v>
      </c>
      <c r="J27" s="617">
        <v>121.2600111544992</v>
      </c>
      <c r="K27" s="638">
        <v>1</v>
      </c>
      <c r="L27" s="617">
        <v>1</v>
      </c>
      <c r="M27" s="618">
        <v>121.2600111544992</v>
      </c>
    </row>
    <row r="28" spans="1:13" ht="14.4" customHeight="1" x14ac:dyDescent="0.3">
      <c r="A28" s="613" t="s">
        <v>515</v>
      </c>
      <c r="B28" s="614" t="s">
        <v>2019</v>
      </c>
      <c r="C28" s="614" t="s">
        <v>1479</v>
      </c>
      <c r="D28" s="614" t="s">
        <v>2020</v>
      </c>
      <c r="E28" s="614" t="s">
        <v>836</v>
      </c>
      <c r="F28" s="617"/>
      <c r="G28" s="617"/>
      <c r="H28" s="638">
        <v>0</v>
      </c>
      <c r="I28" s="617">
        <v>1</v>
      </c>
      <c r="J28" s="617">
        <v>93.810202212459956</v>
      </c>
      <c r="K28" s="638">
        <v>1</v>
      </c>
      <c r="L28" s="617">
        <v>1</v>
      </c>
      <c r="M28" s="618">
        <v>93.810202212459956</v>
      </c>
    </row>
    <row r="29" spans="1:13" ht="14.4" customHeight="1" x14ac:dyDescent="0.3">
      <c r="A29" s="613" t="s">
        <v>515</v>
      </c>
      <c r="B29" s="614" t="s">
        <v>2019</v>
      </c>
      <c r="C29" s="614" t="s">
        <v>1531</v>
      </c>
      <c r="D29" s="614" t="s">
        <v>2021</v>
      </c>
      <c r="E29" s="614" t="s">
        <v>2022</v>
      </c>
      <c r="F29" s="617"/>
      <c r="G29" s="617"/>
      <c r="H29" s="638">
        <v>0</v>
      </c>
      <c r="I29" s="617">
        <v>1</v>
      </c>
      <c r="J29" s="617">
        <v>135.78</v>
      </c>
      <c r="K29" s="638">
        <v>1</v>
      </c>
      <c r="L29" s="617">
        <v>1</v>
      </c>
      <c r="M29" s="618">
        <v>135.78</v>
      </c>
    </row>
    <row r="30" spans="1:13" ht="14.4" customHeight="1" x14ac:dyDescent="0.3">
      <c r="A30" s="613" t="s">
        <v>515</v>
      </c>
      <c r="B30" s="614" t="s">
        <v>2023</v>
      </c>
      <c r="C30" s="614" t="s">
        <v>1538</v>
      </c>
      <c r="D30" s="614" t="s">
        <v>1539</v>
      </c>
      <c r="E30" s="614" t="s">
        <v>1485</v>
      </c>
      <c r="F30" s="617"/>
      <c r="G30" s="617"/>
      <c r="H30" s="638">
        <v>0</v>
      </c>
      <c r="I30" s="617">
        <v>1</v>
      </c>
      <c r="J30" s="617">
        <v>88.25</v>
      </c>
      <c r="K30" s="638">
        <v>1</v>
      </c>
      <c r="L30" s="617">
        <v>1</v>
      </c>
      <c r="M30" s="618">
        <v>88.25</v>
      </c>
    </row>
    <row r="31" spans="1:13" ht="14.4" customHeight="1" x14ac:dyDescent="0.3">
      <c r="A31" s="613" t="s">
        <v>515</v>
      </c>
      <c r="B31" s="614" t="s">
        <v>2024</v>
      </c>
      <c r="C31" s="614" t="s">
        <v>1569</v>
      </c>
      <c r="D31" s="614" t="s">
        <v>2025</v>
      </c>
      <c r="E31" s="614" t="s">
        <v>2026</v>
      </c>
      <c r="F31" s="617"/>
      <c r="G31" s="617"/>
      <c r="H31" s="638">
        <v>0</v>
      </c>
      <c r="I31" s="617">
        <v>48</v>
      </c>
      <c r="J31" s="617">
        <v>66687.13490242837</v>
      </c>
      <c r="K31" s="638">
        <v>1</v>
      </c>
      <c r="L31" s="617">
        <v>48</v>
      </c>
      <c r="M31" s="618">
        <v>66687.13490242837</v>
      </c>
    </row>
    <row r="32" spans="1:13" ht="14.4" customHeight="1" x14ac:dyDescent="0.3">
      <c r="A32" s="613" t="s">
        <v>515</v>
      </c>
      <c r="B32" s="614" t="s">
        <v>2027</v>
      </c>
      <c r="C32" s="614" t="s">
        <v>1415</v>
      </c>
      <c r="D32" s="614" t="s">
        <v>2028</v>
      </c>
      <c r="E32" s="614" t="s">
        <v>2029</v>
      </c>
      <c r="F32" s="617"/>
      <c r="G32" s="617"/>
      <c r="H32" s="638">
        <v>0</v>
      </c>
      <c r="I32" s="617">
        <v>6</v>
      </c>
      <c r="J32" s="617">
        <v>208.50000000000006</v>
      </c>
      <c r="K32" s="638">
        <v>1</v>
      </c>
      <c r="L32" s="617">
        <v>6</v>
      </c>
      <c r="M32" s="618">
        <v>208.50000000000006</v>
      </c>
    </row>
    <row r="33" spans="1:13" ht="14.4" customHeight="1" x14ac:dyDescent="0.3">
      <c r="A33" s="613" t="s">
        <v>515</v>
      </c>
      <c r="B33" s="614" t="s">
        <v>2030</v>
      </c>
      <c r="C33" s="614" t="s">
        <v>1551</v>
      </c>
      <c r="D33" s="614" t="s">
        <v>1552</v>
      </c>
      <c r="E33" s="614" t="s">
        <v>1553</v>
      </c>
      <c r="F33" s="617"/>
      <c r="G33" s="617"/>
      <c r="H33" s="638">
        <v>0</v>
      </c>
      <c r="I33" s="617">
        <v>1</v>
      </c>
      <c r="J33" s="617">
        <v>76.808000000000007</v>
      </c>
      <c r="K33" s="638">
        <v>1</v>
      </c>
      <c r="L33" s="617">
        <v>1</v>
      </c>
      <c r="M33" s="618">
        <v>76.808000000000007</v>
      </c>
    </row>
    <row r="34" spans="1:13" ht="14.4" customHeight="1" x14ac:dyDescent="0.3">
      <c r="A34" s="613" t="s">
        <v>515</v>
      </c>
      <c r="B34" s="614" t="s">
        <v>2030</v>
      </c>
      <c r="C34" s="614" t="s">
        <v>1581</v>
      </c>
      <c r="D34" s="614" t="s">
        <v>1582</v>
      </c>
      <c r="E34" s="614" t="s">
        <v>1583</v>
      </c>
      <c r="F34" s="617"/>
      <c r="G34" s="617"/>
      <c r="H34" s="638">
        <v>0</v>
      </c>
      <c r="I34" s="617">
        <v>1</v>
      </c>
      <c r="J34" s="617">
        <v>78.839663415031097</v>
      </c>
      <c r="K34" s="638">
        <v>1</v>
      </c>
      <c r="L34" s="617">
        <v>1</v>
      </c>
      <c r="M34" s="618">
        <v>78.839663415031097</v>
      </c>
    </row>
    <row r="35" spans="1:13" ht="14.4" customHeight="1" x14ac:dyDescent="0.3">
      <c r="A35" s="613" t="s">
        <v>515</v>
      </c>
      <c r="B35" s="614" t="s">
        <v>2030</v>
      </c>
      <c r="C35" s="614" t="s">
        <v>1578</v>
      </c>
      <c r="D35" s="614" t="s">
        <v>1579</v>
      </c>
      <c r="E35" s="614" t="s">
        <v>1580</v>
      </c>
      <c r="F35" s="617"/>
      <c r="G35" s="617"/>
      <c r="H35" s="638">
        <v>0</v>
      </c>
      <c r="I35" s="617">
        <v>1</v>
      </c>
      <c r="J35" s="617">
        <v>49.800000000000011</v>
      </c>
      <c r="K35" s="638">
        <v>1</v>
      </c>
      <c r="L35" s="617">
        <v>1</v>
      </c>
      <c r="M35" s="618">
        <v>49.800000000000011</v>
      </c>
    </row>
    <row r="36" spans="1:13" ht="14.4" customHeight="1" x14ac:dyDescent="0.3">
      <c r="A36" s="613" t="s">
        <v>515</v>
      </c>
      <c r="B36" s="614" t="s">
        <v>2030</v>
      </c>
      <c r="C36" s="614" t="s">
        <v>1548</v>
      </c>
      <c r="D36" s="614" t="s">
        <v>1549</v>
      </c>
      <c r="E36" s="614" t="s">
        <v>2031</v>
      </c>
      <c r="F36" s="617"/>
      <c r="G36" s="617"/>
      <c r="H36" s="638">
        <v>0</v>
      </c>
      <c r="I36" s="617">
        <v>1</v>
      </c>
      <c r="J36" s="617">
        <v>97.57000700510757</v>
      </c>
      <c r="K36" s="638">
        <v>1</v>
      </c>
      <c r="L36" s="617">
        <v>1</v>
      </c>
      <c r="M36" s="618">
        <v>97.57000700510757</v>
      </c>
    </row>
    <row r="37" spans="1:13" ht="14.4" customHeight="1" x14ac:dyDescent="0.3">
      <c r="A37" s="613" t="s">
        <v>515</v>
      </c>
      <c r="B37" s="614" t="s">
        <v>2030</v>
      </c>
      <c r="C37" s="614" t="s">
        <v>1450</v>
      </c>
      <c r="D37" s="614" t="s">
        <v>1451</v>
      </c>
      <c r="E37" s="614" t="s">
        <v>2032</v>
      </c>
      <c r="F37" s="617"/>
      <c r="G37" s="617"/>
      <c r="H37" s="638">
        <v>0</v>
      </c>
      <c r="I37" s="617">
        <v>3</v>
      </c>
      <c r="J37" s="617">
        <v>177.86</v>
      </c>
      <c r="K37" s="638">
        <v>1</v>
      </c>
      <c r="L37" s="617">
        <v>3</v>
      </c>
      <c r="M37" s="618">
        <v>177.86</v>
      </c>
    </row>
    <row r="38" spans="1:13" ht="14.4" customHeight="1" x14ac:dyDescent="0.3">
      <c r="A38" s="613" t="s">
        <v>515</v>
      </c>
      <c r="B38" s="614" t="s">
        <v>2030</v>
      </c>
      <c r="C38" s="614" t="s">
        <v>1523</v>
      </c>
      <c r="D38" s="614" t="s">
        <v>2033</v>
      </c>
      <c r="E38" s="614" t="s">
        <v>2034</v>
      </c>
      <c r="F38" s="617"/>
      <c r="G38" s="617"/>
      <c r="H38" s="638">
        <v>0</v>
      </c>
      <c r="I38" s="617">
        <v>1</v>
      </c>
      <c r="J38" s="617">
        <v>64.609999999999985</v>
      </c>
      <c r="K38" s="638">
        <v>1</v>
      </c>
      <c r="L38" s="617">
        <v>1</v>
      </c>
      <c r="M38" s="618">
        <v>64.609999999999985</v>
      </c>
    </row>
    <row r="39" spans="1:13" ht="14.4" customHeight="1" x14ac:dyDescent="0.3">
      <c r="A39" s="613" t="s">
        <v>515</v>
      </c>
      <c r="B39" s="614" t="s">
        <v>2035</v>
      </c>
      <c r="C39" s="614" t="s">
        <v>1766</v>
      </c>
      <c r="D39" s="614" t="s">
        <v>1767</v>
      </c>
      <c r="E39" s="614" t="s">
        <v>2036</v>
      </c>
      <c r="F39" s="617"/>
      <c r="G39" s="617"/>
      <c r="H39" s="638">
        <v>0</v>
      </c>
      <c r="I39" s="617">
        <v>2</v>
      </c>
      <c r="J39" s="617">
        <v>25090.639999999999</v>
      </c>
      <c r="K39" s="638">
        <v>1</v>
      </c>
      <c r="L39" s="617">
        <v>2</v>
      </c>
      <c r="M39" s="618">
        <v>25090.639999999999</v>
      </c>
    </row>
    <row r="40" spans="1:13" ht="14.4" customHeight="1" x14ac:dyDescent="0.3">
      <c r="A40" s="613" t="s">
        <v>515</v>
      </c>
      <c r="B40" s="614" t="s">
        <v>2037</v>
      </c>
      <c r="C40" s="614" t="s">
        <v>1807</v>
      </c>
      <c r="D40" s="614" t="s">
        <v>2038</v>
      </c>
      <c r="E40" s="614" t="s">
        <v>2039</v>
      </c>
      <c r="F40" s="617"/>
      <c r="G40" s="617"/>
      <c r="H40" s="638">
        <v>0</v>
      </c>
      <c r="I40" s="617">
        <v>2</v>
      </c>
      <c r="J40" s="617">
        <v>471.27984590382243</v>
      </c>
      <c r="K40" s="638">
        <v>1</v>
      </c>
      <c r="L40" s="617">
        <v>2</v>
      </c>
      <c r="M40" s="618">
        <v>471.27984590382243</v>
      </c>
    </row>
    <row r="41" spans="1:13" ht="14.4" customHeight="1" x14ac:dyDescent="0.3">
      <c r="A41" s="613" t="s">
        <v>515</v>
      </c>
      <c r="B41" s="614" t="s">
        <v>2037</v>
      </c>
      <c r="C41" s="614" t="s">
        <v>1837</v>
      </c>
      <c r="D41" s="614" t="s">
        <v>2040</v>
      </c>
      <c r="E41" s="614" t="s">
        <v>2041</v>
      </c>
      <c r="F41" s="617"/>
      <c r="G41" s="617"/>
      <c r="H41" s="638">
        <v>0</v>
      </c>
      <c r="I41" s="617">
        <v>6</v>
      </c>
      <c r="J41" s="617">
        <v>813.78</v>
      </c>
      <c r="K41" s="638">
        <v>1</v>
      </c>
      <c r="L41" s="617">
        <v>6</v>
      </c>
      <c r="M41" s="618">
        <v>813.78</v>
      </c>
    </row>
    <row r="42" spans="1:13" ht="14.4" customHeight="1" x14ac:dyDescent="0.3">
      <c r="A42" s="613" t="s">
        <v>515</v>
      </c>
      <c r="B42" s="614" t="s">
        <v>2042</v>
      </c>
      <c r="C42" s="614" t="s">
        <v>1815</v>
      </c>
      <c r="D42" s="614" t="s">
        <v>2043</v>
      </c>
      <c r="E42" s="614" t="s">
        <v>1848</v>
      </c>
      <c r="F42" s="617"/>
      <c r="G42" s="617"/>
      <c r="H42" s="638">
        <v>0</v>
      </c>
      <c r="I42" s="617">
        <v>120</v>
      </c>
      <c r="J42" s="617">
        <v>4210.7999999999993</v>
      </c>
      <c r="K42" s="638">
        <v>1</v>
      </c>
      <c r="L42" s="617">
        <v>120</v>
      </c>
      <c r="M42" s="618">
        <v>4210.7999999999993</v>
      </c>
    </row>
    <row r="43" spans="1:13" ht="14.4" customHeight="1" x14ac:dyDescent="0.3">
      <c r="A43" s="613" t="s">
        <v>515</v>
      </c>
      <c r="B43" s="614" t="s">
        <v>2044</v>
      </c>
      <c r="C43" s="614" t="s">
        <v>545</v>
      </c>
      <c r="D43" s="614" t="s">
        <v>2045</v>
      </c>
      <c r="E43" s="614" t="s">
        <v>2046</v>
      </c>
      <c r="F43" s="617">
        <v>2.4</v>
      </c>
      <c r="G43" s="617">
        <v>1329.5760000000002</v>
      </c>
      <c r="H43" s="638">
        <v>1</v>
      </c>
      <c r="I43" s="617"/>
      <c r="J43" s="617"/>
      <c r="K43" s="638">
        <v>0</v>
      </c>
      <c r="L43" s="617">
        <v>2.4</v>
      </c>
      <c r="M43" s="618">
        <v>1329.5760000000002</v>
      </c>
    </row>
    <row r="44" spans="1:13" ht="14.4" customHeight="1" x14ac:dyDescent="0.3">
      <c r="A44" s="613" t="s">
        <v>515</v>
      </c>
      <c r="B44" s="614" t="s">
        <v>2044</v>
      </c>
      <c r="C44" s="614" t="s">
        <v>1793</v>
      </c>
      <c r="D44" s="614" t="s">
        <v>1794</v>
      </c>
      <c r="E44" s="614" t="s">
        <v>1795</v>
      </c>
      <c r="F44" s="617"/>
      <c r="G44" s="617"/>
      <c r="H44" s="638">
        <v>0</v>
      </c>
      <c r="I44" s="617">
        <v>250</v>
      </c>
      <c r="J44" s="617">
        <v>5914.1132354974143</v>
      </c>
      <c r="K44" s="638">
        <v>1</v>
      </c>
      <c r="L44" s="617">
        <v>250</v>
      </c>
      <c r="M44" s="618">
        <v>5914.1132354974143</v>
      </c>
    </row>
    <row r="45" spans="1:13" ht="14.4" customHeight="1" x14ac:dyDescent="0.3">
      <c r="A45" s="613" t="s">
        <v>515</v>
      </c>
      <c r="B45" s="614" t="s">
        <v>2044</v>
      </c>
      <c r="C45" s="614" t="s">
        <v>1740</v>
      </c>
      <c r="D45" s="614" t="s">
        <v>1741</v>
      </c>
      <c r="E45" s="614" t="s">
        <v>1742</v>
      </c>
      <c r="F45" s="617">
        <v>1</v>
      </c>
      <c r="G45" s="617">
        <v>454.45</v>
      </c>
      <c r="H45" s="638">
        <v>1</v>
      </c>
      <c r="I45" s="617"/>
      <c r="J45" s="617"/>
      <c r="K45" s="638">
        <v>0</v>
      </c>
      <c r="L45" s="617">
        <v>1</v>
      </c>
      <c r="M45" s="618">
        <v>454.45</v>
      </c>
    </row>
    <row r="46" spans="1:13" ht="14.4" customHeight="1" x14ac:dyDescent="0.3">
      <c r="A46" s="613" t="s">
        <v>515</v>
      </c>
      <c r="B46" s="614" t="s">
        <v>2047</v>
      </c>
      <c r="C46" s="614" t="s">
        <v>1734</v>
      </c>
      <c r="D46" s="614" t="s">
        <v>1735</v>
      </c>
      <c r="E46" s="614" t="s">
        <v>2048</v>
      </c>
      <c r="F46" s="617">
        <v>2</v>
      </c>
      <c r="G46" s="617">
        <v>310.5</v>
      </c>
      <c r="H46" s="638">
        <v>1</v>
      </c>
      <c r="I46" s="617"/>
      <c r="J46" s="617"/>
      <c r="K46" s="638">
        <v>0</v>
      </c>
      <c r="L46" s="617">
        <v>2</v>
      </c>
      <c r="M46" s="618">
        <v>310.5</v>
      </c>
    </row>
    <row r="47" spans="1:13" ht="14.4" customHeight="1" x14ac:dyDescent="0.3">
      <c r="A47" s="613" t="s">
        <v>515</v>
      </c>
      <c r="B47" s="614" t="s">
        <v>2047</v>
      </c>
      <c r="C47" s="614" t="s">
        <v>1811</v>
      </c>
      <c r="D47" s="614" t="s">
        <v>2049</v>
      </c>
      <c r="E47" s="614" t="s">
        <v>2050</v>
      </c>
      <c r="F47" s="617"/>
      <c r="G47" s="617"/>
      <c r="H47" s="638">
        <v>0</v>
      </c>
      <c r="I47" s="617">
        <v>182.8</v>
      </c>
      <c r="J47" s="617">
        <v>13989.647601546178</v>
      </c>
      <c r="K47" s="638">
        <v>1</v>
      </c>
      <c r="L47" s="617">
        <v>182.8</v>
      </c>
      <c r="M47" s="618">
        <v>13989.647601546178</v>
      </c>
    </row>
    <row r="48" spans="1:13" ht="14.4" customHeight="1" x14ac:dyDescent="0.3">
      <c r="A48" s="613" t="s">
        <v>515</v>
      </c>
      <c r="B48" s="614" t="s">
        <v>2051</v>
      </c>
      <c r="C48" s="614" t="s">
        <v>1843</v>
      </c>
      <c r="D48" s="614" t="s">
        <v>1844</v>
      </c>
      <c r="E48" s="614" t="s">
        <v>1845</v>
      </c>
      <c r="F48" s="617"/>
      <c r="G48" s="617"/>
      <c r="H48" s="638">
        <v>0</v>
      </c>
      <c r="I48" s="617">
        <v>73.800000000000011</v>
      </c>
      <c r="J48" s="617">
        <v>34095.600000000006</v>
      </c>
      <c r="K48" s="638">
        <v>1</v>
      </c>
      <c r="L48" s="617">
        <v>73.800000000000011</v>
      </c>
      <c r="M48" s="618">
        <v>34095.600000000006</v>
      </c>
    </row>
    <row r="49" spans="1:13" ht="14.4" customHeight="1" x14ac:dyDescent="0.3">
      <c r="A49" s="613" t="s">
        <v>515</v>
      </c>
      <c r="B49" s="614" t="s">
        <v>2051</v>
      </c>
      <c r="C49" s="614" t="s">
        <v>1731</v>
      </c>
      <c r="D49" s="614" t="s">
        <v>1732</v>
      </c>
      <c r="E49" s="614" t="s">
        <v>1733</v>
      </c>
      <c r="F49" s="617">
        <v>1.9999999999999991</v>
      </c>
      <c r="G49" s="617">
        <v>3578.2799999999984</v>
      </c>
      <c r="H49" s="638">
        <v>1</v>
      </c>
      <c r="I49" s="617"/>
      <c r="J49" s="617"/>
      <c r="K49" s="638">
        <v>0</v>
      </c>
      <c r="L49" s="617">
        <v>1.9999999999999991</v>
      </c>
      <c r="M49" s="618">
        <v>3578.2799999999984</v>
      </c>
    </row>
    <row r="50" spans="1:13" ht="14.4" customHeight="1" x14ac:dyDescent="0.3">
      <c r="A50" s="613" t="s">
        <v>515</v>
      </c>
      <c r="B50" s="614" t="s">
        <v>2052</v>
      </c>
      <c r="C50" s="614" t="s">
        <v>1737</v>
      </c>
      <c r="D50" s="614" t="s">
        <v>1738</v>
      </c>
      <c r="E50" s="614" t="s">
        <v>1739</v>
      </c>
      <c r="F50" s="617">
        <v>1.9999999999999942</v>
      </c>
      <c r="G50" s="617">
        <v>389.37999999999886</v>
      </c>
      <c r="H50" s="638">
        <v>1</v>
      </c>
      <c r="I50" s="617"/>
      <c r="J50" s="617"/>
      <c r="K50" s="638">
        <v>0</v>
      </c>
      <c r="L50" s="617">
        <v>1.9999999999999942</v>
      </c>
      <c r="M50" s="618">
        <v>389.37999999999886</v>
      </c>
    </row>
    <row r="51" spans="1:13" ht="14.4" customHeight="1" x14ac:dyDescent="0.3">
      <c r="A51" s="613" t="s">
        <v>515</v>
      </c>
      <c r="B51" s="614" t="s">
        <v>2052</v>
      </c>
      <c r="C51" s="614" t="s">
        <v>1804</v>
      </c>
      <c r="D51" s="614" t="s">
        <v>1805</v>
      </c>
      <c r="E51" s="614" t="s">
        <v>1802</v>
      </c>
      <c r="F51" s="617"/>
      <c r="G51" s="617"/>
      <c r="H51" s="638">
        <v>0</v>
      </c>
      <c r="I51" s="617">
        <v>14</v>
      </c>
      <c r="J51" s="617">
        <v>1940.5216784419458</v>
      </c>
      <c r="K51" s="638">
        <v>1</v>
      </c>
      <c r="L51" s="617">
        <v>14</v>
      </c>
      <c r="M51" s="618">
        <v>1940.5216784419458</v>
      </c>
    </row>
    <row r="52" spans="1:13" ht="14.4" customHeight="1" x14ac:dyDescent="0.3">
      <c r="A52" s="613" t="s">
        <v>515</v>
      </c>
      <c r="B52" s="614" t="s">
        <v>2053</v>
      </c>
      <c r="C52" s="614" t="s">
        <v>1855</v>
      </c>
      <c r="D52" s="614" t="s">
        <v>1856</v>
      </c>
      <c r="E52" s="614" t="s">
        <v>1742</v>
      </c>
      <c r="F52" s="617">
        <v>1</v>
      </c>
      <c r="G52" s="617">
        <v>217.8</v>
      </c>
      <c r="H52" s="638">
        <v>0.25641025641025639</v>
      </c>
      <c r="I52" s="617">
        <v>2.9</v>
      </c>
      <c r="J52" s="617">
        <v>631.62</v>
      </c>
      <c r="K52" s="638">
        <v>0.7435897435897435</v>
      </c>
      <c r="L52" s="617">
        <v>3.9</v>
      </c>
      <c r="M52" s="618">
        <v>849.42000000000007</v>
      </c>
    </row>
    <row r="53" spans="1:13" ht="14.4" customHeight="1" x14ac:dyDescent="0.3">
      <c r="A53" s="613" t="s">
        <v>515</v>
      </c>
      <c r="B53" s="614" t="s">
        <v>2054</v>
      </c>
      <c r="C53" s="614" t="s">
        <v>1846</v>
      </c>
      <c r="D53" s="614" t="s">
        <v>1847</v>
      </c>
      <c r="E53" s="614" t="s">
        <v>1848</v>
      </c>
      <c r="F53" s="617"/>
      <c r="G53" s="617"/>
      <c r="H53" s="638">
        <v>0</v>
      </c>
      <c r="I53" s="617">
        <v>115</v>
      </c>
      <c r="J53" s="617">
        <v>3443.0785348134168</v>
      </c>
      <c r="K53" s="638">
        <v>1</v>
      </c>
      <c r="L53" s="617">
        <v>115</v>
      </c>
      <c r="M53" s="618">
        <v>3443.0785348134168</v>
      </c>
    </row>
    <row r="54" spans="1:13" ht="14.4" customHeight="1" x14ac:dyDescent="0.3">
      <c r="A54" s="613" t="s">
        <v>515</v>
      </c>
      <c r="B54" s="614" t="s">
        <v>2055</v>
      </c>
      <c r="C54" s="614" t="s">
        <v>1800</v>
      </c>
      <c r="D54" s="614" t="s">
        <v>2056</v>
      </c>
      <c r="E54" s="614" t="s">
        <v>2057</v>
      </c>
      <c r="F54" s="617"/>
      <c r="G54" s="617"/>
      <c r="H54" s="638">
        <v>0</v>
      </c>
      <c r="I54" s="617">
        <v>3</v>
      </c>
      <c r="J54" s="617">
        <v>1127.3714282037902</v>
      </c>
      <c r="K54" s="638">
        <v>1</v>
      </c>
      <c r="L54" s="617">
        <v>3</v>
      </c>
      <c r="M54" s="618">
        <v>1127.3714282037902</v>
      </c>
    </row>
    <row r="55" spans="1:13" ht="14.4" customHeight="1" x14ac:dyDescent="0.3">
      <c r="A55" s="613" t="s">
        <v>515</v>
      </c>
      <c r="B55" s="614" t="s">
        <v>2055</v>
      </c>
      <c r="C55" s="614" t="s">
        <v>1825</v>
      </c>
      <c r="D55" s="614" t="s">
        <v>2058</v>
      </c>
      <c r="E55" s="614" t="s">
        <v>1827</v>
      </c>
      <c r="F55" s="617"/>
      <c r="G55" s="617"/>
      <c r="H55" s="638">
        <v>0</v>
      </c>
      <c r="I55" s="617">
        <v>10</v>
      </c>
      <c r="J55" s="617">
        <v>5170</v>
      </c>
      <c r="K55" s="638">
        <v>1</v>
      </c>
      <c r="L55" s="617">
        <v>10</v>
      </c>
      <c r="M55" s="618">
        <v>5170</v>
      </c>
    </row>
    <row r="56" spans="1:13" ht="14.4" customHeight="1" x14ac:dyDescent="0.3">
      <c r="A56" s="613" t="s">
        <v>515</v>
      </c>
      <c r="B56" s="614" t="s">
        <v>2059</v>
      </c>
      <c r="C56" s="614" t="s">
        <v>1787</v>
      </c>
      <c r="D56" s="614" t="s">
        <v>1788</v>
      </c>
      <c r="E56" s="614" t="s">
        <v>1739</v>
      </c>
      <c r="F56" s="617">
        <v>7.5</v>
      </c>
      <c r="G56" s="617">
        <v>1273.425</v>
      </c>
      <c r="H56" s="638">
        <v>1</v>
      </c>
      <c r="I56" s="617"/>
      <c r="J56" s="617"/>
      <c r="K56" s="638">
        <v>0</v>
      </c>
      <c r="L56" s="617">
        <v>7.5</v>
      </c>
      <c r="M56" s="618">
        <v>1273.425</v>
      </c>
    </row>
    <row r="57" spans="1:13" ht="14.4" customHeight="1" x14ac:dyDescent="0.3">
      <c r="A57" s="613" t="s">
        <v>515</v>
      </c>
      <c r="B57" s="614" t="s">
        <v>2059</v>
      </c>
      <c r="C57" s="614" t="s">
        <v>1779</v>
      </c>
      <c r="D57" s="614" t="s">
        <v>1780</v>
      </c>
      <c r="E57" s="614" t="s">
        <v>1739</v>
      </c>
      <c r="F57" s="617"/>
      <c r="G57" s="617"/>
      <c r="H57" s="638">
        <v>0</v>
      </c>
      <c r="I57" s="617">
        <v>15.8</v>
      </c>
      <c r="J57" s="617">
        <v>14819.925760198965</v>
      </c>
      <c r="K57" s="638">
        <v>1</v>
      </c>
      <c r="L57" s="617">
        <v>15.8</v>
      </c>
      <c r="M57" s="618">
        <v>14819.925760198965</v>
      </c>
    </row>
    <row r="58" spans="1:13" ht="14.4" customHeight="1" x14ac:dyDescent="0.3">
      <c r="A58" s="613" t="s">
        <v>515</v>
      </c>
      <c r="B58" s="614" t="s">
        <v>2059</v>
      </c>
      <c r="C58" s="614" t="s">
        <v>1758</v>
      </c>
      <c r="D58" s="614" t="s">
        <v>2060</v>
      </c>
      <c r="E58" s="614" t="s">
        <v>1739</v>
      </c>
      <c r="F58" s="617">
        <v>14.4</v>
      </c>
      <c r="G58" s="617">
        <v>40185.593999999997</v>
      </c>
      <c r="H58" s="638">
        <v>1</v>
      </c>
      <c r="I58" s="617"/>
      <c r="J58" s="617"/>
      <c r="K58" s="638">
        <v>0</v>
      </c>
      <c r="L58" s="617">
        <v>14.4</v>
      </c>
      <c r="M58" s="618">
        <v>40185.593999999997</v>
      </c>
    </row>
    <row r="59" spans="1:13" ht="14.4" customHeight="1" x14ac:dyDescent="0.3">
      <c r="A59" s="613" t="s">
        <v>515</v>
      </c>
      <c r="B59" s="614" t="s">
        <v>2061</v>
      </c>
      <c r="C59" s="614" t="s">
        <v>1840</v>
      </c>
      <c r="D59" s="614" t="s">
        <v>1841</v>
      </c>
      <c r="E59" s="614" t="s">
        <v>2062</v>
      </c>
      <c r="F59" s="617"/>
      <c r="G59" s="617"/>
      <c r="H59" s="638">
        <v>0</v>
      </c>
      <c r="I59" s="617">
        <v>28.4</v>
      </c>
      <c r="J59" s="617">
        <v>21926.936592204034</v>
      </c>
      <c r="K59" s="638">
        <v>1</v>
      </c>
      <c r="L59" s="617">
        <v>28.4</v>
      </c>
      <c r="M59" s="618">
        <v>21926.936592204034</v>
      </c>
    </row>
    <row r="60" spans="1:13" ht="14.4" customHeight="1" x14ac:dyDescent="0.3">
      <c r="A60" s="613" t="s">
        <v>515</v>
      </c>
      <c r="B60" s="614" t="s">
        <v>2063</v>
      </c>
      <c r="C60" s="614" t="s">
        <v>1852</v>
      </c>
      <c r="D60" s="614" t="s">
        <v>1853</v>
      </c>
      <c r="E60" s="614" t="s">
        <v>1854</v>
      </c>
      <c r="F60" s="617"/>
      <c r="G60" s="617"/>
      <c r="H60" s="638">
        <v>0</v>
      </c>
      <c r="I60" s="617">
        <v>146</v>
      </c>
      <c r="J60" s="617">
        <v>20780.159999999996</v>
      </c>
      <c r="K60" s="638">
        <v>1</v>
      </c>
      <c r="L60" s="617">
        <v>146</v>
      </c>
      <c r="M60" s="618">
        <v>20780.159999999996</v>
      </c>
    </row>
    <row r="61" spans="1:13" ht="14.4" customHeight="1" x14ac:dyDescent="0.3">
      <c r="A61" s="613" t="s">
        <v>515</v>
      </c>
      <c r="B61" s="614" t="s">
        <v>2064</v>
      </c>
      <c r="C61" s="614" t="s">
        <v>1870</v>
      </c>
      <c r="D61" s="614" t="s">
        <v>2065</v>
      </c>
      <c r="E61" s="614" t="s">
        <v>2066</v>
      </c>
      <c r="F61" s="617">
        <v>0.6</v>
      </c>
      <c r="G61" s="617">
        <v>377.79599999999999</v>
      </c>
      <c r="H61" s="638">
        <v>0.60355040929394399</v>
      </c>
      <c r="I61" s="617">
        <v>1.6</v>
      </c>
      <c r="J61" s="617">
        <v>248.16</v>
      </c>
      <c r="K61" s="638">
        <v>0.39644959070605601</v>
      </c>
      <c r="L61" s="617">
        <v>2.2000000000000002</v>
      </c>
      <c r="M61" s="618">
        <v>625.95600000000002</v>
      </c>
    </row>
    <row r="62" spans="1:13" ht="14.4" customHeight="1" x14ac:dyDescent="0.3">
      <c r="A62" s="613" t="s">
        <v>515</v>
      </c>
      <c r="B62" s="614" t="s">
        <v>2064</v>
      </c>
      <c r="C62" s="614" t="s">
        <v>1866</v>
      </c>
      <c r="D62" s="614" t="s">
        <v>2065</v>
      </c>
      <c r="E62" s="614" t="s">
        <v>2067</v>
      </c>
      <c r="F62" s="617">
        <v>1.1000000000000001</v>
      </c>
      <c r="G62" s="617">
        <v>1259.1898473113104</v>
      </c>
      <c r="H62" s="638">
        <v>0.31650740516601222</v>
      </c>
      <c r="I62" s="617">
        <v>10.299999999999999</v>
      </c>
      <c r="J62" s="617">
        <v>2719.2</v>
      </c>
      <c r="K62" s="638">
        <v>0.68349259483398772</v>
      </c>
      <c r="L62" s="617">
        <v>11.399999999999999</v>
      </c>
      <c r="M62" s="618">
        <v>3978.3898473113104</v>
      </c>
    </row>
    <row r="63" spans="1:13" ht="14.4" customHeight="1" x14ac:dyDescent="0.3">
      <c r="A63" s="613" t="s">
        <v>515</v>
      </c>
      <c r="B63" s="614" t="s">
        <v>2064</v>
      </c>
      <c r="C63" s="614" t="s">
        <v>1716</v>
      </c>
      <c r="D63" s="614" t="s">
        <v>2068</v>
      </c>
      <c r="E63" s="614" t="s">
        <v>2069</v>
      </c>
      <c r="F63" s="617">
        <v>10</v>
      </c>
      <c r="G63" s="617">
        <v>847.4</v>
      </c>
      <c r="H63" s="638">
        <v>1</v>
      </c>
      <c r="I63" s="617"/>
      <c r="J63" s="617"/>
      <c r="K63" s="638">
        <v>0</v>
      </c>
      <c r="L63" s="617">
        <v>10</v>
      </c>
      <c r="M63" s="618">
        <v>847.4</v>
      </c>
    </row>
    <row r="64" spans="1:13" ht="14.4" customHeight="1" x14ac:dyDescent="0.3">
      <c r="A64" s="613" t="s">
        <v>515</v>
      </c>
      <c r="B64" s="614" t="s">
        <v>2070</v>
      </c>
      <c r="C64" s="614" t="s">
        <v>1728</v>
      </c>
      <c r="D64" s="614" t="s">
        <v>2071</v>
      </c>
      <c r="E64" s="614" t="s">
        <v>1730</v>
      </c>
      <c r="F64" s="617">
        <v>5</v>
      </c>
      <c r="G64" s="617">
        <v>3242.1710826922845</v>
      </c>
      <c r="H64" s="638">
        <v>1</v>
      </c>
      <c r="I64" s="617"/>
      <c r="J64" s="617"/>
      <c r="K64" s="638">
        <v>0</v>
      </c>
      <c r="L64" s="617">
        <v>5</v>
      </c>
      <c r="M64" s="618">
        <v>3242.1710826922845</v>
      </c>
    </row>
    <row r="65" spans="1:13" ht="14.4" customHeight="1" x14ac:dyDescent="0.3">
      <c r="A65" s="613" t="s">
        <v>515</v>
      </c>
      <c r="B65" s="614" t="s">
        <v>2070</v>
      </c>
      <c r="C65" s="614" t="s">
        <v>1789</v>
      </c>
      <c r="D65" s="614" t="s">
        <v>1790</v>
      </c>
      <c r="E65" s="614" t="s">
        <v>2072</v>
      </c>
      <c r="F65" s="617"/>
      <c r="G65" s="617"/>
      <c r="H65" s="638">
        <v>0</v>
      </c>
      <c r="I65" s="617">
        <v>11</v>
      </c>
      <c r="J65" s="617">
        <v>750.18482750131568</v>
      </c>
      <c r="K65" s="638">
        <v>1</v>
      </c>
      <c r="L65" s="617">
        <v>11</v>
      </c>
      <c r="M65" s="618">
        <v>750.18482750131568</v>
      </c>
    </row>
    <row r="66" spans="1:13" ht="14.4" customHeight="1" x14ac:dyDescent="0.3">
      <c r="A66" s="613" t="s">
        <v>515</v>
      </c>
      <c r="B66" s="614" t="s">
        <v>2073</v>
      </c>
      <c r="C66" s="614" t="s">
        <v>1833</v>
      </c>
      <c r="D66" s="614" t="s">
        <v>2074</v>
      </c>
      <c r="E66" s="614" t="s">
        <v>2075</v>
      </c>
      <c r="F66" s="617"/>
      <c r="G66" s="617"/>
      <c r="H66" s="638">
        <v>0</v>
      </c>
      <c r="I66" s="617">
        <v>184</v>
      </c>
      <c r="J66" s="617">
        <v>14215.973560787421</v>
      </c>
      <c r="K66" s="638">
        <v>1</v>
      </c>
      <c r="L66" s="617">
        <v>184</v>
      </c>
      <c r="M66" s="618">
        <v>14215.973560787421</v>
      </c>
    </row>
    <row r="67" spans="1:13" ht="14.4" customHeight="1" x14ac:dyDescent="0.3">
      <c r="A67" s="613" t="s">
        <v>515</v>
      </c>
      <c r="B67" s="614" t="s">
        <v>2076</v>
      </c>
      <c r="C67" s="614" t="s">
        <v>1823</v>
      </c>
      <c r="D67" s="614" t="s">
        <v>1824</v>
      </c>
      <c r="E67" s="614" t="s">
        <v>1911</v>
      </c>
      <c r="F67" s="617"/>
      <c r="G67" s="617"/>
      <c r="H67" s="638">
        <v>0</v>
      </c>
      <c r="I67" s="617">
        <v>44</v>
      </c>
      <c r="J67" s="617">
        <v>1815.8855037048236</v>
      </c>
      <c r="K67" s="638">
        <v>1</v>
      </c>
      <c r="L67" s="617">
        <v>44</v>
      </c>
      <c r="M67" s="618">
        <v>1815.8855037048236</v>
      </c>
    </row>
    <row r="68" spans="1:13" ht="14.4" customHeight="1" x14ac:dyDescent="0.3">
      <c r="A68" s="613" t="s">
        <v>515</v>
      </c>
      <c r="B68" s="614" t="s">
        <v>2077</v>
      </c>
      <c r="C68" s="614" t="s">
        <v>1857</v>
      </c>
      <c r="D68" s="614" t="s">
        <v>1858</v>
      </c>
      <c r="E68" s="614" t="s">
        <v>1859</v>
      </c>
      <c r="F68" s="617">
        <v>7.5</v>
      </c>
      <c r="G68" s="617">
        <v>1496.0540074715573</v>
      </c>
      <c r="H68" s="638">
        <v>0.9072745514385504</v>
      </c>
      <c r="I68" s="617">
        <v>1</v>
      </c>
      <c r="J68" s="617">
        <v>152.9</v>
      </c>
      <c r="K68" s="638">
        <v>9.2725448561449555E-2</v>
      </c>
      <c r="L68" s="617">
        <v>8.5</v>
      </c>
      <c r="M68" s="618">
        <v>1648.9540074715574</v>
      </c>
    </row>
    <row r="69" spans="1:13" ht="14.4" customHeight="1" x14ac:dyDescent="0.3">
      <c r="A69" s="613" t="s">
        <v>515</v>
      </c>
      <c r="B69" s="614" t="s">
        <v>2077</v>
      </c>
      <c r="C69" s="614" t="s">
        <v>1784</v>
      </c>
      <c r="D69" s="614" t="s">
        <v>1785</v>
      </c>
      <c r="E69" s="614" t="s">
        <v>1786</v>
      </c>
      <c r="F69" s="617">
        <v>1</v>
      </c>
      <c r="G69" s="617">
        <v>286</v>
      </c>
      <c r="H69" s="638">
        <v>1</v>
      </c>
      <c r="I69" s="617"/>
      <c r="J69" s="617"/>
      <c r="K69" s="638">
        <v>0</v>
      </c>
      <c r="L69" s="617">
        <v>1</v>
      </c>
      <c r="M69" s="618">
        <v>286</v>
      </c>
    </row>
    <row r="70" spans="1:13" ht="14.4" customHeight="1" x14ac:dyDescent="0.3">
      <c r="A70" s="613" t="s">
        <v>515</v>
      </c>
      <c r="B70" s="614" t="s">
        <v>2077</v>
      </c>
      <c r="C70" s="614" t="s">
        <v>1724</v>
      </c>
      <c r="D70" s="614" t="s">
        <v>2078</v>
      </c>
      <c r="E70" s="614" t="s">
        <v>2079</v>
      </c>
      <c r="F70" s="617">
        <v>20</v>
      </c>
      <c r="G70" s="617">
        <v>1429.1962376463866</v>
      </c>
      <c r="H70" s="638">
        <v>1</v>
      </c>
      <c r="I70" s="617"/>
      <c r="J70" s="617"/>
      <c r="K70" s="638">
        <v>0</v>
      </c>
      <c r="L70" s="617">
        <v>20</v>
      </c>
      <c r="M70" s="618">
        <v>1429.1962376463866</v>
      </c>
    </row>
    <row r="71" spans="1:13" ht="14.4" customHeight="1" x14ac:dyDescent="0.3">
      <c r="A71" s="613" t="s">
        <v>515</v>
      </c>
      <c r="B71" s="614" t="s">
        <v>2080</v>
      </c>
      <c r="C71" s="614" t="s">
        <v>1860</v>
      </c>
      <c r="D71" s="614" t="s">
        <v>1861</v>
      </c>
      <c r="E71" s="614" t="s">
        <v>1854</v>
      </c>
      <c r="F71" s="617"/>
      <c r="G71" s="617"/>
      <c r="H71" s="638">
        <v>0</v>
      </c>
      <c r="I71" s="617">
        <v>50</v>
      </c>
      <c r="J71" s="617">
        <v>1733.01</v>
      </c>
      <c r="K71" s="638">
        <v>1</v>
      </c>
      <c r="L71" s="617">
        <v>50</v>
      </c>
      <c r="M71" s="618">
        <v>1733.01</v>
      </c>
    </row>
    <row r="72" spans="1:13" ht="14.4" customHeight="1" x14ac:dyDescent="0.3">
      <c r="A72" s="613" t="s">
        <v>515</v>
      </c>
      <c r="B72" s="614" t="s">
        <v>2080</v>
      </c>
      <c r="C72" s="614" t="s">
        <v>1862</v>
      </c>
      <c r="D72" s="614" t="s">
        <v>1863</v>
      </c>
      <c r="E72" s="614" t="s">
        <v>1864</v>
      </c>
      <c r="F72" s="617"/>
      <c r="G72" s="617"/>
      <c r="H72" s="638">
        <v>0</v>
      </c>
      <c r="I72" s="617">
        <v>185</v>
      </c>
      <c r="J72" s="617">
        <v>10210.080970376042</v>
      </c>
      <c r="K72" s="638">
        <v>1</v>
      </c>
      <c r="L72" s="617">
        <v>185</v>
      </c>
      <c r="M72" s="618">
        <v>10210.080970376042</v>
      </c>
    </row>
    <row r="73" spans="1:13" ht="14.4" customHeight="1" x14ac:dyDescent="0.3">
      <c r="A73" s="613" t="s">
        <v>515</v>
      </c>
      <c r="B73" s="614" t="s">
        <v>2081</v>
      </c>
      <c r="C73" s="614" t="s">
        <v>1797</v>
      </c>
      <c r="D73" s="614" t="s">
        <v>1798</v>
      </c>
      <c r="E73" s="614" t="s">
        <v>2082</v>
      </c>
      <c r="F73" s="617"/>
      <c r="G73" s="617"/>
      <c r="H73" s="638">
        <v>0</v>
      </c>
      <c r="I73" s="617">
        <v>26.8</v>
      </c>
      <c r="J73" s="617">
        <v>16048.921581970375</v>
      </c>
      <c r="K73" s="638">
        <v>1</v>
      </c>
      <c r="L73" s="617">
        <v>26.8</v>
      </c>
      <c r="M73" s="618">
        <v>16048.921581970375</v>
      </c>
    </row>
    <row r="74" spans="1:13" ht="14.4" customHeight="1" x14ac:dyDescent="0.3">
      <c r="A74" s="613" t="s">
        <v>515</v>
      </c>
      <c r="B74" s="614" t="s">
        <v>2083</v>
      </c>
      <c r="C74" s="614" t="s">
        <v>1720</v>
      </c>
      <c r="D74" s="614" t="s">
        <v>2084</v>
      </c>
      <c r="E74" s="614" t="s">
        <v>2085</v>
      </c>
      <c r="F74" s="617">
        <v>5</v>
      </c>
      <c r="G74" s="617">
        <v>2050.4549999999999</v>
      </c>
      <c r="H74" s="638">
        <v>1</v>
      </c>
      <c r="I74" s="617"/>
      <c r="J74" s="617"/>
      <c r="K74" s="638">
        <v>0</v>
      </c>
      <c r="L74" s="617">
        <v>5</v>
      </c>
      <c r="M74" s="618">
        <v>2050.4549999999999</v>
      </c>
    </row>
    <row r="75" spans="1:13" ht="14.4" customHeight="1" x14ac:dyDescent="0.3">
      <c r="A75" s="613" t="s">
        <v>515</v>
      </c>
      <c r="B75" s="614" t="s">
        <v>2083</v>
      </c>
      <c r="C75" s="614" t="s">
        <v>1829</v>
      </c>
      <c r="D75" s="614" t="s">
        <v>2086</v>
      </c>
      <c r="E75" s="614" t="s">
        <v>2087</v>
      </c>
      <c r="F75" s="617"/>
      <c r="G75" s="617"/>
      <c r="H75" s="638">
        <v>0</v>
      </c>
      <c r="I75" s="617">
        <v>380</v>
      </c>
      <c r="J75" s="617">
        <v>10977.962301700511</v>
      </c>
      <c r="K75" s="638">
        <v>1</v>
      </c>
      <c r="L75" s="617">
        <v>380</v>
      </c>
      <c r="M75" s="618">
        <v>10977.962301700511</v>
      </c>
    </row>
    <row r="76" spans="1:13" ht="14.4" customHeight="1" x14ac:dyDescent="0.3">
      <c r="A76" s="613" t="s">
        <v>515</v>
      </c>
      <c r="B76" s="614" t="s">
        <v>2088</v>
      </c>
      <c r="C76" s="614" t="s">
        <v>1849</v>
      </c>
      <c r="D76" s="614" t="s">
        <v>1850</v>
      </c>
      <c r="E76" s="614" t="s">
        <v>1851</v>
      </c>
      <c r="F76" s="617"/>
      <c r="G76" s="617"/>
      <c r="H76" s="638">
        <v>0</v>
      </c>
      <c r="I76" s="617">
        <v>1.2000000000000002</v>
      </c>
      <c r="J76" s="617">
        <v>3036</v>
      </c>
      <c r="K76" s="638">
        <v>1</v>
      </c>
      <c r="L76" s="617">
        <v>1.2000000000000002</v>
      </c>
      <c r="M76" s="618">
        <v>3036</v>
      </c>
    </row>
    <row r="77" spans="1:13" ht="14.4" customHeight="1" x14ac:dyDescent="0.3">
      <c r="A77" s="613" t="s">
        <v>515</v>
      </c>
      <c r="B77" s="614" t="s">
        <v>2089</v>
      </c>
      <c r="C77" s="614" t="s">
        <v>1892</v>
      </c>
      <c r="D77" s="614" t="s">
        <v>1893</v>
      </c>
      <c r="E77" s="614" t="s">
        <v>1894</v>
      </c>
      <c r="F77" s="617">
        <v>4</v>
      </c>
      <c r="G77" s="617">
        <v>638</v>
      </c>
      <c r="H77" s="638">
        <v>0.1444043321299639</v>
      </c>
      <c r="I77" s="617">
        <v>23.7</v>
      </c>
      <c r="J77" s="617">
        <v>3780.15</v>
      </c>
      <c r="K77" s="638">
        <v>0.85559566787003616</v>
      </c>
      <c r="L77" s="617">
        <v>27.7</v>
      </c>
      <c r="M77" s="618">
        <v>4418.1499999999996</v>
      </c>
    </row>
    <row r="78" spans="1:13" ht="14.4" customHeight="1" x14ac:dyDescent="0.3">
      <c r="A78" s="613" t="s">
        <v>515</v>
      </c>
      <c r="B78" s="614" t="s">
        <v>2089</v>
      </c>
      <c r="C78" s="614" t="s">
        <v>1895</v>
      </c>
      <c r="D78" s="614" t="s">
        <v>1893</v>
      </c>
      <c r="E78" s="614" t="s">
        <v>1896</v>
      </c>
      <c r="F78" s="617"/>
      <c r="G78" s="617"/>
      <c r="H78" s="638">
        <v>0</v>
      </c>
      <c r="I78" s="617">
        <v>11.4</v>
      </c>
      <c r="J78" s="617">
        <v>3511.2</v>
      </c>
      <c r="K78" s="638">
        <v>1</v>
      </c>
      <c r="L78" s="617">
        <v>11.4</v>
      </c>
      <c r="M78" s="618">
        <v>3511.2</v>
      </c>
    </row>
    <row r="79" spans="1:13" ht="14.4" customHeight="1" x14ac:dyDescent="0.3">
      <c r="A79" s="613" t="s">
        <v>515</v>
      </c>
      <c r="B79" s="614" t="s">
        <v>2089</v>
      </c>
      <c r="C79" s="614" t="s">
        <v>1874</v>
      </c>
      <c r="D79" s="614" t="s">
        <v>2090</v>
      </c>
      <c r="E79" s="614" t="s">
        <v>1911</v>
      </c>
      <c r="F79" s="617">
        <v>123</v>
      </c>
      <c r="G79" s="617">
        <v>3716.7885627780001</v>
      </c>
      <c r="H79" s="638">
        <v>0.52238140479366424</v>
      </c>
      <c r="I79" s="617">
        <v>112</v>
      </c>
      <c r="J79" s="617">
        <v>3398.2973278579743</v>
      </c>
      <c r="K79" s="638">
        <v>0.47761859520633576</v>
      </c>
      <c r="L79" s="617">
        <v>235</v>
      </c>
      <c r="M79" s="618">
        <v>7115.0858906359745</v>
      </c>
    </row>
    <row r="80" spans="1:13" ht="14.4" customHeight="1" x14ac:dyDescent="0.3">
      <c r="A80" s="613" t="s">
        <v>515</v>
      </c>
      <c r="B80" s="614" t="s">
        <v>2091</v>
      </c>
      <c r="C80" s="614" t="s">
        <v>1885</v>
      </c>
      <c r="D80" s="614" t="s">
        <v>1886</v>
      </c>
      <c r="E80" s="614" t="s">
        <v>2092</v>
      </c>
      <c r="F80" s="617"/>
      <c r="G80" s="617"/>
      <c r="H80" s="638">
        <v>0</v>
      </c>
      <c r="I80" s="617">
        <v>127</v>
      </c>
      <c r="J80" s="617">
        <v>364116.85354011506</v>
      </c>
      <c r="K80" s="638">
        <v>1</v>
      </c>
      <c r="L80" s="617">
        <v>127</v>
      </c>
      <c r="M80" s="618">
        <v>364116.85354011506</v>
      </c>
    </row>
    <row r="81" spans="1:13" ht="14.4" customHeight="1" x14ac:dyDescent="0.3">
      <c r="A81" s="613" t="s">
        <v>515</v>
      </c>
      <c r="B81" s="614" t="s">
        <v>2093</v>
      </c>
      <c r="C81" s="614" t="s">
        <v>1889</v>
      </c>
      <c r="D81" s="614" t="s">
        <v>1890</v>
      </c>
      <c r="E81" s="614" t="s">
        <v>2094</v>
      </c>
      <c r="F81" s="617"/>
      <c r="G81" s="617"/>
      <c r="H81" s="638">
        <v>0</v>
      </c>
      <c r="I81" s="617">
        <v>10</v>
      </c>
      <c r="J81" s="617">
        <v>55170.5</v>
      </c>
      <c r="K81" s="638">
        <v>1</v>
      </c>
      <c r="L81" s="617">
        <v>10</v>
      </c>
      <c r="M81" s="618">
        <v>55170.5</v>
      </c>
    </row>
    <row r="82" spans="1:13" ht="14.4" customHeight="1" x14ac:dyDescent="0.3">
      <c r="A82" s="613" t="s">
        <v>515</v>
      </c>
      <c r="B82" s="614" t="s">
        <v>2095</v>
      </c>
      <c r="C82" s="614" t="s">
        <v>1498</v>
      </c>
      <c r="D82" s="614" t="s">
        <v>1424</v>
      </c>
      <c r="E82" s="614" t="s">
        <v>2096</v>
      </c>
      <c r="F82" s="617"/>
      <c r="G82" s="617"/>
      <c r="H82" s="638">
        <v>0</v>
      </c>
      <c r="I82" s="617">
        <v>1</v>
      </c>
      <c r="J82" s="617">
        <v>58.740000000000023</v>
      </c>
      <c r="K82" s="638">
        <v>1</v>
      </c>
      <c r="L82" s="617">
        <v>1</v>
      </c>
      <c r="M82" s="618">
        <v>58.740000000000023</v>
      </c>
    </row>
    <row r="83" spans="1:13" ht="14.4" customHeight="1" x14ac:dyDescent="0.3">
      <c r="A83" s="613" t="s">
        <v>515</v>
      </c>
      <c r="B83" s="614" t="s">
        <v>2095</v>
      </c>
      <c r="C83" s="614" t="s">
        <v>1423</v>
      </c>
      <c r="D83" s="614" t="s">
        <v>1424</v>
      </c>
      <c r="E83" s="614" t="s">
        <v>2097</v>
      </c>
      <c r="F83" s="617"/>
      <c r="G83" s="617"/>
      <c r="H83" s="638">
        <v>0</v>
      </c>
      <c r="I83" s="617">
        <v>2</v>
      </c>
      <c r="J83" s="617">
        <v>210.1193312706859</v>
      </c>
      <c r="K83" s="638">
        <v>1</v>
      </c>
      <c r="L83" s="617">
        <v>2</v>
      </c>
      <c r="M83" s="618">
        <v>210.1193312706859</v>
      </c>
    </row>
    <row r="84" spans="1:13" ht="14.4" customHeight="1" x14ac:dyDescent="0.3">
      <c r="A84" s="613" t="s">
        <v>515</v>
      </c>
      <c r="B84" s="614" t="s">
        <v>2095</v>
      </c>
      <c r="C84" s="614" t="s">
        <v>522</v>
      </c>
      <c r="D84" s="614" t="s">
        <v>523</v>
      </c>
      <c r="E84" s="614" t="s">
        <v>2098</v>
      </c>
      <c r="F84" s="617">
        <v>2</v>
      </c>
      <c r="G84" s="617">
        <v>179.74</v>
      </c>
      <c r="H84" s="638">
        <v>1</v>
      </c>
      <c r="I84" s="617"/>
      <c r="J84" s="617"/>
      <c r="K84" s="638">
        <v>0</v>
      </c>
      <c r="L84" s="617">
        <v>2</v>
      </c>
      <c r="M84" s="618">
        <v>179.74</v>
      </c>
    </row>
    <row r="85" spans="1:13" ht="14.4" customHeight="1" x14ac:dyDescent="0.3">
      <c r="A85" s="613" t="s">
        <v>515</v>
      </c>
      <c r="B85" s="614" t="s">
        <v>2099</v>
      </c>
      <c r="C85" s="614" t="s">
        <v>526</v>
      </c>
      <c r="D85" s="614" t="s">
        <v>2100</v>
      </c>
      <c r="E85" s="614" t="s">
        <v>2101</v>
      </c>
      <c r="F85" s="617">
        <v>65</v>
      </c>
      <c r="G85" s="617">
        <v>16278.380542064346</v>
      </c>
      <c r="H85" s="638">
        <v>1</v>
      </c>
      <c r="I85" s="617"/>
      <c r="J85" s="617"/>
      <c r="K85" s="638">
        <v>0</v>
      </c>
      <c r="L85" s="617">
        <v>65</v>
      </c>
      <c r="M85" s="618">
        <v>16278.380542064346</v>
      </c>
    </row>
    <row r="86" spans="1:13" ht="14.4" customHeight="1" x14ac:dyDescent="0.3">
      <c r="A86" s="613" t="s">
        <v>515</v>
      </c>
      <c r="B86" s="614" t="s">
        <v>2102</v>
      </c>
      <c r="C86" s="614" t="s">
        <v>1306</v>
      </c>
      <c r="D86" s="614" t="s">
        <v>1307</v>
      </c>
      <c r="E86" s="614" t="s">
        <v>1308</v>
      </c>
      <c r="F86" s="617">
        <v>1</v>
      </c>
      <c r="G86" s="617">
        <v>900.00070203790347</v>
      </c>
      <c r="H86" s="638">
        <v>1</v>
      </c>
      <c r="I86" s="617"/>
      <c r="J86" s="617"/>
      <c r="K86" s="638">
        <v>0</v>
      </c>
      <c r="L86" s="617">
        <v>1</v>
      </c>
      <c r="M86" s="618">
        <v>900.00070203790347</v>
      </c>
    </row>
    <row r="87" spans="1:13" ht="14.4" customHeight="1" x14ac:dyDescent="0.3">
      <c r="A87" s="613" t="s">
        <v>515</v>
      </c>
      <c r="B87" s="614" t="s">
        <v>2102</v>
      </c>
      <c r="C87" s="614" t="s">
        <v>1010</v>
      </c>
      <c r="D87" s="614" t="s">
        <v>1011</v>
      </c>
      <c r="E87" s="614" t="s">
        <v>1012</v>
      </c>
      <c r="F87" s="617"/>
      <c r="G87" s="617"/>
      <c r="H87" s="638">
        <v>0</v>
      </c>
      <c r="I87" s="617">
        <v>55.5</v>
      </c>
      <c r="J87" s="617">
        <v>47573.326608505013</v>
      </c>
      <c r="K87" s="638">
        <v>1</v>
      </c>
      <c r="L87" s="617">
        <v>55.5</v>
      </c>
      <c r="M87" s="618">
        <v>47573.326608505013</v>
      </c>
    </row>
    <row r="88" spans="1:13" ht="14.4" customHeight="1" x14ac:dyDescent="0.3">
      <c r="A88" s="613" t="s">
        <v>515</v>
      </c>
      <c r="B88" s="614" t="s">
        <v>2103</v>
      </c>
      <c r="C88" s="614" t="s">
        <v>1544</v>
      </c>
      <c r="D88" s="614" t="s">
        <v>1545</v>
      </c>
      <c r="E88" s="614" t="s">
        <v>2104</v>
      </c>
      <c r="F88" s="617"/>
      <c r="G88" s="617"/>
      <c r="H88" s="638">
        <v>0</v>
      </c>
      <c r="I88" s="617">
        <v>1</v>
      </c>
      <c r="J88" s="617">
        <v>504.82004643752504</v>
      </c>
      <c r="K88" s="638">
        <v>1</v>
      </c>
      <c r="L88" s="617">
        <v>1</v>
      </c>
      <c r="M88" s="618">
        <v>504.82004643752504</v>
      </c>
    </row>
    <row r="89" spans="1:13" ht="14.4" customHeight="1" x14ac:dyDescent="0.3">
      <c r="A89" s="613" t="s">
        <v>515</v>
      </c>
      <c r="B89" s="614" t="s">
        <v>2103</v>
      </c>
      <c r="C89" s="614" t="s">
        <v>1558</v>
      </c>
      <c r="D89" s="614" t="s">
        <v>2105</v>
      </c>
      <c r="E89" s="614" t="s">
        <v>2106</v>
      </c>
      <c r="F89" s="617"/>
      <c r="G89" s="617"/>
      <c r="H89" s="638">
        <v>0</v>
      </c>
      <c r="I89" s="617">
        <v>1</v>
      </c>
      <c r="J89" s="617">
        <v>80.52000000000001</v>
      </c>
      <c r="K89" s="638">
        <v>1</v>
      </c>
      <c r="L89" s="617">
        <v>1</v>
      </c>
      <c r="M89" s="618">
        <v>80.52000000000001</v>
      </c>
    </row>
    <row r="90" spans="1:13" ht="14.4" customHeight="1" x14ac:dyDescent="0.3">
      <c r="A90" s="613" t="s">
        <v>515</v>
      </c>
      <c r="B90" s="614" t="s">
        <v>2107</v>
      </c>
      <c r="C90" s="614" t="s">
        <v>1508</v>
      </c>
      <c r="D90" s="614" t="s">
        <v>1509</v>
      </c>
      <c r="E90" s="614" t="s">
        <v>2108</v>
      </c>
      <c r="F90" s="617"/>
      <c r="G90" s="617"/>
      <c r="H90" s="638">
        <v>0</v>
      </c>
      <c r="I90" s="617">
        <v>3</v>
      </c>
      <c r="J90" s="617">
        <v>717.71833333333336</v>
      </c>
      <c r="K90" s="638">
        <v>1</v>
      </c>
      <c r="L90" s="617">
        <v>3</v>
      </c>
      <c r="M90" s="618">
        <v>717.71833333333336</v>
      </c>
    </row>
    <row r="91" spans="1:13" ht="14.4" customHeight="1" x14ac:dyDescent="0.3">
      <c r="A91" s="613" t="s">
        <v>515</v>
      </c>
      <c r="B91" s="614" t="s">
        <v>2109</v>
      </c>
      <c r="C91" s="614" t="s">
        <v>533</v>
      </c>
      <c r="D91" s="614" t="s">
        <v>534</v>
      </c>
      <c r="E91" s="614" t="s">
        <v>535</v>
      </c>
      <c r="F91" s="617">
        <v>1</v>
      </c>
      <c r="G91" s="617">
        <v>262.31787954179947</v>
      </c>
      <c r="H91" s="638">
        <v>1</v>
      </c>
      <c r="I91" s="617"/>
      <c r="J91" s="617"/>
      <c r="K91" s="638">
        <v>0</v>
      </c>
      <c r="L91" s="617">
        <v>1</v>
      </c>
      <c r="M91" s="618">
        <v>262.31787954179947</v>
      </c>
    </row>
    <row r="92" spans="1:13" ht="14.4" customHeight="1" x14ac:dyDescent="0.3">
      <c r="A92" s="613" t="s">
        <v>515</v>
      </c>
      <c r="B92" s="614" t="s">
        <v>2109</v>
      </c>
      <c r="C92" s="614" t="s">
        <v>530</v>
      </c>
      <c r="D92" s="614" t="s">
        <v>531</v>
      </c>
      <c r="E92" s="614" t="s">
        <v>532</v>
      </c>
      <c r="F92" s="617">
        <v>1</v>
      </c>
      <c r="G92" s="617">
        <v>184.16</v>
      </c>
      <c r="H92" s="638">
        <v>1</v>
      </c>
      <c r="I92" s="617"/>
      <c r="J92" s="617"/>
      <c r="K92" s="638">
        <v>0</v>
      </c>
      <c r="L92" s="617">
        <v>1</v>
      </c>
      <c r="M92" s="618">
        <v>184.16</v>
      </c>
    </row>
    <row r="93" spans="1:13" ht="14.4" customHeight="1" x14ac:dyDescent="0.3">
      <c r="A93" s="613" t="s">
        <v>515</v>
      </c>
      <c r="B93" s="614" t="s">
        <v>2110</v>
      </c>
      <c r="C93" s="614" t="s">
        <v>1527</v>
      </c>
      <c r="D93" s="614" t="s">
        <v>2111</v>
      </c>
      <c r="E93" s="614" t="s">
        <v>2112</v>
      </c>
      <c r="F93" s="617"/>
      <c r="G93" s="617"/>
      <c r="H93" s="638">
        <v>0</v>
      </c>
      <c r="I93" s="617">
        <v>3</v>
      </c>
      <c r="J93" s="617">
        <v>268.8873583283123</v>
      </c>
      <c r="K93" s="638">
        <v>1</v>
      </c>
      <c r="L93" s="617">
        <v>3</v>
      </c>
      <c r="M93" s="618">
        <v>268.8873583283123</v>
      </c>
    </row>
    <row r="94" spans="1:13" ht="14.4" customHeight="1" x14ac:dyDescent="0.3">
      <c r="A94" s="613" t="s">
        <v>515</v>
      </c>
      <c r="B94" s="614" t="s">
        <v>2110</v>
      </c>
      <c r="C94" s="614" t="s">
        <v>1476</v>
      </c>
      <c r="D94" s="614" t="s">
        <v>2113</v>
      </c>
      <c r="E94" s="614" t="s">
        <v>2114</v>
      </c>
      <c r="F94" s="617"/>
      <c r="G94" s="617"/>
      <c r="H94" s="638">
        <v>0</v>
      </c>
      <c r="I94" s="617">
        <v>2</v>
      </c>
      <c r="J94" s="617">
        <v>94.18</v>
      </c>
      <c r="K94" s="638">
        <v>1</v>
      </c>
      <c r="L94" s="617">
        <v>2</v>
      </c>
      <c r="M94" s="618">
        <v>94.18</v>
      </c>
    </row>
    <row r="95" spans="1:13" ht="14.4" customHeight="1" x14ac:dyDescent="0.3">
      <c r="A95" s="613" t="s">
        <v>515</v>
      </c>
      <c r="B95" s="614" t="s">
        <v>2110</v>
      </c>
      <c r="C95" s="614" t="s">
        <v>1555</v>
      </c>
      <c r="D95" s="614" t="s">
        <v>2115</v>
      </c>
      <c r="E95" s="614" t="s">
        <v>2116</v>
      </c>
      <c r="F95" s="617"/>
      <c r="G95" s="617"/>
      <c r="H95" s="638">
        <v>0</v>
      </c>
      <c r="I95" s="617">
        <v>2</v>
      </c>
      <c r="J95" s="617">
        <v>118.84</v>
      </c>
      <c r="K95" s="638">
        <v>1</v>
      </c>
      <c r="L95" s="617">
        <v>2</v>
      </c>
      <c r="M95" s="618">
        <v>118.84</v>
      </c>
    </row>
    <row r="96" spans="1:13" ht="14.4" customHeight="1" x14ac:dyDescent="0.3">
      <c r="A96" s="613" t="s">
        <v>515</v>
      </c>
      <c r="B96" s="614" t="s">
        <v>2117</v>
      </c>
      <c r="C96" s="614" t="s">
        <v>536</v>
      </c>
      <c r="D96" s="614" t="s">
        <v>537</v>
      </c>
      <c r="E96" s="614" t="s">
        <v>538</v>
      </c>
      <c r="F96" s="617">
        <v>4</v>
      </c>
      <c r="G96" s="617">
        <v>1999.991</v>
      </c>
      <c r="H96" s="638">
        <v>1</v>
      </c>
      <c r="I96" s="617"/>
      <c r="J96" s="617"/>
      <c r="K96" s="638">
        <v>0</v>
      </c>
      <c r="L96" s="617">
        <v>4</v>
      </c>
      <c r="M96" s="618">
        <v>1999.991</v>
      </c>
    </row>
    <row r="97" spans="1:13" ht="14.4" customHeight="1" x14ac:dyDescent="0.3">
      <c r="A97" s="613" t="s">
        <v>515</v>
      </c>
      <c r="B97" s="614" t="s">
        <v>2117</v>
      </c>
      <c r="C97" s="614" t="s">
        <v>1439</v>
      </c>
      <c r="D97" s="614" t="s">
        <v>1440</v>
      </c>
      <c r="E97" s="614" t="s">
        <v>1441</v>
      </c>
      <c r="F97" s="617"/>
      <c r="G97" s="617"/>
      <c r="H97" s="638">
        <v>0</v>
      </c>
      <c r="I97" s="617">
        <v>6</v>
      </c>
      <c r="J97" s="617">
        <v>829.5</v>
      </c>
      <c r="K97" s="638">
        <v>1</v>
      </c>
      <c r="L97" s="617">
        <v>6</v>
      </c>
      <c r="M97" s="618">
        <v>829.5</v>
      </c>
    </row>
    <row r="98" spans="1:13" ht="14.4" customHeight="1" x14ac:dyDescent="0.3">
      <c r="A98" s="613" t="s">
        <v>515</v>
      </c>
      <c r="B98" s="614" t="s">
        <v>2117</v>
      </c>
      <c r="C98" s="614" t="s">
        <v>1562</v>
      </c>
      <c r="D98" s="614" t="s">
        <v>2118</v>
      </c>
      <c r="E98" s="614" t="s">
        <v>2119</v>
      </c>
      <c r="F98" s="617"/>
      <c r="G98" s="617"/>
      <c r="H98" s="638">
        <v>0</v>
      </c>
      <c r="I98" s="617">
        <v>3</v>
      </c>
      <c r="J98" s="617">
        <v>510.72</v>
      </c>
      <c r="K98" s="638">
        <v>1</v>
      </c>
      <c r="L98" s="617">
        <v>3</v>
      </c>
      <c r="M98" s="618">
        <v>510.72</v>
      </c>
    </row>
    <row r="99" spans="1:13" ht="14.4" customHeight="1" x14ac:dyDescent="0.3">
      <c r="A99" s="613" t="s">
        <v>515</v>
      </c>
      <c r="B99" s="614" t="s">
        <v>2117</v>
      </c>
      <c r="C99" s="614" t="s">
        <v>1575</v>
      </c>
      <c r="D99" s="614" t="s">
        <v>2120</v>
      </c>
      <c r="E99" s="614" t="s">
        <v>2121</v>
      </c>
      <c r="F99" s="617"/>
      <c r="G99" s="617"/>
      <c r="H99" s="638">
        <v>0</v>
      </c>
      <c r="I99" s="617">
        <v>5</v>
      </c>
      <c r="J99" s="617">
        <v>4974.7</v>
      </c>
      <c r="K99" s="638">
        <v>1</v>
      </c>
      <c r="L99" s="617">
        <v>5</v>
      </c>
      <c r="M99" s="618">
        <v>4974.7</v>
      </c>
    </row>
    <row r="100" spans="1:13" ht="14.4" customHeight="1" x14ac:dyDescent="0.3">
      <c r="A100" s="613" t="s">
        <v>515</v>
      </c>
      <c r="B100" s="614" t="s">
        <v>2117</v>
      </c>
      <c r="C100" s="614" t="s">
        <v>1541</v>
      </c>
      <c r="D100" s="614" t="s">
        <v>1440</v>
      </c>
      <c r="E100" s="614" t="s">
        <v>1542</v>
      </c>
      <c r="F100" s="617"/>
      <c r="G100" s="617"/>
      <c r="H100" s="638">
        <v>0</v>
      </c>
      <c r="I100" s="617">
        <v>1</v>
      </c>
      <c r="J100" s="617">
        <v>141.02000000000004</v>
      </c>
      <c r="K100" s="638">
        <v>1</v>
      </c>
      <c r="L100" s="617">
        <v>1</v>
      </c>
      <c r="M100" s="618">
        <v>141.02000000000004</v>
      </c>
    </row>
    <row r="101" spans="1:13" ht="14.4" customHeight="1" x14ac:dyDescent="0.3">
      <c r="A101" s="613" t="s">
        <v>515</v>
      </c>
      <c r="B101" s="614" t="s">
        <v>2122</v>
      </c>
      <c r="C101" s="614" t="s">
        <v>1501</v>
      </c>
      <c r="D101" s="614" t="s">
        <v>1502</v>
      </c>
      <c r="E101" s="614" t="s">
        <v>2015</v>
      </c>
      <c r="F101" s="617"/>
      <c r="G101" s="617"/>
      <c r="H101" s="638">
        <v>0</v>
      </c>
      <c r="I101" s="617">
        <v>2</v>
      </c>
      <c r="J101" s="617">
        <v>98.920000000000016</v>
      </c>
      <c r="K101" s="638">
        <v>1</v>
      </c>
      <c r="L101" s="617">
        <v>2</v>
      </c>
      <c r="M101" s="618">
        <v>98.920000000000016</v>
      </c>
    </row>
    <row r="102" spans="1:13" ht="14.4" customHeight="1" x14ac:dyDescent="0.3">
      <c r="A102" s="613" t="s">
        <v>515</v>
      </c>
      <c r="B102" s="614" t="s">
        <v>2122</v>
      </c>
      <c r="C102" s="614" t="s">
        <v>1435</v>
      </c>
      <c r="D102" s="614" t="s">
        <v>1436</v>
      </c>
      <c r="E102" s="614" t="s">
        <v>2123</v>
      </c>
      <c r="F102" s="617"/>
      <c r="G102" s="617"/>
      <c r="H102" s="638">
        <v>0</v>
      </c>
      <c r="I102" s="617">
        <v>1</v>
      </c>
      <c r="J102" s="617">
        <v>198.74873491384761</v>
      </c>
      <c r="K102" s="638">
        <v>1</v>
      </c>
      <c r="L102" s="617">
        <v>1</v>
      </c>
      <c r="M102" s="618">
        <v>198.74873491384761</v>
      </c>
    </row>
    <row r="103" spans="1:13" ht="14.4" customHeight="1" x14ac:dyDescent="0.3">
      <c r="A103" s="613" t="s">
        <v>515</v>
      </c>
      <c r="B103" s="614" t="s">
        <v>2124</v>
      </c>
      <c r="C103" s="614" t="s">
        <v>1419</v>
      </c>
      <c r="D103" s="614" t="s">
        <v>1420</v>
      </c>
      <c r="E103" s="614" t="s">
        <v>1421</v>
      </c>
      <c r="F103" s="617"/>
      <c r="G103" s="617"/>
      <c r="H103" s="638">
        <v>0</v>
      </c>
      <c r="I103" s="617">
        <v>1</v>
      </c>
      <c r="J103" s="617">
        <v>90.379547628806037</v>
      </c>
      <c r="K103" s="638">
        <v>1</v>
      </c>
      <c r="L103" s="617">
        <v>1</v>
      </c>
      <c r="M103" s="618">
        <v>90.379547628806037</v>
      </c>
    </row>
    <row r="104" spans="1:13" ht="14.4" customHeight="1" x14ac:dyDescent="0.3">
      <c r="A104" s="613" t="s">
        <v>515</v>
      </c>
      <c r="B104" s="614" t="s">
        <v>2125</v>
      </c>
      <c r="C104" s="614" t="s">
        <v>1512</v>
      </c>
      <c r="D104" s="614" t="s">
        <v>1513</v>
      </c>
      <c r="E104" s="614" t="s">
        <v>2126</v>
      </c>
      <c r="F104" s="617"/>
      <c r="G104" s="617"/>
      <c r="H104" s="638">
        <v>0</v>
      </c>
      <c r="I104" s="617">
        <v>1</v>
      </c>
      <c r="J104" s="617">
        <v>47.88000000000001</v>
      </c>
      <c r="K104" s="638">
        <v>1</v>
      </c>
      <c r="L104" s="617">
        <v>1</v>
      </c>
      <c r="M104" s="618">
        <v>47.88000000000001</v>
      </c>
    </row>
    <row r="105" spans="1:13" ht="14.4" customHeight="1" x14ac:dyDescent="0.3">
      <c r="A105" s="613" t="s">
        <v>515</v>
      </c>
      <c r="B105" s="614" t="s">
        <v>2125</v>
      </c>
      <c r="C105" s="614" t="s">
        <v>1468</v>
      </c>
      <c r="D105" s="614" t="s">
        <v>1469</v>
      </c>
      <c r="E105" s="614" t="s">
        <v>1470</v>
      </c>
      <c r="F105" s="617"/>
      <c r="G105" s="617"/>
      <c r="H105" s="638">
        <v>0</v>
      </c>
      <c r="I105" s="617">
        <v>31</v>
      </c>
      <c r="J105" s="617">
        <v>2399.0040587582457</v>
      </c>
      <c r="K105" s="638">
        <v>1</v>
      </c>
      <c r="L105" s="617">
        <v>31</v>
      </c>
      <c r="M105" s="618">
        <v>2399.0040587582457</v>
      </c>
    </row>
    <row r="106" spans="1:13" ht="14.4" customHeight="1" x14ac:dyDescent="0.3">
      <c r="A106" s="613" t="s">
        <v>515</v>
      </c>
      <c r="B106" s="614" t="s">
        <v>2127</v>
      </c>
      <c r="C106" s="614" t="s">
        <v>1472</v>
      </c>
      <c r="D106" s="614" t="s">
        <v>1473</v>
      </c>
      <c r="E106" s="614" t="s">
        <v>1485</v>
      </c>
      <c r="F106" s="617"/>
      <c r="G106" s="617"/>
      <c r="H106" s="638">
        <v>0</v>
      </c>
      <c r="I106" s="617">
        <v>1</v>
      </c>
      <c r="J106" s="617">
        <v>72.419999999999973</v>
      </c>
      <c r="K106" s="638">
        <v>1</v>
      </c>
      <c r="L106" s="617">
        <v>1</v>
      </c>
      <c r="M106" s="618">
        <v>72.419999999999973</v>
      </c>
    </row>
    <row r="107" spans="1:13" ht="14.4" customHeight="1" x14ac:dyDescent="0.3">
      <c r="A107" s="613" t="s">
        <v>515</v>
      </c>
      <c r="B107" s="614" t="s">
        <v>2128</v>
      </c>
      <c r="C107" s="614" t="s">
        <v>1588</v>
      </c>
      <c r="D107" s="614" t="s">
        <v>1589</v>
      </c>
      <c r="E107" s="614" t="s">
        <v>1590</v>
      </c>
      <c r="F107" s="617">
        <v>55</v>
      </c>
      <c r="G107" s="617">
        <v>13167.403333333332</v>
      </c>
      <c r="H107" s="638">
        <v>1</v>
      </c>
      <c r="I107" s="617"/>
      <c r="J107" s="617"/>
      <c r="K107" s="638">
        <v>0</v>
      </c>
      <c r="L107" s="617">
        <v>55</v>
      </c>
      <c r="M107" s="618">
        <v>13167.403333333332</v>
      </c>
    </row>
    <row r="108" spans="1:13" ht="14.4" customHeight="1" x14ac:dyDescent="0.3">
      <c r="A108" s="613" t="s">
        <v>515</v>
      </c>
      <c r="B108" s="614" t="s">
        <v>2128</v>
      </c>
      <c r="C108" s="614" t="s">
        <v>1682</v>
      </c>
      <c r="D108" s="614" t="s">
        <v>2129</v>
      </c>
      <c r="E108" s="614" t="s">
        <v>1590</v>
      </c>
      <c r="F108" s="617"/>
      <c r="G108" s="617"/>
      <c r="H108" s="638">
        <v>0</v>
      </c>
      <c r="I108" s="617">
        <v>49</v>
      </c>
      <c r="J108" s="617">
        <v>10576.858061469144</v>
      </c>
      <c r="K108" s="638">
        <v>1</v>
      </c>
      <c r="L108" s="617">
        <v>49</v>
      </c>
      <c r="M108" s="618">
        <v>10576.858061469144</v>
      </c>
    </row>
    <row r="109" spans="1:13" ht="14.4" customHeight="1" x14ac:dyDescent="0.3">
      <c r="A109" s="613" t="s">
        <v>515</v>
      </c>
      <c r="B109" s="614" t="s">
        <v>2128</v>
      </c>
      <c r="C109" s="614" t="s">
        <v>1663</v>
      </c>
      <c r="D109" s="614" t="s">
        <v>2130</v>
      </c>
      <c r="E109" s="614" t="s">
        <v>550</v>
      </c>
      <c r="F109" s="617"/>
      <c r="G109" s="617"/>
      <c r="H109" s="638">
        <v>0</v>
      </c>
      <c r="I109" s="617">
        <v>35</v>
      </c>
      <c r="J109" s="617">
        <v>1418.0399931566412</v>
      </c>
      <c r="K109" s="638">
        <v>1</v>
      </c>
      <c r="L109" s="617">
        <v>35</v>
      </c>
      <c r="M109" s="618">
        <v>1418.0399931566412</v>
      </c>
    </row>
    <row r="110" spans="1:13" ht="14.4" customHeight="1" x14ac:dyDescent="0.3">
      <c r="A110" s="613" t="s">
        <v>515</v>
      </c>
      <c r="B110" s="614" t="s">
        <v>2128</v>
      </c>
      <c r="C110" s="614" t="s">
        <v>1666</v>
      </c>
      <c r="D110" s="614" t="s">
        <v>2131</v>
      </c>
      <c r="E110" s="614" t="s">
        <v>550</v>
      </c>
      <c r="F110" s="617"/>
      <c r="G110" s="617"/>
      <c r="H110" s="638">
        <v>0</v>
      </c>
      <c r="I110" s="617">
        <v>16</v>
      </c>
      <c r="J110" s="617">
        <v>764.96</v>
      </c>
      <c r="K110" s="638">
        <v>1</v>
      </c>
      <c r="L110" s="617">
        <v>16</v>
      </c>
      <c r="M110" s="618">
        <v>764.96</v>
      </c>
    </row>
    <row r="111" spans="1:13" ht="14.4" customHeight="1" x14ac:dyDescent="0.3">
      <c r="A111" s="613" t="s">
        <v>515</v>
      </c>
      <c r="B111" s="614" t="s">
        <v>2128</v>
      </c>
      <c r="C111" s="614" t="s">
        <v>1669</v>
      </c>
      <c r="D111" s="614" t="s">
        <v>2132</v>
      </c>
      <c r="E111" s="614" t="s">
        <v>550</v>
      </c>
      <c r="F111" s="617"/>
      <c r="G111" s="617"/>
      <c r="H111" s="638">
        <v>0</v>
      </c>
      <c r="I111" s="617">
        <v>76</v>
      </c>
      <c r="J111" s="617">
        <v>3633.5593118839506</v>
      </c>
      <c r="K111" s="638">
        <v>1</v>
      </c>
      <c r="L111" s="617">
        <v>76</v>
      </c>
      <c r="M111" s="618">
        <v>3633.5593118839506</v>
      </c>
    </row>
    <row r="112" spans="1:13" ht="14.4" customHeight="1" x14ac:dyDescent="0.3">
      <c r="A112" s="613" t="s">
        <v>515</v>
      </c>
      <c r="B112" s="614" t="s">
        <v>2128</v>
      </c>
      <c r="C112" s="614" t="s">
        <v>1672</v>
      </c>
      <c r="D112" s="614" t="s">
        <v>2133</v>
      </c>
      <c r="E112" s="614" t="s">
        <v>550</v>
      </c>
      <c r="F112" s="617"/>
      <c r="G112" s="617"/>
      <c r="H112" s="638">
        <v>0</v>
      </c>
      <c r="I112" s="617">
        <v>40</v>
      </c>
      <c r="J112" s="617">
        <v>1923.9999985383113</v>
      </c>
      <c r="K112" s="638">
        <v>1</v>
      </c>
      <c r="L112" s="617">
        <v>40</v>
      </c>
      <c r="M112" s="618">
        <v>1923.9999985383113</v>
      </c>
    </row>
    <row r="113" spans="1:13" ht="14.4" customHeight="1" x14ac:dyDescent="0.3">
      <c r="A113" s="613" t="s">
        <v>515</v>
      </c>
      <c r="B113" s="614" t="s">
        <v>2128</v>
      </c>
      <c r="C113" s="614" t="s">
        <v>1443</v>
      </c>
      <c r="D113" s="614" t="s">
        <v>2134</v>
      </c>
      <c r="E113" s="614" t="s">
        <v>550</v>
      </c>
      <c r="F113" s="617"/>
      <c r="G113" s="617"/>
      <c r="H113" s="638">
        <v>0</v>
      </c>
      <c r="I113" s="617">
        <v>50</v>
      </c>
      <c r="J113" s="617">
        <v>2404.9998677282056</v>
      </c>
      <c r="K113" s="638">
        <v>1</v>
      </c>
      <c r="L113" s="617">
        <v>50</v>
      </c>
      <c r="M113" s="618">
        <v>2404.9998677282056</v>
      </c>
    </row>
    <row r="114" spans="1:13" ht="14.4" customHeight="1" x14ac:dyDescent="0.3">
      <c r="A114" s="613" t="s">
        <v>515</v>
      </c>
      <c r="B114" s="614" t="s">
        <v>2128</v>
      </c>
      <c r="C114" s="614" t="s">
        <v>1592</v>
      </c>
      <c r="D114" s="614" t="s">
        <v>2135</v>
      </c>
      <c r="E114" s="614" t="s">
        <v>2136</v>
      </c>
      <c r="F114" s="617">
        <v>6</v>
      </c>
      <c r="G114" s="617">
        <v>1099.2580444751015</v>
      </c>
      <c r="H114" s="638">
        <v>1</v>
      </c>
      <c r="I114" s="617"/>
      <c r="J114" s="617"/>
      <c r="K114" s="638">
        <v>0</v>
      </c>
      <c r="L114" s="617">
        <v>6</v>
      </c>
      <c r="M114" s="618">
        <v>1099.2580444751015</v>
      </c>
    </row>
    <row r="115" spans="1:13" ht="14.4" customHeight="1" x14ac:dyDescent="0.3">
      <c r="A115" s="613" t="s">
        <v>515</v>
      </c>
      <c r="B115" s="614" t="s">
        <v>2128</v>
      </c>
      <c r="C115" s="614" t="s">
        <v>1691</v>
      </c>
      <c r="D115" s="614" t="s">
        <v>1692</v>
      </c>
      <c r="E115" s="614" t="s">
        <v>1687</v>
      </c>
      <c r="F115" s="617"/>
      <c r="G115" s="617"/>
      <c r="H115" s="638">
        <v>0</v>
      </c>
      <c r="I115" s="617">
        <v>32</v>
      </c>
      <c r="J115" s="617">
        <v>12514.878526233548</v>
      </c>
      <c r="K115" s="638">
        <v>1</v>
      </c>
      <c r="L115" s="617">
        <v>32</v>
      </c>
      <c r="M115" s="618">
        <v>12514.878526233548</v>
      </c>
    </row>
    <row r="116" spans="1:13" ht="14.4" customHeight="1" x14ac:dyDescent="0.3">
      <c r="A116" s="613" t="s">
        <v>515</v>
      </c>
      <c r="B116" s="614" t="s">
        <v>2128</v>
      </c>
      <c r="C116" s="614" t="s">
        <v>1685</v>
      </c>
      <c r="D116" s="614" t="s">
        <v>1686</v>
      </c>
      <c r="E116" s="614" t="s">
        <v>1687</v>
      </c>
      <c r="F116" s="617"/>
      <c r="G116" s="617"/>
      <c r="H116" s="638">
        <v>0</v>
      </c>
      <c r="I116" s="617">
        <v>15</v>
      </c>
      <c r="J116" s="617">
        <v>6395.0994423920865</v>
      </c>
      <c r="K116" s="638">
        <v>1</v>
      </c>
      <c r="L116" s="617">
        <v>15</v>
      </c>
      <c r="M116" s="618">
        <v>6395.0994423920865</v>
      </c>
    </row>
    <row r="117" spans="1:13" ht="14.4" customHeight="1" x14ac:dyDescent="0.3">
      <c r="A117" s="613" t="s">
        <v>515</v>
      </c>
      <c r="B117" s="614" t="s">
        <v>2128</v>
      </c>
      <c r="C117" s="614" t="s">
        <v>1675</v>
      </c>
      <c r="D117" s="614" t="s">
        <v>1676</v>
      </c>
      <c r="E117" s="614" t="s">
        <v>550</v>
      </c>
      <c r="F117" s="617"/>
      <c r="G117" s="617"/>
      <c r="H117" s="638">
        <v>0</v>
      </c>
      <c r="I117" s="617">
        <v>16</v>
      </c>
      <c r="J117" s="617">
        <v>537.11963468871613</v>
      </c>
      <c r="K117" s="638">
        <v>1</v>
      </c>
      <c r="L117" s="617">
        <v>16</v>
      </c>
      <c r="M117" s="618">
        <v>537.11963468871613</v>
      </c>
    </row>
    <row r="118" spans="1:13" ht="14.4" customHeight="1" x14ac:dyDescent="0.3">
      <c r="A118" s="613" t="s">
        <v>515</v>
      </c>
      <c r="B118" s="614" t="s">
        <v>2128</v>
      </c>
      <c r="C118" s="614" t="s">
        <v>1688</v>
      </c>
      <c r="D118" s="614" t="s">
        <v>1689</v>
      </c>
      <c r="E118" s="614" t="s">
        <v>1687</v>
      </c>
      <c r="F118" s="617"/>
      <c r="G118" s="617"/>
      <c r="H118" s="638">
        <v>0</v>
      </c>
      <c r="I118" s="617">
        <v>282</v>
      </c>
      <c r="J118" s="617">
        <v>51764.798959975415</v>
      </c>
      <c r="K118" s="638">
        <v>1</v>
      </c>
      <c r="L118" s="617">
        <v>282</v>
      </c>
      <c r="M118" s="618">
        <v>51764.798959975415</v>
      </c>
    </row>
    <row r="119" spans="1:13" ht="14.4" customHeight="1" x14ac:dyDescent="0.3">
      <c r="A119" s="613" t="s">
        <v>515</v>
      </c>
      <c r="B119" s="614" t="s">
        <v>2128</v>
      </c>
      <c r="C119" s="614" t="s">
        <v>1678</v>
      </c>
      <c r="D119" s="614" t="s">
        <v>1679</v>
      </c>
      <c r="E119" s="614" t="s">
        <v>1687</v>
      </c>
      <c r="F119" s="617"/>
      <c r="G119" s="617"/>
      <c r="H119" s="638">
        <v>0</v>
      </c>
      <c r="I119" s="617">
        <v>10</v>
      </c>
      <c r="J119" s="617">
        <v>2076.5591579247562</v>
      </c>
      <c r="K119" s="638">
        <v>1</v>
      </c>
      <c r="L119" s="617">
        <v>10</v>
      </c>
      <c r="M119" s="618">
        <v>2076.5591579247562</v>
      </c>
    </row>
    <row r="120" spans="1:13" ht="14.4" customHeight="1" x14ac:dyDescent="0.3">
      <c r="A120" s="613" t="s">
        <v>515</v>
      </c>
      <c r="B120" s="614" t="s">
        <v>2128</v>
      </c>
      <c r="C120" s="614" t="s">
        <v>1704</v>
      </c>
      <c r="D120" s="614" t="s">
        <v>1705</v>
      </c>
      <c r="E120" s="614" t="s">
        <v>1696</v>
      </c>
      <c r="F120" s="617"/>
      <c r="G120" s="617"/>
      <c r="H120" s="638">
        <v>0</v>
      </c>
      <c r="I120" s="617">
        <v>10</v>
      </c>
      <c r="J120" s="617">
        <v>1162.5000572123349</v>
      </c>
      <c r="K120" s="638">
        <v>1</v>
      </c>
      <c r="L120" s="617">
        <v>10</v>
      </c>
      <c r="M120" s="618">
        <v>1162.5000572123349</v>
      </c>
    </row>
    <row r="121" spans="1:13" ht="14.4" customHeight="1" x14ac:dyDescent="0.3">
      <c r="A121" s="613" t="s">
        <v>515</v>
      </c>
      <c r="B121" s="614" t="s">
        <v>2128</v>
      </c>
      <c r="C121" s="614" t="s">
        <v>1694</v>
      </c>
      <c r="D121" s="614" t="s">
        <v>1695</v>
      </c>
      <c r="E121" s="614" t="s">
        <v>1696</v>
      </c>
      <c r="F121" s="617"/>
      <c r="G121" s="617"/>
      <c r="H121" s="638">
        <v>0</v>
      </c>
      <c r="I121" s="617">
        <v>7</v>
      </c>
      <c r="J121" s="617">
        <v>813.74990378955874</v>
      </c>
      <c r="K121" s="638">
        <v>1</v>
      </c>
      <c r="L121" s="617">
        <v>7</v>
      </c>
      <c r="M121" s="618">
        <v>813.74990378955874</v>
      </c>
    </row>
    <row r="122" spans="1:13" ht="14.4" customHeight="1" x14ac:dyDescent="0.3">
      <c r="A122" s="613" t="s">
        <v>515</v>
      </c>
      <c r="B122" s="614" t="s">
        <v>2128</v>
      </c>
      <c r="C122" s="614" t="s">
        <v>1697</v>
      </c>
      <c r="D122" s="614" t="s">
        <v>1698</v>
      </c>
      <c r="E122" s="614" t="s">
        <v>1696</v>
      </c>
      <c r="F122" s="617"/>
      <c r="G122" s="617"/>
      <c r="H122" s="638">
        <v>0</v>
      </c>
      <c r="I122" s="617">
        <v>9</v>
      </c>
      <c r="J122" s="617">
        <v>1046.2501105921071</v>
      </c>
      <c r="K122" s="638">
        <v>1</v>
      </c>
      <c r="L122" s="617">
        <v>9</v>
      </c>
      <c r="M122" s="618">
        <v>1046.2501105921071</v>
      </c>
    </row>
    <row r="123" spans="1:13" ht="14.4" customHeight="1" x14ac:dyDescent="0.3">
      <c r="A123" s="613" t="s">
        <v>515</v>
      </c>
      <c r="B123" s="614" t="s">
        <v>2128</v>
      </c>
      <c r="C123" s="614" t="s">
        <v>1700</v>
      </c>
      <c r="D123" s="614" t="s">
        <v>2137</v>
      </c>
      <c r="E123" s="614" t="s">
        <v>1696</v>
      </c>
      <c r="F123" s="617"/>
      <c r="G123" s="617"/>
      <c r="H123" s="638">
        <v>0</v>
      </c>
      <c r="I123" s="617">
        <v>2</v>
      </c>
      <c r="J123" s="617">
        <v>232.5</v>
      </c>
      <c r="K123" s="638">
        <v>1</v>
      </c>
      <c r="L123" s="617">
        <v>2</v>
      </c>
      <c r="M123" s="618">
        <v>232.5</v>
      </c>
    </row>
    <row r="124" spans="1:13" ht="14.4" customHeight="1" x14ac:dyDescent="0.3">
      <c r="A124" s="613" t="s">
        <v>515</v>
      </c>
      <c r="B124" s="614" t="s">
        <v>2128</v>
      </c>
      <c r="C124" s="614" t="s">
        <v>1706</v>
      </c>
      <c r="D124" s="614" t="s">
        <v>1707</v>
      </c>
      <c r="E124" s="614" t="s">
        <v>1708</v>
      </c>
      <c r="F124" s="617"/>
      <c r="G124" s="617"/>
      <c r="H124" s="638">
        <v>0</v>
      </c>
      <c r="I124" s="617">
        <v>1</v>
      </c>
      <c r="J124" s="617">
        <v>191.21999999999997</v>
      </c>
      <c r="K124" s="638">
        <v>1</v>
      </c>
      <c r="L124" s="617">
        <v>1</v>
      </c>
      <c r="M124" s="618">
        <v>191.21999999999997</v>
      </c>
    </row>
    <row r="125" spans="1:13" ht="14.4" customHeight="1" x14ac:dyDescent="0.3">
      <c r="A125" s="613" t="s">
        <v>515</v>
      </c>
      <c r="B125" s="614" t="s">
        <v>2128</v>
      </c>
      <c r="C125" s="614" t="s">
        <v>1711</v>
      </c>
      <c r="D125" s="614" t="s">
        <v>1712</v>
      </c>
      <c r="E125" s="614" t="s">
        <v>1708</v>
      </c>
      <c r="F125" s="617"/>
      <c r="G125" s="617"/>
      <c r="H125" s="638">
        <v>0</v>
      </c>
      <c r="I125" s="617">
        <v>19.5</v>
      </c>
      <c r="J125" s="617">
        <v>3168.5869788954369</v>
      </c>
      <c r="K125" s="638">
        <v>1</v>
      </c>
      <c r="L125" s="617">
        <v>19.5</v>
      </c>
      <c r="M125" s="618">
        <v>3168.5869788954369</v>
      </c>
    </row>
    <row r="126" spans="1:13" ht="14.4" customHeight="1" x14ac:dyDescent="0.3">
      <c r="A126" s="613" t="s">
        <v>515</v>
      </c>
      <c r="B126" s="614" t="s">
        <v>2128</v>
      </c>
      <c r="C126" s="614" t="s">
        <v>1709</v>
      </c>
      <c r="D126" s="614" t="s">
        <v>1710</v>
      </c>
      <c r="E126" s="614" t="s">
        <v>1708</v>
      </c>
      <c r="F126" s="617"/>
      <c r="G126" s="617"/>
      <c r="H126" s="638">
        <v>0</v>
      </c>
      <c r="I126" s="617">
        <v>26.5</v>
      </c>
      <c r="J126" s="617">
        <v>4304.4369554078621</v>
      </c>
      <c r="K126" s="638">
        <v>1</v>
      </c>
      <c r="L126" s="617">
        <v>26.5</v>
      </c>
      <c r="M126" s="618">
        <v>4304.4369554078621</v>
      </c>
    </row>
    <row r="127" spans="1:13" ht="14.4" customHeight="1" thickBot="1" x14ac:dyDescent="0.35">
      <c r="A127" s="619" t="s">
        <v>515</v>
      </c>
      <c r="B127" s="620" t="s">
        <v>2128</v>
      </c>
      <c r="C127" s="620" t="s">
        <v>1713</v>
      </c>
      <c r="D127" s="620" t="s">
        <v>1676</v>
      </c>
      <c r="E127" s="620" t="s">
        <v>1708</v>
      </c>
      <c r="F127" s="623"/>
      <c r="G127" s="623"/>
      <c r="H127" s="631">
        <v>0</v>
      </c>
      <c r="I127" s="623">
        <v>16</v>
      </c>
      <c r="J127" s="623">
        <v>2193.2793756618016</v>
      </c>
      <c r="K127" s="631">
        <v>1</v>
      </c>
      <c r="L127" s="623">
        <v>16</v>
      </c>
      <c r="M127" s="624">
        <v>2193.2793756618016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272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306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1457</v>
      </c>
      <c r="C3" s="438">
        <f>SUM(C6:C1048576)</f>
        <v>727</v>
      </c>
      <c r="D3" s="438">
        <f>SUM(D6:D1048576)</f>
        <v>779</v>
      </c>
      <c r="E3" s="439">
        <f>SUM(E6:E1048576)</f>
        <v>0</v>
      </c>
      <c r="F3" s="436">
        <f>IF(SUM($B3:$E3)=0,"",B3/SUM($B3:$E3))</f>
        <v>0.49173135335808305</v>
      </c>
      <c r="G3" s="434">
        <f t="shared" ref="G3:I3" si="0">IF(SUM($B3:$E3)=0,"",C3/SUM($B3:$E3))</f>
        <v>0.2453594330070874</v>
      </c>
      <c r="H3" s="434">
        <f t="shared" si="0"/>
        <v>0.26290921363482955</v>
      </c>
      <c r="I3" s="435">
        <f t="shared" si="0"/>
        <v>0</v>
      </c>
      <c r="J3" s="438">
        <f>SUM(J6:J1048576)</f>
        <v>76</v>
      </c>
      <c r="K3" s="438">
        <f>SUM(K6:K1048576)</f>
        <v>229</v>
      </c>
      <c r="L3" s="438">
        <f>SUM(L6:L1048576)</f>
        <v>779</v>
      </c>
      <c r="M3" s="439">
        <f>SUM(M6:M1048576)</f>
        <v>0</v>
      </c>
      <c r="N3" s="436">
        <f>IF(SUM($J3:$M3)=0,"",J3/SUM($J3:$M3))</f>
        <v>7.0110701107011064E-2</v>
      </c>
      <c r="O3" s="434">
        <f t="shared" ref="O3:Q3" si="1">IF(SUM($J3:$M3)=0,"",K3/SUM($J3:$M3))</f>
        <v>0.21125461254612546</v>
      </c>
      <c r="P3" s="434">
        <f t="shared" si="1"/>
        <v>0.71863468634686345</v>
      </c>
      <c r="Q3" s="435">
        <f t="shared" si="1"/>
        <v>0</v>
      </c>
    </row>
    <row r="4" spans="1:17" ht="14.4" customHeight="1" thickBot="1" x14ac:dyDescent="0.35">
      <c r="A4" s="432"/>
      <c r="B4" s="503" t="s">
        <v>274</v>
      </c>
      <c r="C4" s="504"/>
      <c r="D4" s="504"/>
      <c r="E4" s="505"/>
      <c r="F4" s="500" t="s">
        <v>279</v>
      </c>
      <c r="G4" s="501"/>
      <c r="H4" s="501"/>
      <c r="I4" s="502"/>
      <c r="J4" s="503" t="s">
        <v>280</v>
      </c>
      <c r="K4" s="504"/>
      <c r="L4" s="504"/>
      <c r="M4" s="505"/>
      <c r="N4" s="500" t="s">
        <v>281</v>
      </c>
      <c r="O4" s="501"/>
      <c r="P4" s="501"/>
      <c r="Q4" s="502"/>
    </row>
    <row r="5" spans="1:17" ht="14.4" customHeight="1" thickBot="1" x14ac:dyDescent="0.35">
      <c r="A5" s="648" t="s">
        <v>273</v>
      </c>
      <c r="B5" s="649" t="s">
        <v>275</v>
      </c>
      <c r="C5" s="649" t="s">
        <v>276</v>
      </c>
      <c r="D5" s="649" t="s">
        <v>277</v>
      </c>
      <c r="E5" s="650" t="s">
        <v>278</v>
      </c>
      <c r="F5" s="651" t="s">
        <v>275</v>
      </c>
      <c r="G5" s="652" t="s">
        <v>276</v>
      </c>
      <c r="H5" s="652" t="s">
        <v>277</v>
      </c>
      <c r="I5" s="653" t="s">
        <v>278</v>
      </c>
      <c r="J5" s="649" t="s">
        <v>275</v>
      </c>
      <c r="K5" s="649" t="s">
        <v>276</v>
      </c>
      <c r="L5" s="649" t="s">
        <v>277</v>
      </c>
      <c r="M5" s="650" t="s">
        <v>278</v>
      </c>
      <c r="N5" s="651" t="s">
        <v>275</v>
      </c>
      <c r="O5" s="652" t="s">
        <v>276</v>
      </c>
      <c r="P5" s="652" t="s">
        <v>277</v>
      </c>
      <c r="Q5" s="653" t="s">
        <v>278</v>
      </c>
    </row>
    <row r="6" spans="1:17" ht="14.4" customHeight="1" x14ac:dyDescent="0.3">
      <c r="A6" s="656" t="s">
        <v>2139</v>
      </c>
      <c r="B6" s="660"/>
      <c r="C6" s="611"/>
      <c r="D6" s="611"/>
      <c r="E6" s="612"/>
      <c r="F6" s="658"/>
      <c r="G6" s="630"/>
      <c r="H6" s="630"/>
      <c r="I6" s="662"/>
      <c r="J6" s="660"/>
      <c r="K6" s="611"/>
      <c r="L6" s="611"/>
      <c r="M6" s="612"/>
      <c r="N6" s="658"/>
      <c r="O6" s="630"/>
      <c r="P6" s="630"/>
      <c r="Q6" s="654"/>
    </row>
    <row r="7" spans="1:17" ht="14.4" customHeight="1" thickBot="1" x14ac:dyDescent="0.35">
      <c r="A7" s="657" t="s">
        <v>2140</v>
      </c>
      <c r="B7" s="661">
        <v>1457</v>
      </c>
      <c r="C7" s="623">
        <v>727</v>
      </c>
      <c r="D7" s="623">
        <v>779</v>
      </c>
      <c r="E7" s="624"/>
      <c r="F7" s="659">
        <v>0.49173135335808305</v>
      </c>
      <c r="G7" s="631">
        <v>0.2453594330070874</v>
      </c>
      <c r="H7" s="631">
        <v>0.26290921363482955</v>
      </c>
      <c r="I7" s="663">
        <v>0</v>
      </c>
      <c r="J7" s="661">
        <v>76</v>
      </c>
      <c r="K7" s="623">
        <v>229</v>
      </c>
      <c r="L7" s="623">
        <v>779</v>
      </c>
      <c r="M7" s="624"/>
      <c r="N7" s="659">
        <v>7.0110701107011064E-2</v>
      </c>
      <c r="O7" s="631">
        <v>0.21125461254612546</v>
      </c>
      <c r="P7" s="631">
        <v>0.71863468634686345</v>
      </c>
      <c r="Q7" s="6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306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510</v>
      </c>
      <c r="B5" s="596" t="s">
        <v>511</v>
      </c>
      <c r="C5" s="597" t="s">
        <v>512</v>
      </c>
      <c r="D5" s="597" t="s">
        <v>512</v>
      </c>
      <c r="E5" s="597"/>
      <c r="F5" s="597" t="s">
        <v>512</v>
      </c>
      <c r="G5" s="597" t="s">
        <v>512</v>
      </c>
      <c r="H5" s="597" t="s">
        <v>512</v>
      </c>
      <c r="I5" s="598" t="s">
        <v>512</v>
      </c>
      <c r="J5" s="599" t="s">
        <v>61</v>
      </c>
    </row>
    <row r="6" spans="1:10" ht="14.4" customHeight="1" x14ac:dyDescent="0.3">
      <c r="A6" s="595" t="s">
        <v>510</v>
      </c>
      <c r="B6" s="596" t="s">
        <v>327</v>
      </c>
      <c r="C6" s="597">
        <v>149.41642999999999</v>
      </c>
      <c r="D6" s="597">
        <v>126.37163999999999</v>
      </c>
      <c r="E6" s="597"/>
      <c r="F6" s="597">
        <v>213.06232999999997</v>
      </c>
      <c r="G6" s="597">
        <v>254.99999196811797</v>
      </c>
      <c r="H6" s="597">
        <v>-41.937661968117993</v>
      </c>
      <c r="I6" s="598">
        <v>0.83553857533704801</v>
      </c>
      <c r="J6" s="599" t="s">
        <v>1</v>
      </c>
    </row>
    <row r="7" spans="1:10" ht="14.4" customHeight="1" x14ac:dyDescent="0.3">
      <c r="A7" s="595" t="s">
        <v>510</v>
      </c>
      <c r="B7" s="596" t="s">
        <v>328</v>
      </c>
      <c r="C7" s="597">
        <v>0</v>
      </c>
      <c r="D7" s="597">
        <v>0.15515999999999999</v>
      </c>
      <c r="E7" s="597"/>
      <c r="F7" s="597">
        <v>0.55162999999999995</v>
      </c>
      <c r="G7" s="597">
        <v>0.18475999418049999</v>
      </c>
      <c r="H7" s="597">
        <v>0.36687000581949997</v>
      </c>
      <c r="I7" s="598">
        <v>2.9856571626706638</v>
      </c>
      <c r="J7" s="599" t="s">
        <v>1</v>
      </c>
    </row>
    <row r="8" spans="1:10" ht="14.4" customHeight="1" x14ac:dyDescent="0.3">
      <c r="A8" s="595" t="s">
        <v>510</v>
      </c>
      <c r="B8" s="596" t="s">
        <v>329</v>
      </c>
      <c r="C8" s="597">
        <v>184.25760999999898</v>
      </c>
      <c r="D8" s="597">
        <v>216.3365</v>
      </c>
      <c r="E8" s="597"/>
      <c r="F8" s="597">
        <v>190.44250999999997</v>
      </c>
      <c r="G8" s="597">
        <v>191.499993968214</v>
      </c>
      <c r="H8" s="597">
        <v>-1.0574839682140293</v>
      </c>
      <c r="I8" s="598">
        <v>0.99447789033147671</v>
      </c>
      <c r="J8" s="599" t="s">
        <v>1</v>
      </c>
    </row>
    <row r="9" spans="1:10" ht="14.4" customHeight="1" x14ac:dyDescent="0.3">
      <c r="A9" s="595" t="s">
        <v>510</v>
      </c>
      <c r="B9" s="596" t="s">
        <v>330</v>
      </c>
      <c r="C9" s="597">
        <v>1054.8437400000003</v>
      </c>
      <c r="D9" s="597">
        <v>920.59003000000098</v>
      </c>
      <c r="E9" s="597"/>
      <c r="F9" s="597">
        <v>1070.908190000001</v>
      </c>
      <c r="G9" s="597">
        <v>1075.9999661086099</v>
      </c>
      <c r="H9" s="597">
        <v>-5.0917761086088831</v>
      </c>
      <c r="I9" s="598">
        <v>0.99526786592101535</v>
      </c>
      <c r="J9" s="599" t="s">
        <v>1</v>
      </c>
    </row>
    <row r="10" spans="1:10" ht="14.4" customHeight="1" x14ac:dyDescent="0.3">
      <c r="A10" s="595" t="s">
        <v>510</v>
      </c>
      <c r="B10" s="596" t="s">
        <v>331</v>
      </c>
      <c r="C10" s="597">
        <v>72.46690999999899</v>
      </c>
      <c r="D10" s="597">
        <v>54.011999999999993</v>
      </c>
      <c r="E10" s="597"/>
      <c r="F10" s="597">
        <v>51.840959999999995</v>
      </c>
      <c r="G10" s="597">
        <v>43.999998614106502</v>
      </c>
      <c r="H10" s="597">
        <v>7.8409613858934932</v>
      </c>
      <c r="I10" s="598">
        <v>1.1782036734742001</v>
      </c>
      <c r="J10" s="599" t="s">
        <v>1</v>
      </c>
    </row>
    <row r="11" spans="1:10" ht="14.4" customHeight="1" x14ac:dyDescent="0.3">
      <c r="A11" s="595" t="s">
        <v>510</v>
      </c>
      <c r="B11" s="596" t="s">
        <v>332</v>
      </c>
      <c r="C11" s="597">
        <v>12.72505</v>
      </c>
      <c r="D11" s="597">
        <v>0</v>
      </c>
      <c r="E11" s="597"/>
      <c r="F11" s="597">
        <v>17.863940000000003</v>
      </c>
      <c r="G11" s="597">
        <v>9.9999996850239992</v>
      </c>
      <c r="H11" s="597">
        <v>7.8639403149760039</v>
      </c>
      <c r="I11" s="598">
        <v>1.7863940562671259</v>
      </c>
      <c r="J11" s="599" t="s">
        <v>1</v>
      </c>
    </row>
    <row r="12" spans="1:10" ht="14.4" customHeight="1" x14ac:dyDescent="0.3">
      <c r="A12" s="595" t="s">
        <v>510</v>
      </c>
      <c r="B12" s="596" t="s">
        <v>333</v>
      </c>
      <c r="C12" s="597">
        <v>8.5740199999990008</v>
      </c>
      <c r="D12" s="597">
        <v>9.812850000000001</v>
      </c>
      <c r="E12" s="597"/>
      <c r="F12" s="597">
        <v>17.367439999999998</v>
      </c>
      <c r="G12" s="597">
        <v>11.999999622029</v>
      </c>
      <c r="H12" s="597">
        <v>5.3674403779709987</v>
      </c>
      <c r="I12" s="598">
        <v>1.4472867122527004</v>
      </c>
      <c r="J12" s="599" t="s">
        <v>1</v>
      </c>
    </row>
    <row r="13" spans="1:10" ht="14.4" customHeight="1" x14ac:dyDescent="0.3">
      <c r="A13" s="595" t="s">
        <v>510</v>
      </c>
      <c r="B13" s="596" t="s">
        <v>334</v>
      </c>
      <c r="C13" s="597">
        <v>80.047000000000011</v>
      </c>
      <c r="D13" s="597">
        <v>87.183999999999997</v>
      </c>
      <c r="E13" s="597"/>
      <c r="F13" s="597">
        <v>107.15859999999999</v>
      </c>
      <c r="G13" s="597">
        <v>89.999997165218005</v>
      </c>
      <c r="H13" s="597">
        <v>17.158602834781988</v>
      </c>
      <c r="I13" s="598">
        <v>1.1906511486137381</v>
      </c>
      <c r="J13" s="599" t="s">
        <v>1</v>
      </c>
    </row>
    <row r="14" spans="1:10" ht="14.4" customHeight="1" x14ac:dyDescent="0.3">
      <c r="A14" s="595" t="s">
        <v>510</v>
      </c>
      <c r="B14" s="596" t="s">
        <v>335</v>
      </c>
      <c r="C14" s="597">
        <v>77.886690000000002</v>
      </c>
      <c r="D14" s="597">
        <v>76.596999999999994</v>
      </c>
      <c r="E14" s="597"/>
      <c r="F14" s="597">
        <v>116.69392999999999</v>
      </c>
      <c r="G14" s="597">
        <v>99.499997338454506</v>
      </c>
      <c r="H14" s="597">
        <v>17.193932661545489</v>
      </c>
      <c r="I14" s="598">
        <v>1.1728033479544668</v>
      </c>
      <c r="J14" s="599" t="s">
        <v>1</v>
      </c>
    </row>
    <row r="15" spans="1:10" ht="14.4" customHeight="1" x14ac:dyDescent="0.3">
      <c r="A15" s="595" t="s">
        <v>510</v>
      </c>
      <c r="B15" s="596" t="s">
        <v>336</v>
      </c>
      <c r="C15" s="597" t="s">
        <v>512</v>
      </c>
      <c r="D15" s="597" t="s">
        <v>512</v>
      </c>
      <c r="E15" s="597"/>
      <c r="F15" s="597">
        <v>71.767930000000007</v>
      </c>
      <c r="G15" s="597">
        <v>0</v>
      </c>
      <c r="H15" s="597">
        <v>71.767930000000007</v>
      </c>
      <c r="I15" s="598" t="s">
        <v>512</v>
      </c>
      <c r="J15" s="599" t="s">
        <v>1</v>
      </c>
    </row>
    <row r="16" spans="1:10" ht="14.4" customHeight="1" x14ac:dyDescent="0.3">
      <c r="A16" s="595" t="s">
        <v>510</v>
      </c>
      <c r="B16" s="596" t="s">
        <v>338</v>
      </c>
      <c r="C16" s="597">
        <v>1.2782</v>
      </c>
      <c r="D16" s="597">
        <v>1.5890000000000002</v>
      </c>
      <c r="E16" s="597"/>
      <c r="F16" s="597">
        <v>1.41018</v>
      </c>
      <c r="G16" s="597">
        <v>1.4999999527535</v>
      </c>
      <c r="H16" s="597">
        <v>-8.9819952753499965E-2</v>
      </c>
      <c r="I16" s="598">
        <v>0.94012002961158736</v>
      </c>
      <c r="J16" s="599" t="s">
        <v>1</v>
      </c>
    </row>
    <row r="17" spans="1:10" ht="14.4" customHeight="1" x14ac:dyDescent="0.3">
      <c r="A17" s="595" t="s">
        <v>510</v>
      </c>
      <c r="B17" s="596" t="s">
        <v>513</v>
      </c>
      <c r="C17" s="597">
        <v>1641.4956499999973</v>
      </c>
      <c r="D17" s="597">
        <v>1492.6481800000008</v>
      </c>
      <c r="E17" s="597"/>
      <c r="F17" s="597">
        <v>1859.0676400000009</v>
      </c>
      <c r="G17" s="597">
        <v>1779.684704416708</v>
      </c>
      <c r="H17" s="597">
        <v>79.38293558329292</v>
      </c>
      <c r="I17" s="598">
        <v>1.0446050558204414</v>
      </c>
      <c r="J17" s="599" t="s">
        <v>514</v>
      </c>
    </row>
    <row r="19" spans="1:10" ht="14.4" customHeight="1" x14ac:dyDescent="0.3">
      <c r="A19" s="595" t="s">
        <v>510</v>
      </c>
      <c r="B19" s="596" t="s">
        <v>511</v>
      </c>
      <c r="C19" s="597" t="s">
        <v>512</v>
      </c>
      <c r="D19" s="597" t="s">
        <v>512</v>
      </c>
      <c r="E19" s="597"/>
      <c r="F19" s="597" t="s">
        <v>512</v>
      </c>
      <c r="G19" s="597" t="s">
        <v>512</v>
      </c>
      <c r="H19" s="597" t="s">
        <v>512</v>
      </c>
      <c r="I19" s="598" t="s">
        <v>512</v>
      </c>
      <c r="J19" s="599" t="s">
        <v>61</v>
      </c>
    </row>
    <row r="20" spans="1:10" ht="14.4" customHeight="1" x14ac:dyDescent="0.3">
      <c r="A20" s="595" t="s">
        <v>515</v>
      </c>
      <c r="B20" s="596" t="s">
        <v>516</v>
      </c>
      <c r="C20" s="597" t="s">
        <v>512</v>
      </c>
      <c r="D20" s="597" t="s">
        <v>512</v>
      </c>
      <c r="E20" s="597"/>
      <c r="F20" s="597" t="s">
        <v>512</v>
      </c>
      <c r="G20" s="597" t="s">
        <v>512</v>
      </c>
      <c r="H20" s="597" t="s">
        <v>512</v>
      </c>
      <c r="I20" s="598" t="s">
        <v>512</v>
      </c>
      <c r="J20" s="599" t="s">
        <v>0</v>
      </c>
    </row>
    <row r="21" spans="1:10" ht="14.4" customHeight="1" x14ac:dyDescent="0.3">
      <c r="A21" s="595" t="s">
        <v>515</v>
      </c>
      <c r="B21" s="596" t="s">
        <v>327</v>
      </c>
      <c r="C21" s="597">
        <v>149.41642999999999</v>
      </c>
      <c r="D21" s="597">
        <v>126.37163999999999</v>
      </c>
      <c r="E21" s="597"/>
      <c r="F21" s="597">
        <v>213.06232999999997</v>
      </c>
      <c r="G21" s="597">
        <v>254.99999196811797</v>
      </c>
      <c r="H21" s="597">
        <v>-41.937661968117993</v>
      </c>
      <c r="I21" s="598">
        <v>0.83553857533704801</v>
      </c>
      <c r="J21" s="599" t="s">
        <v>1</v>
      </c>
    </row>
    <row r="22" spans="1:10" ht="14.4" customHeight="1" x14ac:dyDescent="0.3">
      <c r="A22" s="595" t="s">
        <v>515</v>
      </c>
      <c r="B22" s="596" t="s">
        <v>328</v>
      </c>
      <c r="C22" s="597">
        <v>0</v>
      </c>
      <c r="D22" s="597">
        <v>0.15515999999999999</v>
      </c>
      <c r="E22" s="597"/>
      <c r="F22" s="597">
        <v>0.55162999999999995</v>
      </c>
      <c r="G22" s="597">
        <v>0.18475999418049999</v>
      </c>
      <c r="H22" s="597">
        <v>0.36687000581949997</v>
      </c>
      <c r="I22" s="598">
        <v>2.9856571626706638</v>
      </c>
      <c r="J22" s="599" t="s">
        <v>1</v>
      </c>
    </row>
    <row r="23" spans="1:10" ht="14.4" customHeight="1" x14ac:dyDescent="0.3">
      <c r="A23" s="595" t="s">
        <v>515</v>
      </c>
      <c r="B23" s="596" t="s">
        <v>329</v>
      </c>
      <c r="C23" s="597">
        <v>184.25760999999898</v>
      </c>
      <c r="D23" s="597">
        <v>216.3365</v>
      </c>
      <c r="E23" s="597"/>
      <c r="F23" s="597">
        <v>190.44250999999997</v>
      </c>
      <c r="G23" s="597">
        <v>191.499993968214</v>
      </c>
      <c r="H23" s="597">
        <v>-1.0574839682140293</v>
      </c>
      <c r="I23" s="598">
        <v>0.99447789033147671</v>
      </c>
      <c r="J23" s="599" t="s">
        <v>1</v>
      </c>
    </row>
    <row r="24" spans="1:10" ht="14.4" customHeight="1" x14ac:dyDescent="0.3">
      <c r="A24" s="595" t="s">
        <v>515</v>
      </c>
      <c r="B24" s="596" t="s">
        <v>330</v>
      </c>
      <c r="C24" s="597">
        <v>1054.8437400000003</v>
      </c>
      <c r="D24" s="597">
        <v>920.59003000000098</v>
      </c>
      <c r="E24" s="597"/>
      <c r="F24" s="597">
        <v>1070.908190000001</v>
      </c>
      <c r="G24" s="597">
        <v>1075.9999661086099</v>
      </c>
      <c r="H24" s="597">
        <v>-5.0917761086088831</v>
      </c>
      <c r="I24" s="598">
        <v>0.99526786592101535</v>
      </c>
      <c r="J24" s="599" t="s">
        <v>1</v>
      </c>
    </row>
    <row r="25" spans="1:10" ht="14.4" customHeight="1" x14ac:dyDescent="0.3">
      <c r="A25" s="595" t="s">
        <v>515</v>
      </c>
      <c r="B25" s="596" t="s">
        <v>331</v>
      </c>
      <c r="C25" s="597">
        <v>72.46690999999899</v>
      </c>
      <c r="D25" s="597">
        <v>54.011999999999993</v>
      </c>
      <c r="E25" s="597"/>
      <c r="F25" s="597">
        <v>51.840959999999995</v>
      </c>
      <c r="G25" s="597">
        <v>43.999998614106502</v>
      </c>
      <c r="H25" s="597">
        <v>7.8409613858934932</v>
      </c>
      <c r="I25" s="598">
        <v>1.1782036734742001</v>
      </c>
      <c r="J25" s="599" t="s">
        <v>1</v>
      </c>
    </row>
    <row r="26" spans="1:10" ht="14.4" customHeight="1" x14ac:dyDescent="0.3">
      <c r="A26" s="595" t="s">
        <v>515</v>
      </c>
      <c r="B26" s="596" t="s">
        <v>332</v>
      </c>
      <c r="C26" s="597">
        <v>12.72505</v>
      </c>
      <c r="D26" s="597">
        <v>0</v>
      </c>
      <c r="E26" s="597"/>
      <c r="F26" s="597">
        <v>17.863940000000003</v>
      </c>
      <c r="G26" s="597">
        <v>9.9999996850239992</v>
      </c>
      <c r="H26" s="597">
        <v>7.8639403149760039</v>
      </c>
      <c r="I26" s="598">
        <v>1.7863940562671259</v>
      </c>
      <c r="J26" s="599" t="s">
        <v>1</v>
      </c>
    </row>
    <row r="27" spans="1:10" ht="14.4" customHeight="1" x14ac:dyDescent="0.3">
      <c r="A27" s="595" t="s">
        <v>515</v>
      </c>
      <c r="B27" s="596" t="s">
        <v>333</v>
      </c>
      <c r="C27" s="597">
        <v>8.5740199999990008</v>
      </c>
      <c r="D27" s="597">
        <v>9.812850000000001</v>
      </c>
      <c r="E27" s="597"/>
      <c r="F27" s="597">
        <v>17.367439999999998</v>
      </c>
      <c r="G27" s="597">
        <v>11.999999622029</v>
      </c>
      <c r="H27" s="597">
        <v>5.3674403779709987</v>
      </c>
      <c r="I27" s="598">
        <v>1.4472867122527004</v>
      </c>
      <c r="J27" s="599" t="s">
        <v>1</v>
      </c>
    </row>
    <row r="28" spans="1:10" ht="14.4" customHeight="1" x14ac:dyDescent="0.3">
      <c r="A28" s="595" t="s">
        <v>515</v>
      </c>
      <c r="B28" s="596" t="s">
        <v>334</v>
      </c>
      <c r="C28" s="597">
        <v>80.047000000000011</v>
      </c>
      <c r="D28" s="597">
        <v>87.183999999999997</v>
      </c>
      <c r="E28" s="597"/>
      <c r="F28" s="597">
        <v>107.15859999999999</v>
      </c>
      <c r="G28" s="597">
        <v>89.999997165218005</v>
      </c>
      <c r="H28" s="597">
        <v>17.158602834781988</v>
      </c>
      <c r="I28" s="598">
        <v>1.1906511486137381</v>
      </c>
      <c r="J28" s="599" t="s">
        <v>1</v>
      </c>
    </row>
    <row r="29" spans="1:10" ht="14.4" customHeight="1" x14ac:dyDescent="0.3">
      <c r="A29" s="595" t="s">
        <v>515</v>
      </c>
      <c r="B29" s="596" t="s">
        <v>335</v>
      </c>
      <c r="C29" s="597">
        <v>77.886690000000002</v>
      </c>
      <c r="D29" s="597">
        <v>76.596999999999994</v>
      </c>
      <c r="E29" s="597"/>
      <c r="F29" s="597">
        <v>116.69392999999999</v>
      </c>
      <c r="G29" s="597">
        <v>99.499997338454506</v>
      </c>
      <c r="H29" s="597">
        <v>17.193932661545489</v>
      </c>
      <c r="I29" s="598">
        <v>1.1728033479544668</v>
      </c>
      <c r="J29" s="599" t="s">
        <v>1</v>
      </c>
    </row>
    <row r="30" spans="1:10" ht="14.4" customHeight="1" x14ac:dyDescent="0.3">
      <c r="A30" s="595" t="s">
        <v>515</v>
      </c>
      <c r="B30" s="596" t="s">
        <v>336</v>
      </c>
      <c r="C30" s="597" t="s">
        <v>512</v>
      </c>
      <c r="D30" s="597" t="s">
        <v>512</v>
      </c>
      <c r="E30" s="597"/>
      <c r="F30" s="597">
        <v>71.767930000000007</v>
      </c>
      <c r="G30" s="597">
        <v>0</v>
      </c>
      <c r="H30" s="597">
        <v>71.767930000000007</v>
      </c>
      <c r="I30" s="598" t="s">
        <v>512</v>
      </c>
      <c r="J30" s="599" t="s">
        <v>1</v>
      </c>
    </row>
    <row r="31" spans="1:10" ht="14.4" customHeight="1" x14ac:dyDescent="0.3">
      <c r="A31" s="595" t="s">
        <v>515</v>
      </c>
      <c r="B31" s="596" t="s">
        <v>338</v>
      </c>
      <c r="C31" s="597">
        <v>1.2782</v>
      </c>
      <c r="D31" s="597">
        <v>1.5890000000000002</v>
      </c>
      <c r="E31" s="597"/>
      <c r="F31" s="597">
        <v>1.41018</v>
      </c>
      <c r="G31" s="597">
        <v>1.4999999527535</v>
      </c>
      <c r="H31" s="597">
        <v>-8.9819952753499965E-2</v>
      </c>
      <c r="I31" s="598">
        <v>0.94012002961158736</v>
      </c>
      <c r="J31" s="599" t="s">
        <v>1</v>
      </c>
    </row>
    <row r="32" spans="1:10" ht="14.4" customHeight="1" x14ac:dyDescent="0.3">
      <c r="A32" s="595" t="s">
        <v>515</v>
      </c>
      <c r="B32" s="596" t="s">
        <v>517</v>
      </c>
      <c r="C32" s="597">
        <v>1641.4956499999973</v>
      </c>
      <c r="D32" s="597">
        <v>1492.6481800000008</v>
      </c>
      <c r="E32" s="597"/>
      <c r="F32" s="597">
        <v>1859.0676400000009</v>
      </c>
      <c r="G32" s="597">
        <v>1779.684704416708</v>
      </c>
      <c r="H32" s="597">
        <v>79.38293558329292</v>
      </c>
      <c r="I32" s="598">
        <v>1.0446050558204414</v>
      </c>
      <c r="J32" s="599" t="s">
        <v>518</v>
      </c>
    </row>
    <row r="33" spans="1:10" ht="14.4" customHeight="1" x14ac:dyDescent="0.3">
      <c r="A33" s="595" t="s">
        <v>512</v>
      </c>
      <c r="B33" s="596" t="s">
        <v>512</v>
      </c>
      <c r="C33" s="597" t="s">
        <v>512</v>
      </c>
      <c r="D33" s="597" t="s">
        <v>512</v>
      </c>
      <c r="E33" s="597"/>
      <c r="F33" s="597" t="s">
        <v>512</v>
      </c>
      <c r="G33" s="597" t="s">
        <v>512</v>
      </c>
      <c r="H33" s="597" t="s">
        <v>512</v>
      </c>
      <c r="I33" s="598" t="s">
        <v>512</v>
      </c>
      <c r="J33" s="599" t="s">
        <v>519</v>
      </c>
    </row>
    <row r="34" spans="1:10" ht="14.4" customHeight="1" x14ac:dyDescent="0.3">
      <c r="A34" s="595" t="s">
        <v>510</v>
      </c>
      <c r="B34" s="596" t="s">
        <v>513</v>
      </c>
      <c r="C34" s="597">
        <v>1641.4956499999973</v>
      </c>
      <c r="D34" s="597">
        <v>1492.6481800000008</v>
      </c>
      <c r="E34" s="597"/>
      <c r="F34" s="597">
        <v>1859.0676400000009</v>
      </c>
      <c r="G34" s="597">
        <v>1779.684704416708</v>
      </c>
      <c r="H34" s="597">
        <v>79.38293558329292</v>
      </c>
      <c r="I34" s="598">
        <v>1.0446050558204414</v>
      </c>
      <c r="J34" s="599" t="s">
        <v>514</v>
      </c>
    </row>
  </sheetData>
  <mergeCells count="3">
    <mergeCell ref="A1:I1"/>
    <mergeCell ref="F3:I3"/>
    <mergeCell ref="C4:D4"/>
  </mergeCells>
  <conditionalFormatting sqref="F18 F35:F65537">
    <cfRule type="cellIs" dxfId="37" priority="18" stopIfTrue="1" operator="greaterThan">
      <formula>1</formula>
    </cfRule>
  </conditionalFormatting>
  <conditionalFormatting sqref="H5:H17">
    <cfRule type="expression" dxfId="36" priority="14">
      <formula>$H5&gt;0</formula>
    </cfRule>
  </conditionalFormatting>
  <conditionalFormatting sqref="I5:I17">
    <cfRule type="expression" dxfId="35" priority="15">
      <formula>$I5&gt;1</formula>
    </cfRule>
  </conditionalFormatting>
  <conditionalFormatting sqref="B5:B17">
    <cfRule type="expression" dxfId="34" priority="11">
      <formula>OR($J5="NS",$J5="SumaNS",$J5="Účet")</formula>
    </cfRule>
  </conditionalFormatting>
  <conditionalFormatting sqref="F5:I17 B5:D17">
    <cfRule type="expression" dxfId="33" priority="17">
      <formula>AND($J5&lt;&gt;"",$J5&lt;&gt;"mezeraKL")</formula>
    </cfRule>
  </conditionalFormatting>
  <conditionalFormatting sqref="B5:D17 F5:I1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1" priority="13">
      <formula>OR($J5="SumaNS",$J5="NS")</formula>
    </cfRule>
  </conditionalFormatting>
  <conditionalFormatting sqref="A5:A17">
    <cfRule type="expression" dxfId="30" priority="9">
      <formula>AND($J5&lt;&gt;"mezeraKL",$J5&lt;&gt;"")</formula>
    </cfRule>
  </conditionalFormatting>
  <conditionalFormatting sqref="A5:A17">
    <cfRule type="expression" dxfId="29" priority="10">
      <formula>AND($J5&lt;&gt;"",$J5&lt;&gt;"mezeraKL")</formula>
    </cfRule>
  </conditionalFormatting>
  <conditionalFormatting sqref="H19:H34">
    <cfRule type="expression" dxfId="28" priority="5">
      <formula>$H19&gt;0</formula>
    </cfRule>
  </conditionalFormatting>
  <conditionalFormatting sqref="A19:A34">
    <cfRule type="expression" dxfId="27" priority="2">
      <formula>AND($J19&lt;&gt;"mezeraKL",$J19&lt;&gt;"")</formula>
    </cfRule>
  </conditionalFormatting>
  <conditionalFormatting sqref="I19:I34">
    <cfRule type="expression" dxfId="26" priority="6">
      <formula>$I19&gt;1</formula>
    </cfRule>
  </conditionalFormatting>
  <conditionalFormatting sqref="B19:B34">
    <cfRule type="expression" dxfId="25" priority="1">
      <formula>OR($J19="NS",$J19="SumaNS",$J19="Účet")</formula>
    </cfRule>
  </conditionalFormatting>
  <conditionalFormatting sqref="A19:D34 F19:I34">
    <cfRule type="expression" dxfId="24" priority="8">
      <formula>AND($J19&lt;&gt;"",$J19&lt;&gt;"mezeraKL")</formula>
    </cfRule>
  </conditionalFormatting>
  <conditionalFormatting sqref="B19:D34 F19:I34">
    <cfRule type="expression" dxfId="23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2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2681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306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5.0036406014916155</v>
      </c>
      <c r="J3" s="192">
        <f>SUBTOTAL(9,J5:J1048576)</f>
        <v>371543</v>
      </c>
      <c r="K3" s="193">
        <f>SUBTOTAL(9,K5:K1048576)</f>
        <v>1859067.6399999994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7" t="s">
        <v>510</v>
      </c>
      <c r="B5" s="608" t="s">
        <v>1927</v>
      </c>
      <c r="C5" s="609" t="s">
        <v>515</v>
      </c>
      <c r="D5" s="610" t="s">
        <v>1928</v>
      </c>
      <c r="E5" s="609" t="s">
        <v>2659</v>
      </c>
      <c r="F5" s="610" t="s">
        <v>2660</v>
      </c>
      <c r="G5" s="609" t="s">
        <v>2141</v>
      </c>
      <c r="H5" s="609" t="s">
        <v>2142</v>
      </c>
      <c r="I5" s="611">
        <v>156.11500000000001</v>
      </c>
      <c r="J5" s="611">
        <v>2</v>
      </c>
      <c r="K5" s="612">
        <v>312.23</v>
      </c>
    </row>
    <row r="6" spans="1:11" ht="14.4" customHeight="1" x14ac:dyDescent="0.3">
      <c r="A6" s="613" t="s">
        <v>510</v>
      </c>
      <c r="B6" s="614" t="s">
        <v>1927</v>
      </c>
      <c r="C6" s="615" t="s">
        <v>515</v>
      </c>
      <c r="D6" s="616" t="s">
        <v>1928</v>
      </c>
      <c r="E6" s="615" t="s">
        <v>2659</v>
      </c>
      <c r="F6" s="616" t="s">
        <v>2660</v>
      </c>
      <c r="G6" s="615" t="s">
        <v>2143</v>
      </c>
      <c r="H6" s="615" t="s">
        <v>2144</v>
      </c>
      <c r="I6" s="617">
        <v>4.3</v>
      </c>
      <c r="J6" s="617">
        <v>96</v>
      </c>
      <c r="K6" s="618">
        <v>412.8</v>
      </c>
    </row>
    <row r="7" spans="1:11" ht="14.4" customHeight="1" x14ac:dyDescent="0.3">
      <c r="A7" s="613" t="s">
        <v>510</v>
      </c>
      <c r="B7" s="614" t="s">
        <v>1927</v>
      </c>
      <c r="C7" s="615" t="s">
        <v>515</v>
      </c>
      <c r="D7" s="616" t="s">
        <v>1928</v>
      </c>
      <c r="E7" s="615" t="s">
        <v>2659</v>
      </c>
      <c r="F7" s="616" t="s">
        <v>2660</v>
      </c>
      <c r="G7" s="615" t="s">
        <v>2145</v>
      </c>
      <c r="H7" s="615" t="s">
        <v>2146</v>
      </c>
      <c r="I7" s="617">
        <v>4.7299999999999995</v>
      </c>
      <c r="J7" s="617">
        <v>400</v>
      </c>
      <c r="K7" s="618">
        <v>1881</v>
      </c>
    </row>
    <row r="8" spans="1:11" ht="14.4" customHeight="1" x14ac:dyDescent="0.3">
      <c r="A8" s="613" t="s">
        <v>510</v>
      </c>
      <c r="B8" s="614" t="s">
        <v>1927</v>
      </c>
      <c r="C8" s="615" t="s">
        <v>515</v>
      </c>
      <c r="D8" s="616" t="s">
        <v>1928</v>
      </c>
      <c r="E8" s="615" t="s">
        <v>2659</v>
      </c>
      <c r="F8" s="616" t="s">
        <v>2660</v>
      </c>
      <c r="G8" s="615" t="s">
        <v>2147</v>
      </c>
      <c r="H8" s="615" t="s">
        <v>2148</v>
      </c>
      <c r="I8" s="617">
        <v>82.8</v>
      </c>
      <c r="J8" s="617">
        <v>12</v>
      </c>
      <c r="K8" s="618">
        <v>993.6</v>
      </c>
    </row>
    <row r="9" spans="1:11" ht="14.4" customHeight="1" x14ac:dyDescent="0.3">
      <c r="A9" s="613" t="s">
        <v>510</v>
      </c>
      <c r="B9" s="614" t="s">
        <v>1927</v>
      </c>
      <c r="C9" s="615" t="s">
        <v>515</v>
      </c>
      <c r="D9" s="616" t="s">
        <v>1928</v>
      </c>
      <c r="E9" s="615" t="s">
        <v>2659</v>
      </c>
      <c r="F9" s="616" t="s">
        <v>2660</v>
      </c>
      <c r="G9" s="615" t="s">
        <v>2149</v>
      </c>
      <c r="H9" s="615" t="s">
        <v>2150</v>
      </c>
      <c r="I9" s="617">
        <v>2.5059999999999998</v>
      </c>
      <c r="J9" s="617">
        <v>200</v>
      </c>
      <c r="K9" s="618">
        <v>501.19999999999993</v>
      </c>
    </row>
    <row r="10" spans="1:11" ht="14.4" customHeight="1" x14ac:dyDescent="0.3">
      <c r="A10" s="613" t="s">
        <v>510</v>
      </c>
      <c r="B10" s="614" t="s">
        <v>1927</v>
      </c>
      <c r="C10" s="615" t="s">
        <v>515</v>
      </c>
      <c r="D10" s="616" t="s">
        <v>1928</v>
      </c>
      <c r="E10" s="615" t="s">
        <v>2659</v>
      </c>
      <c r="F10" s="616" t="s">
        <v>2660</v>
      </c>
      <c r="G10" s="615" t="s">
        <v>2151</v>
      </c>
      <c r="H10" s="615" t="s">
        <v>2152</v>
      </c>
      <c r="I10" s="617">
        <v>3.78</v>
      </c>
      <c r="J10" s="617">
        <v>60</v>
      </c>
      <c r="K10" s="618">
        <v>226.8</v>
      </c>
    </row>
    <row r="11" spans="1:11" ht="14.4" customHeight="1" x14ac:dyDescent="0.3">
      <c r="A11" s="613" t="s">
        <v>510</v>
      </c>
      <c r="B11" s="614" t="s">
        <v>1927</v>
      </c>
      <c r="C11" s="615" t="s">
        <v>515</v>
      </c>
      <c r="D11" s="616" t="s">
        <v>1928</v>
      </c>
      <c r="E11" s="615" t="s">
        <v>2659</v>
      </c>
      <c r="F11" s="616" t="s">
        <v>2660</v>
      </c>
      <c r="G11" s="615" t="s">
        <v>2153</v>
      </c>
      <c r="H11" s="615" t="s">
        <v>2154</v>
      </c>
      <c r="I11" s="617">
        <v>9.2966666666666651</v>
      </c>
      <c r="J11" s="617">
        <v>350</v>
      </c>
      <c r="K11" s="618">
        <v>3254.14</v>
      </c>
    </row>
    <row r="12" spans="1:11" ht="14.4" customHeight="1" x14ac:dyDescent="0.3">
      <c r="A12" s="613" t="s">
        <v>510</v>
      </c>
      <c r="B12" s="614" t="s">
        <v>1927</v>
      </c>
      <c r="C12" s="615" t="s">
        <v>515</v>
      </c>
      <c r="D12" s="616" t="s">
        <v>1928</v>
      </c>
      <c r="E12" s="615" t="s">
        <v>2659</v>
      </c>
      <c r="F12" s="616" t="s">
        <v>2660</v>
      </c>
      <c r="G12" s="615" t="s">
        <v>2155</v>
      </c>
      <c r="H12" s="615" t="s">
        <v>2156</v>
      </c>
      <c r="I12" s="617">
        <v>67.760000000000005</v>
      </c>
      <c r="J12" s="617">
        <v>35</v>
      </c>
      <c r="K12" s="618">
        <v>2371.6</v>
      </c>
    </row>
    <row r="13" spans="1:11" ht="14.4" customHeight="1" x14ac:dyDescent="0.3">
      <c r="A13" s="613" t="s">
        <v>510</v>
      </c>
      <c r="B13" s="614" t="s">
        <v>1927</v>
      </c>
      <c r="C13" s="615" t="s">
        <v>515</v>
      </c>
      <c r="D13" s="616" t="s">
        <v>1928</v>
      </c>
      <c r="E13" s="615" t="s">
        <v>2659</v>
      </c>
      <c r="F13" s="616" t="s">
        <v>2660</v>
      </c>
      <c r="G13" s="615" t="s">
        <v>2157</v>
      </c>
      <c r="H13" s="615" t="s">
        <v>2158</v>
      </c>
      <c r="I13" s="617">
        <v>14.207999999999998</v>
      </c>
      <c r="J13" s="617">
        <v>250</v>
      </c>
      <c r="K13" s="618">
        <v>3552</v>
      </c>
    </row>
    <row r="14" spans="1:11" ht="14.4" customHeight="1" x14ac:dyDescent="0.3">
      <c r="A14" s="613" t="s">
        <v>510</v>
      </c>
      <c r="B14" s="614" t="s">
        <v>1927</v>
      </c>
      <c r="C14" s="615" t="s">
        <v>515</v>
      </c>
      <c r="D14" s="616" t="s">
        <v>1928</v>
      </c>
      <c r="E14" s="615" t="s">
        <v>2659</v>
      </c>
      <c r="F14" s="616" t="s">
        <v>2660</v>
      </c>
      <c r="G14" s="615" t="s">
        <v>2159</v>
      </c>
      <c r="H14" s="615" t="s">
        <v>2160</v>
      </c>
      <c r="I14" s="617">
        <v>9.9699999999999989</v>
      </c>
      <c r="J14" s="617">
        <v>12</v>
      </c>
      <c r="K14" s="618">
        <v>108.12</v>
      </c>
    </row>
    <row r="15" spans="1:11" ht="14.4" customHeight="1" x14ac:dyDescent="0.3">
      <c r="A15" s="613" t="s">
        <v>510</v>
      </c>
      <c r="B15" s="614" t="s">
        <v>1927</v>
      </c>
      <c r="C15" s="615" t="s">
        <v>515</v>
      </c>
      <c r="D15" s="616" t="s">
        <v>1928</v>
      </c>
      <c r="E15" s="615" t="s">
        <v>2659</v>
      </c>
      <c r="F15" s="616" t="s">
        <v>2660</v>
      </c>
      <c r="G15" s="615" t="s">
        <v>2161</v>
      </c>
      <c r="H15" s="615" t="s">
        <v>2162</v>
      </c>
      <c r="I15" s="617">
        <v>0.41249999999999998</v>
      </c>
      <c r="J15" s="617">
        <v>19500</v>
      </c>
      <c r="K15" s="618">
        <v>8050</v>
      </c>
    </row>
    <row r="16" spans="1:11" ht="14.4" customHeight="1" x14ac:dyDescent="0.3">
      <c r="A16" s="613" t="s">
        <v>510</v>
      </c>
      <c r="B16" s="614" t="s">
        <v>1927</v>
      </c>
      <c r="C16" s="615" t="s">
        <v>515</v>
      </c>
      <c r="D16" s="616" t="s">
        <v>1928</v>
      </c>
      <c r="E16" s="615" t="s">
        <v>2659</v>
      </c>
      <c r="F16" s="616" t="s">
        <v>2660</v>
      </c>
      <c r="G16" s="615" t="s">
        <v>2163</v>
      </c>
      <c r="H16" s="615" t="s">
        <v>2164</v>
      </c>
      <c r="I16" s="617">
        <v>28.271666666666665</v>
      </c>
      <c r="J16" s="617">
        <v>396</v>
      </c>
      <c r="K16" s="618">
        <v>11179.08</v>
      </c>
    </row>
    <row r="17" spans="1:11" ht="14.4" customHeight="1" x14ac:dyDescent="0.3">
      <c r="A17" s="613" t="s">
        <v>510</v>
      </c>
      <c r="B17" s="614" t="s">
        <v>1927</v>
      </c>
      <c r="C17" s="615" t="s">
        <v>515</v>
      </c>
      <c r="D17" s="616" t="s">
        <v>1928</v>
      </c>
      <c r="E17" s="615" t="s">
        <v>2659</v>
      </c>
      <c r="F17" s="616" t="s">
        <v>2660</v>
      </c>
      <c r="G17" s="615" t="s">
        <v>2165</v>
      </c>
      <c r="H17" s="615" t="s">
        <v>2166</v>
      </c>
      <c r="I17" s="617">
        <v>40.988</v>
      </c>
      <c r="J17" s="617">
        <v>24</v>
      </c>
      <c r="K17" s="618">
        <v>985.03</v>
      </c>
    </row>
    <row r="18" spans="1:11" ht="14.4" customHeight="1" x14ac:dyDescent="0.3">
      <c r="A18" s="613" t="s">
        <v>510</v>
      </c>
      <c r="B18" s="614" t="s">
        <v>1927</v>
      </c>
      <c r="C18" s="615" t="s">
        <v>515</v>
      </c>
      <c r="D18" s="616" t="s">
        <v>1928</v>
      </c>
      <c r="E18" s="615" t="s">
        <v>2659</v>
      </c>
      <c r="F18" s="616" t="s">
        <v>2660</v>
      </c>
      <c r="G18" s="615" t="s">
        <v>2167</v>
      </c>
      <c r="H18" s="615" t="s">
        <v>2168</v>
      </c>
      <c r="I18" s="617">
        <v>5.9475000000000007</v>
      </c>
      <c r="J18" s="617">
        <v>760</v>
      </c>
      <c r="K18" s="618">
        <v>4520</v>
      </c>
    </row>
    <row r="19" spans="1:11" ht="14.4" customHeight="1" x14ac:dyDescent="0.3">
      <c r="A19" s="613" t="s">
        <v>510</v>
      </c>
      <c r="B19" s="614" t="s">
        <v>1927</v>
      </c>
      <c r="C19" s="615" t="s">
        <v>515</v>
      </c>
      <c r="D19" s="616" t="s">
        <v>1928</v>
      </c>
      <c r="E19" s="615" t="s">
        <v>2659</v>
      </c>
      <c r="F19" s="616" t="s">
        <v>2660</v>
      </c>
      <c r="G19" s="615" t="s">
        <v>2169</v>
      </c>
      <c r="H19" s="615" t="s">
        <v>2170</v>
      </c>
      <c r="I19" s="617">
        <v>1.4266666666666665</v>
      </c>
      <c r="J19" s="617">
        <v>1200</v>
      </c>
      <c r="K19" s="618">
        <v>1711.1399999999999</v>
      </c>
    </row>
    <row r="20" spans="1:11" ht="14.4" customHeight="1" x14ac:dyDescent="0.3">
      <c r="A20" s="613" t="s">
        <v>510</v>
      </c>
      <c r="B20" s="614" t="s">
        <v>1927</v>
      </c>
      <c r="C20" s="615" t="s">
        <v>515</v>
      </c>
      <c r="D20" s="616" t="s">
        <v>1928</v>
      </c>
      <c r="E20" s="615" t="s">
        <v>2659</v>
      </c>
      <c r="F20" s="616" t="s">
        <v>2660</v>
      </c>
      <c r="G20" s="615" t="s">
        <v>2171</v>
      </c>
      <c r="H20" s="615" t="s">
        <v>2172</v>
      </c>
      <c r="I20" s="617">
        <v>86.38</v>
      </c>
      <c r="J20" s="617">
        <v>50</v>
      </c>
      <c r="K20" s="618">
        <v>4318.7700000000004</v>
      </c>
    </row>
    <row r="21" spans="1:11" ht="14.4" customHeight="1" x14ac:dyDescent="0.3">
      <c r="A21" s="613" t="s">
        <v>510</v>
      </c>
      <c r="B21" s="614" t="s">
        <v>1927</v>
      </c>
      <c r="C21" s="615" t="s">
        <v>515</v>
      </c>
      <c r="D21" s="616" t="s">
        <v>1928</v>
      </c>
      <c r="E21" s="615" t="s">
        <v>2659</v>
      </c>
      <c r="F21" s="616" t="s">
        <v>2660</v>
      </c>
      <c r="G21" s="615" t="s">
        <v>2173</v>
      </c>
      <c r="H21" s="615" t="s">
        <v>2174</v>
      </c>
      <c r="I21" s="617">
        <v>61.52</v>
      </c>
      <c r="J21" s="617">
        <v>100</v>
      </c>
      <c r="K21" s="618">
        <v>6152.5</v>
      </c>
    </row>
    <row r="22" spans="1:11" ht="14.4" customHeight="1" x14ac:dyDescent="0.3">
      <c r="A22" s="613" t="s">
        <v>510</v>
      </c>
      <c r="B22" s="614" t="s">
        <v>1927</v>
      </c>
      <c r="C22" s="615" t="s">
        <v>515</v>
      </c>
      <c r="D22" s="616" t="s">
        <v>1928</v>
      </c>
      <c r="E22" s="615" t="s">
        <v>2659</v>
      </c>
      <c r="F22" s="616" t="s">
        <v>2660</v>
      </c>
      <c r="G22" s="615" t="s">
        <v>2175</v>
      </c>
      <c r="H22" s="615" t="s">
        <v>2176</v>
      </c>
      <c r="I22" s="617">
        <v>0.4325</v>
      </c>
      <c r="J22" s="617">
        <v>2500</v>
      </c>
      <c r="K22" s="618">
        <v>1080</v>
      </c>
    </row>
    <row r="23" spans="1:11" ht="14.4" customHeight="1" x14ac:dyDescent="0.3">
      <c r="A23" s="613" t="s">
        <v>510</v>
      </c>
      <c r="B23" s="614" t="s">
        <v>1927</v>
      </c>
      <c r="C23" s="615" t="s">
        <v>515</v>
      </c>
      <c r="D23" s="616" t="s">
        <v>1928</v>
      </c>
      <c r="E23" s="615" t="s">
        <v>2659</v>
      </c>
      <c r="F23" s="616" t="s">
        <v>2660</v>
      </c>
      <c r="G23" s="615" t="s">
        <v>2177</v>
      </c>
      <c r="H23" s="615" t="s">
        <v>2178</v>
      </c>
      <c r="I23" s="617">
        <v>25.56</v>
      </c>
      <c r="J23" s="617">
        <v>24</v>
      </c>
      <c r="K23" s="618">
        <v>613.32000000000005</v>
      </c>
    </row>
    <row r="24" spans="1:11" ht="14.4" customHeight="1" x14ac:dyDescent="0.3">
      <c r="A24" s="613" t="s">
        <v>510</v>
      </c>
      <c r="B24" s="614" t="s">
        <v>1927</v>
      </c>
      <c r="C24" s="615" t="s">
        <v>515</v>
      </c>
      <c r="D24" s="616" t="s">
        <v>1928</v>
      </c>
      <c r="E24" s="615" t="s">
        <v>2659</v>
      </c>
      <c r="F24" s="616" t="s">
        <v>2660</v>
      </c>
      <c r="G24" s="615" t="s">
        <v>2179</v>
      </c>
      <c r="H24" s="615" t="s">
        <v>2180</v>
      </c>
      <c r="I24" s="617">
        <v>22.150000000000002</v>
      </c>
      <c r="J24" s="617">
        <v>475</v>
      </c>
      <c r="K24" s="618">
        <v>10521.25</v>
      </c>
    </row>
    <row r="25" spans="1:11" ht="14.4" customHeight="1" x14ac:dyDescent="0.3">
      <c r="A25" s="613" t="s">
        <v>510</v>
      </c>
      <c r="B25" s="614" t="s">
        <v>1927</v>
      </c>
      <c r="C25" s="615" t="s">
        <v>515</v>
      </c>
      <c r="D25" s="616" t="s">
        <v>1928</v>
      </c>
      <c r="E25" s="615" t="s">
        <v>2659</v>
      </c>
      <c r="F25" s="616" t="s">
        <v>2660</v>
      </c>
      <c r="G25" s="615" t="s">
        <v>2181</v>
      </c>
      <c r="H25" s="615" t="s">
        <v>2182</v>
      </c>
      <c r="I25" s="617">
        <v>30.175714285714289</v>
      </c>
      <c r="J25" s="617">
        <v>525</v>
      </c>
      <c r="K25" s="618">
        <v>15842</v>
      </c>
    </row>
    <row r="26" spans="1:11" ht="14.4" customHeight="1" x14ac:dyDescent="0.3">
      <c r="A26" s="613" t="s">
        <v>510</v>
      </c>
      <c r="B26" s="614" t="s">
        <v>1927</v>
      </c>
      <c r="C26" s="615" t="s">
        <v>515</v>
      </c>
      <c r="D26" s="616" t="s">
        <v>1928</v>
      </c>
      <c r="E26" s="615" t="s">
        <v>2659</v>
      </c>
      <c r="F26" s="616" t="s">
        <v>2660</v>
      </c>
      <c r="G26" s="615" t="s">
        <v>2183</v>
      </c>
      <c r="H26" s="615" t="s">
        <v>2184</v>
      </c>
      <c r="I26" s="617">
        <v>1.2514285714285713</v>
      </c>
      <c r="J26" s="617">
        <v>2250</v>
      </c>
      <c r="K26" s="618">
        <v>2822.3999999999996</v>
      </c>
    </row>
    <row r="27" spans="1:11" ht="14.4" customHeight="1" x14ac:dyDescent="0.3">
      <c r="A27" s="613" t="s">
        <v>510</v>
      </c>
      <c r="B27" s="614" t="s">
        <v>1927</v>
      </c>
      <c r="C27" s="615" t="s">
        <v>515</v>
      </c>
      <c r="D27" s="616" t="s">
        <v>1928</v>
      </c>
      <c r="E27" s="615" t="s">
        <v>2659</v>
      </c>
      <c r="F27" s="616" t="s">
        <v>2660</v>
      </c>
      <c r="G27" s="615" t="s">
        <v>2185</v>
      </c>
      <c r="H27" s="615" t="s">
        <v>2186</v>
      </c>
      <c r="I27" s="617">
        <v>12.626666666666665</v>
      </c>
      <c r="J27" s="617">
        <v>710</v>
      </c>
      <c r="K27" s="618">
        <v>8942.2000000000007</v>
      </c>
    </row>
    <row r="28" spans="1:11" ht="14.4" customHeight="1" x14ac:dyDescent="0.3">
      <c r="A28" s="613" t="s">
        <v>510</v>
      </c>
      <c r="B28" s="614" t="s">
        <v>1927</v>
      </c>
      <c r="C28" s="615" t="s">
        <v>515</v>
      </c>
      <c r="D28" s="616" t="s">
        <v>1928</v>
      </c>
      <c r="E28" s="615" t="s">
        <v>2659</v>
      </c>
      <c r="F28" s="616" t="s">
        <v>2660</v>
      </c>
      <c r="G28" s="615" t="s">
        <v>2187</v>
      </c>
      <c r="H28" s="615" t="s">
        <v>2188</v>
      </c>
      <c r="I28" s="617">
        <v>1.38</v>
      </c>
      <c r="J28" s="617">
        <v>600</v>
      </c>
      <c r="K28" s="618">
        <v>828</v>
      </c>
    </row>
    <row r="29" spans="1:11" ht="14.4" customHeight="1" x14ac:dyDescent="0.3">
      <c r="A29" s="613" t="s">
        <v>510</v>
      </c>
      <c r="B29" s="614" t="s">
        <v>1927</v>
      </c>
      <c r="C29" s="615" t="s">
        <v>515</v>
      </c>
      <c r="D29" s="616" t="s">
        <v>1928</v>
      </c>
      <c r="E29" s="615" t="s">
        <v>2659</v>
      </c>
      <c r="F29" s="616" t="s">
        <v>2660</v>
      </c>
      <c r="G29" s="615" t="s">
        <v>2189</v>
      </c>
      <c r="H29" s="615" t="s">
        <v>2190</v>
      </c>
      <c r="I29" s="617">
        <v>3.94</v>
      </c>
      <c r="J29" s="617">
        <v>2220</v>
      </c>
      <c r="K29" s="618">
        <v>8756.01</v>
      </c>
    </row>
    <row r="30" spans="1:11" ht="14.4" customHeight="1" x14ac:dyDescent="0.3">
      <c r="A30" s="613" t="s">
        <v>510</v>
      </c>
      <c r="B30" s="614" t="s">
        <v>1927</v>
      </c>
      <c r="C30" s="615" t="s">
        <v>515</v>
      </c>
      <c r="D30" s="616" t="s">
        <v>1928</v>
      </c>
      <c r="E30" s="615" t="s">
        <v>2659</v>
      </c>
      <c r="F30" s="616" t="s">
        <v>2660</v>
      </c>
      <c r="G30" s="615" t="s">
        <v>2191</v>
      </c>
      <c r="H30" s="615" t="s">
        <v>2192</v>
      </c>
      <c r="I30" s="617">
        <v>0.44</v>
      </c>
      <c r="J30" s="617">
        <v>2800</v>
      </c>
      <c r="K30" s="618">
        <v>1232</v>
      </c>
    </row>
    <row r="31" spans="1:11" ht="14.4" customHeight="1" x14ac:dyDescent="0.3">
      <c r="A31" s="613" t="s">
        <v>510</v>
      </c>
      <c r="B31" s="614" t="s">
        <v>1927</v>
      </c>
      <c r="C31" s="615" t="s">
        <v>515</v>
      </c>
      <c r="D31" s="616" t="s">
        <v>1928</v>
      </c>
      <c r="E31" s="615" t="s">
        <v>2659</v>
      </c>
      <c r="F31" s="616" t="s">
        <v>2660</v>
      </c>
      <c r="G31" s="615" t="s">
        <v>2193</v>
      </c>
      <c r="H31" s="615" t="s">
        <v>2194</v>
      </c>
      <c r="I31" s="617">
        <v>450</v>
      </c>
      <c r="J31" s="617">
        <v>2</v>
      </c>
      <c r="K31" s="618">
        <v>900</v>
      </c>
    </row>
    <row r="32" spans="1:11" ht="14.4" customHeight="1" x14ac:dyDescent="0.3">
      <c r="A32" s="613" t="s">
        <v>510</v>
      </c>
      <c r="B32" s="614" t="s">
        <v>1927</v>
      </c>
      <c r="C32" s="615" t="s">
        <v>515</v>
      </c>
      <c r="D32" s="616" t="s">
        <v>1928</v>
      </c>
      <c r="E32" s="615" t="s">
        <v>2659</v>
      </c>
      <c r="F32" s="616" t="s">
        <v>2660</v>
      </c>
      <c r="G32" s="615" t="s">
        <v>2195</v>
      </c>
      <c r="H32" s="615" t="s">
        <v>2196</v>
      </c>
      <c r="I32" s="617">
        <v>8.5766666666666662</v>
      </c>
      <c r="J32" s="617">
        <v>366</v>
      </c>
      <c r="K32" s="618">
        <v>3139.2000000000003</v>
      </c>
    </row>
    <row r="33" spans="1:11" ht="14.4" customHeight="1" x14ac:dyDescent="0.3">
      <c r="A33" s="613" t="s">
        <v>510</v>
      </c>
      <c r="B33" s="614" t="s">
        <v>1927</v>
      </c>
      <c r="C33" s="615" t="s">
        <v>515</v>
      </c>
      <c r="D33" s="616" t="s">
        <v>1928</v>
      </c>
      <c r="E33" s="615" t="s">
        <v>2659</v>
      </c>
      <c r="F33" s="616" t="s">
        <v>2660</v>
      </c>
      <c r="G33" s="615" t="s">
        <v>2197</v>
      </c>
      <c r="H33" s="615" t="s">
        <v>2198</v>
      </c>
      <c r="I33" s="617">
        <v>13.02</v>
      </c>
      <c r="J33" s="617">
        <v>1</v>
      </c>
      <c r="K33" s="618">
        <v>13.02</v>
      </c>
    </row>
    <row r="34" spans="1:11" ht="14.4" customHeight="1" x14ac:dyDescent="0.3">
      <c r="A34" s="613" t="s">
        <v>510</v>
      </c>
      <c r="B34" s="614" t="s">
        <v>1927</v>
      </c>
      <c r="C34" s="615" t="s">
        <v>515</v>
      </c>
      <c r="D34" s="616" t="s">
        <v>1928</v>
      </c>
      <c r="E34" s="615" t="s">
        <v>2659</v>
      </c>
      <c r="F34" s="616" t="s">
        <v>2660</v>
      </c>
      <c r="G34" s="615" t="s">
        <v>2199</v>
      </c>
      <c r="H34" s="615" t="s">
        <v>2200</v>
      </c>
      <c r="I34" s="617">
        <v>28.774000000000001</v>
      </c>
      <c r="J34" s="617">
        <v>52</v>
      </c>
      <c r="K34" s="618">
        <v>1497.36</v>
      </c>
    </row>
    <row r="35" spans="1:11" ht="14.4" customHeight="1" x14ac:dyDescent="0.3">
      <c r="A35" s="613" t="s">
        <v>510</v>
      </c>
      <c r="B35" s="614" t="s">
        <v>1927</v>
      </c>
      <c r="C35" s="615" t="s">
        <v>515</v>
      </c>
      <c r="D35" s="616" t="s">
        <v>1928</v>
      </c>
      <c r="E35" s="615" t="s">
        <v>2659</v>
      </c>
      <c r="F35" s="616" t="s">
        <v>2660</v>
      </c>
      <c r="G35" s="615" t="s">
        <v>2201</v>
      </c>
      <c r="H35" s="615" t="s">
        <v>2202</v>
      </c>
      <c r="I35" s="617">
        <v>0.61599999999999999</v>
      </c>
      <c r="J35" s="617">
        <v>9200</v>
      </c>
      <c r="K35" s="618">
        <v>5614</v>
      </c>
    </row>
    <row r="36" spans="1:11" ht="14.4" customHeight="1" x14ac:dyDescent="0.3">
      <c r="A36" s="613" t="s">
        <v>510</v>
      </c>
      <c r="B36" s="614" t="s">
        <v>1927</v>
      </c>
      <c r="C36" s="615" t="s">
        <v>515</v>
      </c>
      <c r="D36" s="616" t="s">
        <v>1928</v>
      </c>
      <c r="E36" s="615" t="s">
        <v>2659</v>
      </c>
      <c r="F36" s="616" t="s">
        <v>2660</v>
      </c>
      <c r="G36" s="615" t="s">
        <v>2203</v>
      </c>
      <c r="H36" s="615" t="s">
        <v>2204</v>
      </c>
      <c r="I36" s="617">
        <v>1.29</v>
      </c>
      <c r="J36" s="617">
        <v>14200</v>
      </c>
      <c r="K36" s="618">
        <v>18318.000000000004</v>
      </c>
    </row>
    <row r="37" spans="1:11" ht="14.4" customHeight="1" x14ac:dyDescent="0.3">
      <c r="A37" s="613" t="s">
        <v>510</v>
      </c>
      <c r="B37" s="614" t="s">
        <v>1927</v>
      </c>
      <c r="C37" s="615" t="s">
        <v>515</v>
      </c>
      <c r="D37" s="616" t="s">
        <v>1928</v>
      </c>
      <c r="E37" s="615" t="s">
        <v>2659</v>
      </c>
      <c r="F37" s="616" t="s">
        <v>2660</v>
      </c>
      <c r="G37" s="615" t="s">
        <v>2205</v>
      </c>
      <c r="H37" s="615" t="s">
        <v>2206</v>
      </c>
      <c r="I37" s="617">
        <v>9.02</v>
      </c>
      <c r="J37" s="617">
        <v>100</v>
      </c>
      <c r="K37" s="618">
        <v>902</v>
      </c>
    </row>
    <row r="38" spans="1:11" ht="14.4" customHeight="1" x14ac:dyDescent="0.3">
      <c r="A38" s="613" t="s">
        <v>510</v>
      </c>
      <c r="B38" s="614" t="s">
        <v>1927</v>
      </c>
      <c r="C38" s="615" t="s">
        <v>515</v>
      </c>
      <c r="D38" s="616" t="s">
        <v>1928</v>
      </c>
      <c r="E38" s="615" t="s">
        <v>2659</v>
      </c>
      <c r="F38" s="616" t="s">
        <v>2660</v>
      </c>
      <c r="G38" s="615" t="s">
        <v>2207</v>
      </c>
      <c r="H38" s="615" t="s">
        <v>2208</v>
      </c>
      <c r="I38" s="617">
        <v>46</v>
      </c>
      <c r="J38" s="617">
        <v>22</v>
      </c>
      <c r="K38" s="618">
        <v>1011.99</v>
      </c>
    </row>
    <row r="39" spans="1:11" ht="14.4" customHeight="1" x14ac:dyDescent="0.3">
      <c r="A39" s="613" t="s">
        <v>510</v>
      </c>
      <c r="B39" s="614" t="s">
        <v>1927</v>
      </c>
      <c r="C39" s="615" t="s">
        <v>515</v>
      </c>
      <c r="D39" s="616" t="s">
        <v>1928</v>
      </c>
      <c r="E39" s="615" t="s">
        <v>2659</v>
      </c>
      <c r="F39" s="616" t="s">
        <v>2660</v>
      </c>
      <c r="G39" s="615" t="s">
        <v>2209</v>
      </c>
      <c r="H39" s="615" t="s">
        <v>2210</v>
      </c>
      <c r="I39" s="617">
        <v>28.06</v>
      </c>
      <c r="J39" s="617">
        <v>50</v>
      </c>
      <c r="K39" s="618">
        <v>1403</v>
      </c>
    </row>
    <row r="40" spans="1:11" ht="14.4" customHeight="1" x14ac:dyDescent="0.3">
      <c r="A40" s="613" t="s">
        <v>510</v>
      </c>
      <c r="B40" s="614" t="s">
        <v>1927</v>
      </c>
      <c r="C40" s="615" t="s">
        <v>515</v>
      </c>
      <c r="D40" s="616" t="s">
        <v>1928</v>
      </c>
      <c r="E40" s="615" t="s">
        <v>2659</v>
      </c>
      <c r="F40" s="616" t="s">
        <v>2660</v>
      </c>
      <c r="G40" s="615" t="s">
        <v>2211</v>
      </c>
      <c r="H40" s="615" t="s">
        <v>2212</v>
      </c>
      <c r="I40" s="617">
        <v>7.51</v>
      </c>
      <c r="J40" s="617">
        <v>192</v>
      </c>
      <c r="K40" s="618">
        <v>1441.92</v>
      </c>
    </row>
    <row r="41" spans="1:11" ht="14.4" customHeight="1" x14ac:dyDescent="0.3">
      <c r="A41" s="613" t="s">
        <v>510</v>
      </c>
      <c r="B41" s="614" t="s">
        <v>1927</v>
      </c>
      <c r="C41" s="615" t="s">
        <v>515</v>
      </c>
      <c r="D41" s="616" t="s">
        <v>1928</v>
      </c>
      <c r="E41" s="615" t="s">
        <v>2659</v>
      </c>
      <c r="F41" s="616" t="s">
        <v>2660</v>
      </c>
      <c r="G41" s="615" t="s">
        <v>2213</v>
      </c>
      <c r="H41" s="615" t="s">
        <v>2214</v>
      </c>
      <c r="I41" s="617">
        <v>0.85499999999999998</v>
      </c>
      <c r="J41" s="617">
        <v>1400</v>
      </c>
      <c r="K41" s="618">
        <v>1198</v>
      </c>
    </row>
    <row r="42" spans="1:11" ht="14.4" customHeight="1" x14ac:dyDescent="0.3">
      <c r="A42" s="613" t="s">
        <v>510</v>
      </c>
      <c r="B42" s="614" t="s">
        <v>1927</v>
      </c>
      <c r="C42" s="615" t="s">
        <v>515</v>
      </c>
      <c r="D42" s="616" t="s">
        <v>1928</v>
      </c>
      <c r="E42" s="615" t="s">
        <v>2659</v>
      </c>
      <c r="F42" s="616" t="s">
        <v>2660</v>
      </c>
      <c r="G42" s="615" t="s">
        <v>2215</v>
      </c>
      <c r="H42" s="615" t="s">
        <v>2216</v>
      </c>
      <c r="I42" s="617">
        <v>1.5128571428571429</v>
      </c>
      <c r="J42" s="617">
        <v>1300</v>
      </c>
      <c r="K42" s="618">
        <v>1965</v>
      </c>
    </row>
    <row r="43" spans="1:11" ht="14.4" customHeight="1" x14ac:dyDescent="0.3">
      <c r="A43" s="613" t="s">
        <v>510</v>
      </c>
      <c r="B43" s="614" t="s">
        <v>1927</v>
      </c>
      <c r="C43" s="615" t="s">
        <v>515</v>
      </c>
      <c r="D43" s="616" t="s">
        <v>1928</v>
      </c>
      <c r="E43" s="615" t="s">
        <v>2659</v>
      </c>
      <c r="F43" s="616" t="s">
        <v>2660</v>
      </c>
      <c r="G43" s="615" t="s">
        <v>2217</v>
      </c>
      <c r="H43" s="615" t="s">
        <v>2218</v>
      </c>
      <c r="I43" s="617">
        <v>2.0649999999999999</v>
      </c>
      <c r="J43" s="617">
        <v>750</v>
      </c>
      <c r="K43" s="618">
        <v>1549</v>
      </c>
    </row>
    <row r="44" spans="1:11" ht="14.4" customHeight="1" x14ac:dyDescent="0.3">
      <c r="A44" s="613" t="s">
        <v>510</v>
      </c>
      <c r="B44" s="614" t="s">
        <v>1927</v>
      </c>
      <c r="C44" s="615" t="s">
        <v>515</v>
      </c>
      <c r="D44" s="616" t="s">
        <v>1928</v>
      </c>
      <c r="E44" s="615" t="s">
        <v>2659</v>
      </c>
      <c r="F44" s="616" t="s">
        <v>2660</v>
      </c>
      <c r="G44" s="615" t="s">
        <v>2219</v>
      </c>
      <c r="H44" s="615" t="s">
        <v>2220</v>
      </c>
      <c r="I44" s="617">
        <v>3.36</v>
      </c>
      <c r="J44" s="617">
        <v>50</v>
      </c>
      <c r="K44" s="618">
        <v>168</v>
      </c>
    </row>
    <row r="45" spans="1:11" ht="14.4" customHeight="1" x14ac:dyDescent="0.3">
      <c r="A45" s="613" t="s">
        <v>510</v>
      </c>
      <c r="B45" s="614" t="s">
        <v>1927</v>
      </c>
      <c r="C45" s="615" t="s">
        <v>515</v>
      </c>
      <c r="D45" s="616" t="s">
        <v>1928</v>
      </c>
      <c r="E45" s="615" t="s">
        <v>2659</v>
      </c>
      <c r="F45" s="616" t="s">
        <v>2660</v>
      </c>
      <c r="G45" s="615" t="s">
        <v>2221</v>
      </c>
      <c r="H45" s="615" t="s">
        <v>2222</v>
      </c>
      <c r="I45" s="617">
        <v>5.87</v>
      </c>
      <c r="J45" s="617">
        <v>50</v>
      </c>
      <c r="K45" s="618">
        <v>293.5</v>
      </c>
    </row>
    <row r="46" spans="1:11" ht="14.4" customHeight="1" x14ac:dyDescent="0.3">
      <c r="A46" s="613" t="s">
        <v>510</v>
      </c>
      <c r="B46" s="614" t="s">
        <v>1927</v>
      </c>
      <c r="C46" s="615" t="s">
        <v>515</v>
      </c>
      <c r="D46" s="616" t="s">
        <v>1928</v>
      </c>
      <c r="E46" s="615" t="s">
        <v>2659</v>
      </c>
      <c r="F46" s="616" t="s">
        <v>2660</v>
      </c>
      <c r="G46" s="615" t="s">
        <v>2223</v>
      </c>
      <c r="H46" s="615" t="s">
        <v>2224</v>
      </c>
      <c r="I46" s="617">
        <v>733.68</v>
      </c>
      <c r="J46" s="617">
        <v>3</v>
      </c>
      <c r="K46" s="618">
        <v>2201.04</v>
      </c>
    </row>
    <row r="47" spans="1:11" ht="14.4" customHeight="1" x14ac:dyDescent="0.3">
      <c r="A47" s="613" t="s">
        <v>510</v>
      </c>
      <c r="B47" s="614" t="s">
        <v>1927</v>
      </c>
      <c r="C47" s="615" t="s">
        <v>515</v>
      </c>
      <c r="D47" s="616" t="s">
        <v>1928</v>
      </c>
      <c r="E47" s="615" t="s">
        <v>2659</v>
      </c>
      <c r="F47" s="616" t="s">
        <v>2660</v>
      </c>
      <c r="G47" s="615" t="s">
        <v>2225</v>
      </c>
      <c r="H47" s="615" t="s">
        <v>2226</v>
      </c>
      <c r="I47" s="617">
        <v>3.01</v>
      </c>
      <c r="J47" s="617">
        <v>50</v>
      </c>
      <c r="K47" s="618">
        <v>150.49</v>
      </c>
    </row>
    <row r="48" spans="1:11" ht="14.4" customHeight="1" x14ac:dyDescent="0.3">
      <c r="A48" s="613" t="s">
        <v>510</v>
      </c>
      <c r="B48" s="614" t="s">
        <v>1927</v>
      </c>
      <c r="C48" s="615" t="s">
        <v>515</v>
      </c>
      <c r="D48" s="616" t="s">
        <v>1928</v>
      </c>
      <c r="E48" s="615" t="s">
        <v>2659</v>
      </c>
      <c r="F48" s="616" t="s">
        <v>2660</v>
      </c>
      <c r="G48" s="615" t="s">
        <v>2227</v>
      </c>
      <c r="H48" s="615" t="s">
        <v>2228</v>
      </c>
      <c r="I48" s="617">
        <v>9.7771428571428576</v>
      </c>
      <c r="J48" s="617">
        <v>380</v>
      </c>
      <c r="K48" s="618">
        <v>3714.6</v>
      </c>
    </row>
    <row r="49" spans="1:11" ht="14.4" customHeight="1" x14ac:dyDescent="0.3">
      <c r="A49" s="613" t="s">
        <v>510</v>
      </c>
      <c r="B49" s="614" t="s">
        <v>1927</v>
      </c>
      <c r="C49" s="615" t="s">
        <v>515</v>
      </c>
      <c r="D49" s="616" t="s">
        <v>1928</v>
      </c>
      <c r="E49" s="615" t="s">
        <v>2659</v>
      </c>
      <c r="F49" s="616" t="s">
        <v>2660</v>
      </c>
      <c r="G49" s="615" t="s">
        <v>2229</v>
      </c>
      <c r="H49" s="615" t="s">
        <v>2230</v>
      </c>
      <c r="I49" s="617">
        <v>0.3133333333333333</v>
      </c>
      <c r="J49" s="617">
        <v>115</v>
      </c>
      <c r="K49" s="618">
        <v>35.75</v>
      </c>
    </row>
    <row r="50" spans="1:11" ht="14.4" customHeight="1" x14ac:dyDescent="0.3">
      <c r="A50" s="613" t="s">
        <v>510</v>
      </c>
      <c r="B50" s="614" t="s">
        <v>1927</v>
      </c>
      <c r="C50" s="615" t="s">
        <v>515</v>
      </c>
      <c r="D50" s="616" t="s">
        <v>1928</v>
      </c>
      <c r="E50" s="615" t="s">
        <v>2659</v>
      </c>
      <c r="F50" s="616" t="s">
        <v>2660</v>
      </c>
      <c r="G50" s="615" t="s">
        <v>2231</v>
      </c>
      <c r="H50" s="615" t="s">
        <v>2232</v>
      </c>
      <c r="I50" s="617">
        <v>178.30250000000001</v>
      </c>
      <c r="J50" s="617">
        <v>45</v>
      </c>
      <c r="K50" s="618">
        <v>8000.53</v>
      </c>
    </row>
    <row r="51" spans="1:11" ht="14.4" customHeight="1" x14ac:dyDescent="0.3">
      <c r="A51" s="613" t="s">
        <v>510</v>
      </c>
      <c r="B51" s="614" t="s">
        <v>1927</v>
      </c>
      <c r="C51" s="615" t="s">
        <v>515</v>
      </c>
      <c r="D51" s="616" t="s">
        <v>1928</v>
      </c>
      <c r="E51" s="615" t="s">
        <v>2659</v>
      </c>
      <c r="F51" s="616" t="s">
        <v>2660</v>
      </c>
      <c r="G51" s="615" t="s">
        <v>2233</v>
      </c>
      <c r="H51" s="615" t="s">
        <v>2234</v>
      </c>
      <c r="I51" s="617">
        <v>7.1</v>
      </c>
      <c r="J51" s="617">
        <v>3</v>
      </c>
      <c r="K51" s="618">
        <v>21.299999999999997</v>
      </c>
    </row>
    <row r="52" spans="1:11" ht="14.4" customHeight="1" x14ac:dyDescent="0.3">
      <c r="A52" s="613" t="s">
        <v>510</v>
      </c>
      <c r="B52" s="614" t="s">
        <v>1927</v>
      </c>
      <c r="C52" s="615" t="s">
        <v>515</v>
      </c>
      <c r="D52" s="616" t="s">
        <v>1928</v>
      </c>
      <c r="E52" s="615" t="s">
        <v>2659</v>
      </c>
      <c r="F52" s="616" t="s">
        <v>2660</v>
      </c>
      <c r="G52" s="615" t="s">
        <v>2235</v>
      </c>
      <c r="H52" s="615" t="s">
        <v>2236</v>
      </c>
      <c r="I52" s="617">
        <v>5.92</v>
      </c>
      <c r="J52" s="617">
        <v>1</v>
      </c>
      <c r="K52" s="618">
        <v>5.92</v>
      </c>
    </row>
    <row r="53" spans="1:11" ht="14.4" customHeight="1" x14ac:dyDescent="0.3">
      <c r="A53" s="613" t="s">
        <v>510</v>
      </c>
      <c r="B53" s="614" t="s">
        <v>1927</v>
      </c>
      <c r="C53" s="615" t="s">
        <v>515</v>
      </c>
      <c r="D53" s="616" t="s">
        <v>1928</v>
      </c>
      <c r="E53" s="615" t="s">
        <v>2659</v>
      </c>
      <c r="F53" s="616" t="s">
        <v>2660</v>
      </c>
      <c r="G53" s="615" t="s">
        <v>2237</v>
      </c>
      <c r="H53" s="615" t="s">
        <v>2238</v>
      </c>
      <c r="I53" s="617">
        <v>2.605</v>
      </c>
      <c r="J53" s="617">
        <v>87</v>
      </c>
      <c r="K53" s="618">
        <v>228.10000000000002</v>
      </c>
    </row>
    <row r="54" spans="1:11" ht="14.4" customHeight="1" x14ac:dyDescent="0.3">
      <c r="A54" s="613" t="s">
        <v>510</v>
      </c>
      <c r="B54" s="614" t="s">
        <v>1927</v>
      </c>
      <c r="C54" s="615" t="s">
        <v>515</v>
      </c>
      <c r="D54" s="616" t="s">
        <v>1928</v>
      </c>
      <c r="E54" s="615" t="s">
        <v>2659</v>
      </c>
      <c r="F54" s="616" t="s">
        <v>2660</v>
      </c>
      <c r="G54" s="615" t="s">
        <v>2239</v>
      </c>
      <c r="H54" s="615" t="s">
        <v>2240</v>
      </c>
      <c r="I54" s="617">
        <v>5.2750000000000004</v>
      </c>
      <c r="J54" s="617">
        <v>390</v>
      </c>
      <c r="K54" s="618">
        <v>2057.1999999999998</v>
      </c>
    </row>
    <row r="55" spans="1:11" ht="14.4" customHeight="1" x14ac:dyDescent="0.3">
      <c r="A55" s="613" t="s">
        <v>510</v>
      </c>
      <c r="B55" s="614" t="s">
        <v>1927</v>
      </c>
      <c r="C55" s="615" t="s">
        <v>515</v>
      </c>
      <c r="D55" s="616" t="s">
        <v>1928</v>
      </c>
      <c r="E55" s="615" t="s">
        <v>2659</v>
      </c>
      <c r="F55" s="616" t="s">
        <v>2660</v>
      </c>
      <c r="G55" s="615" t="s">
        <v>2241</v>
      </c>
      <c r="H55" s="615" t="s">
        <v>2242</v>
      </c>
      <c r="I55" s="617">
        <v>314.80666666666667</v>
      </c>
      <c r="J55" s="617">
        <v>7</v>
      </c>
      <c r="K55" s="618">
        <v>2203.63</v>
      </c>
    </row>
    <row r="56" spans="1:11" ht="14.4" customHeight="1" x14ac:dyDescent="0.3">
      <c r="A56" s="613" t="s">
        <v>510</v>
      </c>
      <c r="B56" s="614" t="s">
        <v>1927</v>
      </c>
      <c r="C56" s="615" t="s">
        <v>515</v>
      </c>
      <c r="D56" s="616" t="s">
        <v>1928</v>
      </c>
      <c r="E56" s="615" t="s">
        <v>2659</v>
      </c>
      <c r="F56" s="616" t="s">
        <v>2660</v>
      </c>
      <c r="G56" s="615" t="s">
        <v>2243</v>
      </c>
      <c r="H56" s="615" t="s">
        <v>2244</v>
      </c>
      <c r="I56" s="617">
        <v>116.95399999999999</v>
      </c>
      <c r="J56" s="617">
        <v>60</v>
      </c>
      <c r="K56" s="618">
        <v>7017.31</v>
      </c>
    </row>
    <row r="57" spans="1:11" ht="14.4" customHeight="1" x14ac:dyDescent="0.3">
      <c r="A57" s="613" t="s">
        <v>510</v>
      </c>
      <c r="B57" s="614" t="s">
        <v>1927</v>
      </c>
      <c r="C57" s="615" t="s">
        <v>515</v>
      </c>
      <c r="D57" s="616" t="s">
        <v>1928</v>
      </c>
      <c r="E57" s="615" t="s">
        <v>2659</v>
      </c>
      <c r="F57" s="616" t="s">
        <v>2660</v>
      </c>
      <c r="G57" s="615" t="s">
        <v>2245</v>
      </c>
      <c r="H57" s="615" t="s">
        <v>2246</v>
      </c>
      <c r="I57" s="617">
        <v>8.6275000000000013</v>
      </c>
      <c r="J57" s="617">
        <v>400</v>
      </c>
      <c r="K57" s="618">
        <v>3449.5</v>
      </c>
    </row>
    <row r="58" spans="1:11" ht="14.4" customHeight="1" x14ac:dyDescent="0.3">
      <c r="A58" s="613" t="s">
        <v>510</v>
      </c>
      <c r="B58" s="614" t="s">
        <v>1927</v>
      </c>
      <c r="C58" s="615" t="s">
        <v>515</v>
      </c>
      <c r="D58" s="616" t="s">
        <v>1928</v>
      </c>
      <c r="E58" s="615" t="s">
        <v>2659</v>
      </c>
      <c r="F58" s="616" t="s">
        <v>2660</v>
      </c>
      <c r="G58" s="615" t="s">
        <v>2247</v>
      </c>
      <c r="H58" s="615" t="s">
        <v>2248</v>
      </c>
      <c r="I58" s="617">
        <v>314.81</v>
      </c>
      <c r="J58" s="617">
        <v>4</v>
      </c>
      <c r="K58" s="618">
        <v>1259.22</v>
      </c>
    </row>
    <row r="59" spans="1:11" ht="14.4" customHeight="1" x14ac:dyDescent="0.3">
      <c r="A59" s="613" t="s">
        <v>510</v>
      </c>
      <c r="B59" s="614" t="s">
        <v>1927</v>
      </c>
      <c r="C59" s="615" t="s">
        <v>515</v>
      </c>
      <c r="D59" s="616" t="s">
        <v>1928</v>
      </c>
      <c r="E59" s="615" t="s">
        <v>2659</v>
      </c>
      <c r="F59" s="616" t="s">
        <v>2660</v>
      </c>
      <c r="G59" s="615" t="s">
        <v>2249</v>
      </c>
      <c r="H59" s="615" t="s">
        <v>2250</v>
      </c>
      <c r="I59" s="617">
        <v>8.1775000000000002</v>
      </c>
      <c r="J59" s="617">
        <v>1728</v>
      </c>
      <c r="K59" s="618">
        <v>14170.41</v>
      </c>
    </row>
    <row r="60" spans="1:11" ht="14.4" customHeight="1" x14ac:dyDescent="0.3">
      <c r="A60" s="613" t="s">
        <v>510</v>
      </c>
      <c r="B60" s="614" t="s">
        <v>1927</v>
      </c>
      <c r="C60" s="615" t="s">
        <v>515</v>
      </c>
      <c r="D60" s="616" t="s">
        <v>1928</v>
      </c>
      <c r="E60" s="615" t="s">
        <v>2659</v>
      </c>
      <c r="F60" s="616" t="s">
        <v>2660</v>
      </c>
      <c r="G60" s="615" t="s">
        <v>2251</v>
      </c>
      <c r="H60" s="615" t="s">
        <v>2252</v>
      </c>
      <c r="I60" s="617">
        <v>314.81</v>
      </c>
      <c r="J60" s="617">
        <v>2</v>
      </c>
      <c r="K60" s="618">
        <v>629.61</v>
      </c>
    </row>
    <row r="61" spans="1:11" ht="14.4" customHeight="1" x14ac:dyDescent="0.3">
      <c r="A61" s="613" t="s">
        <v>510</v>
      </c>
      <c r="B61" s="614" t="s">
        <v>1927</v>
      </c>
      <c r="C61" s="615" t="s">
        <v>515</v>
      </c>
      <c r="D61" s="616" t="s">
        <v>1928</v>
      </c>
      <c r="E61" s="615" t="s">
        <v>2659</v>
      </c>
      <c r="F61" s="616" t="s">
        <v>2660</v>
      </c>
      <c r="G61" s="615" t="s">
        <v>2253</v>
      </c>
      <c r="H61" s="615" t="s">
        <v>2254</v>
      </c>
      <c r="I61" s="617">
        <v>37.28</v>
      </c>
      <c r="J61" s="617">
        <v>30</v>
      </c>
      <c r="K61" s="618">
        <v>1118.3399999999999</v>
      </c>
    </row>
    <row r="62" spans="1:11" ht="14.4" customHeight="1" x14ac:dyDescent="0.3">
      <c r="A62" s="613" t="s">
        <v>510</v>
      </c>
      <c r="B62" s="614" t="s">
        <v>1927</v>
      </c>
      <c r="C62" s="615" t="s">
        <v>515</v>
      </c>
      <c r="D62" s="616" t="s">
        <v>1928</v>
      </c>
      <c r="E62" s="615" t="s">
        <v>2659</v>
      </c>
      <c r="F62" s="616" t="s">
        <v>2660</v>
      </c>
      <c r="G62" s="615" t="s">
        <v>2255</v>
      </c>
      <c r="H62" s="615" t="s">
        <v>2256</v>
      </c>
      <c r="I62" s="617">
        <v>110.75</v>
      </c>
      <c r="J62" s="617">
        <v>10</v>
      </c>
      <c r="K62" s="618">
        <v>1107.45</v>
      </c>
    </row>
    <row r="63" spans="1:11" ht="14.4" customHeight="1" x14ac:dyDescent="0.3">
      <c r="A63" s="613" t="s">
        <v>510</v>
      </c>
      <c r="B63" s="614" t="s">
        <v>1927</v>
      </c>
      <c r="C63" s="615" t="s">
        <v>515</v>
      </c>
      <c r="D63" s="616" t="s">
        <v>1928</v>
      </c>
      <c r="E63" s="615" t="s">
        <v>2659</v>
      </c>
      <c r="F63" s="616" t="s">
        <v>2660</v>
      </c>
      <c r="G63" s="615" t="s">
        <v>2257</v>
      </c>
      <c r="H63" s="615" t="s">
        <v>2258</v>
      </c>
      <c r="I63" s="617">
        <v>124.55</v>
      </c>
      <c r="J63" s="617">
        <v>20</v>
      </c>
      <c r="K63" s="618">
        <v>2490.9299999999998</v>
      </c>
    </row>
    <row r="64" spans="1:11" ht="14.4" customHeight="1" x14ac:dyDescent="0.3">
      <c r="A64" s="613" t="s">
        <v>510</v>
      </c>
      <c r="B64" s="614" t="s">
        <v>1927</v>
      </c>
      <c r="C64" s="615" t="s">
        <v>515</v>
      </c>
      <c r="D64" s="616" t="s">
        <v>1928</v>
      </c>
      <c r="E64" s="615" t="s">
        <v>2661</v>
      </c>
      <c r="F64" s="616" t="s">
        <v>2662</v>
      </c>
      <c r="G64" s="615" t="s">
        <v>2259</v>
      </c>
      <c r="H64" s="615" t="s">
        <v>2260</v>
      </c>
      <c r="I64" s="617">
        <v>268.62</v>
      </c>
      <c r="J64" s="617">
        <v>170</v>
      </c>
      <c r="K64" s="618">
        <v>45665.4</v>
      </c>
    </row>
    <row r="65" spans="1:11" ht="14.4" customHeight="1" x14ac:dyDescent="0.3">
      <c r="A65" s="613" t="s">
        <v>510</v>
      </c>
      <c r="B65" s="614" t="s">
        <v>1927</v>
      </c>
      <c r="C65" s="615" t="s">
        <v>515</v>
      </c>
      <c r="D65" s="616" t="s">
        <v>1928</v>
      </c>
      <c r="E65" s="615" t="s">
        <v>2661</v>
      </c>
      <c r="F65" s="616" t="s">
        <v>2662</v>
      </c>
      <c r="G65" s="615" t="s">
        <v>2259</v>
      </c>
      <c r="H65" s="615" t="s">
        <v>2261</v>
      </c>
      <c r="I65" s="617">
        <v>268.62</v>
      </c>
      <c r="J65" s="617">
        <v>229</v>
      </c>
      <c r="K65" s="618">
        <v>61513.98</v>
      </c>
    </row>
    <row r="66" spans="1:11" ht="14.4" customHeight="1" x14ac:dyDescent="0.3">
      <c r="A66" s="613" t="s">
        <v>510</v>
      </c>
      <c r="B66" s="614" t="s">
        <v>1927</v>
      </c>
      <c r="C66" s="615" t="s">
        <v>515</v>
      </c>
      <c r="D66" s="616" t="s">
        <v>1928</v>
      </c>
      <c r="E66" s="615" t="s">
        <v>2661</v>
      </c>
      <c r="F66" s="616" t="s">
        <v>2662</v>
      </c>
      <c r="G66" s="615" t="s">
        <v>2262</v>
      </c>
      <c r="H66" s="615" t="s">
        <v>2263</v>
      </c>
      <c r="I66" s="617">
        <v>5.2000000000000011</v>
      </c>
      <c r="J66" s="617">
        <v>5090</v>
      </c>
      <c r="K66" s="618">
        <v>26472.18</v>
      </c>
    </row>
    <row r="67" spans="1:11" ht="14.4" customHeight="1" x14ac:dyDescent="0.3">
      <c r="A67" s="613" t="s">
        <v>510</v>
      </c>
      <c r="B67" s="614" t="s">
        <v>1927</v>
      </c>
      <c r="C67" s="615" t="s">
        <v>515</v>
      </c>
      <c r="D67" s="616" t="s">
        <v>1928</v>
      </c>
      <c r="E67" s="615" t="s">
        <v>2661</v>
      </c>
      <c r="F67" s="616" t="s">
        <v>2662</v>
      </c>
      <c r="G67" s="615" t="s">
        <v>2264</v>
      </c>
      <c r="H67" s="615" t="s">
        <v>2265</v>
      </c>
      <c r="I67" s="617">
        <v>37.51</v>
      </c>
      <c r="J67" s="617">
        <v>1264</v>
      </c>
      <c r="K67" s="618">
        <v>47412.639999999999</v>
      </c>
    </row>
    <row r="68" spans="1:11" ht="14.4" customHeight="1" x14ac:dyDescent="0.3">
      <c r="A68" s="613" t="s">
        <v>510</v>
      </c>
      <c r="B68" s="614" t="s">
        <v>1927</v>
      </c>
      <c r="C68" s="615" t="s">
        <v>515</v>
      </c>
      <c r="D68" s="616" t="s">
        <v>1928</v>
      </c>
      <c r="E68" s="615" t="s">
        <v>2661</v>
      </c>
      <c r="F68" s="616" t="s">
        <v>2662</v>
      </c>
      <c r="G68" s="615" t="s">
        <v>2266</v>
      </c>
      <c r="H68" s="615" t="s">
        <v>2267</v>
      </c>
      <c r="I68" s="617">
        <v>0.24666666666666667</v>
      </c>
      <c r="J68" s="617">
        <v>300</v>
      </c>
      <c r="K68" s="618">
        <v>74</v>
      </c>
    </row>
    <row r="69" spans="1:11" ht="14.4" customHeight="1" x14ac:dyDescent="0.3">
      <c r="A69" s="613" t="s">
        <v>510</v>
      </c>
      <c r="B69" s="614" t="s">
        <v>1927</v>
      </c>
      <c r="C69" s="615" t="s">
        <v>515</v>
      </c>
      <c r="D69" s="616" t="s">
        <v>1928</v>
      </c>
      <c r="E69" s="615" t="s">
        <v>2661</v>
      </c>
      <c r="F69" s="616" t="s">
        <v>2662</v>
      </c>
      <c r="G69" s="615" t="s">
        <v>2268</v>
      </c>
      <c r="H69" s="615" t="s">
        <v>2269</v>
      </c>
      <c r="I69" s="617">
        <v>11.1425</v>
      </c>
      <c r="J69" s="617">
        <v>3226</v>
      </c>
      <c r="K69" s="618">
        <v>35949.119999999995</v>
      </c>
    </row>
    <row r="70" spans="1:11" ht="14.4" customHeight="1" x14ac:dyDescent="0.3">
      <c r="A70" s="613" t="s">
        <v>510</v>
      </c>
      <c r="B70" s="614" t="s">
        <v>1927</v>
      </c>
      <c r="C70" s="615" t="s">
        <v>515</v>
      </c>
      <c r="D70" s="616" t="s">
        <v>1928</v>
      </c>
      <c r="E70" s="615" t="s">
        <v>2661</v>
      </c>
      <c r="F70" s="616" t="s">
        <v>2662</v>
      </c>
      <c r="G70" s="615" t="s">
        <v>2270</v>
      </c>
      <c r="H70" s="615" t="s">
        <v>2271</v>
      </c>
      <c r="I70" s="617">
        <v>1.0908333333333333</v>
      </c>
      <c r="J70" s="617">
        <v>14600</v>
      </c>
      <c r="K70" s="618">
        <v>15938</v>
      </c>
    </row>
    <row r="71" spans="1:11" ht="14.4" customHeight="1" x14ac:dyDescent="0.3">
      <c r="A71" s="613" t="s">
        <v>510</v>
      </c>
      <c r="B71" s="614" t="s">
        <v>1927</v>
      </c>
      <c r="C71" s="615" t="s">
        <v>515</v>
      </c>
      <c r="D71" s="616" t="s">
        <v>1928</v>
      </c>
      <c r="E71" s="615" t="s">
        <v>2661</v>
      </c>
      <c r="F71" s="616" t="s">
        <v>2662</v>
      </c>
      <c r="G71" s="615" t="s">
        <v>2272</v>
      </c>
      <c r="H71" s="615" t="s">
        <v>2273</v>
      </c>
      <c r="I71" s="617">
        <v>1.675</v>
      </c>
      <c r="J71" s="617">
        <v>15300</v>
      </c>
      <c r="K71" s="618">
        <v>25637</v>
      </c>
    </row>
    <row r="72" spans="1:11" ht="14.4" customHeight="1" x14ac:dyDescent="0.3">
      <c r="A72" s="613" t="s">
        <v>510</v>
      </c>
      <c r="B72" s="614" t="s">
        <v>1927</v>
      </c>
      <c r="C72" s="615" t="s">
        <v>515</v>
      </c>
      <c r="D72" s="616" t="s">
        <v>1928</v>
      </c>
      <c r="E72" s="615" t="s">
        <v>2661</v>
      </c>
      <c r="F72" s="616" t="s">
        <v>2662</v>
      </c>
      <c r="G72" s="615" t="s">
        <v>2274</v>
      </c>
      <c r="H72" s="615" t="s">
        <v>2275</v>
      </c>
      <c r="I72" s="617">
        <v>0.47555555555555556</v>
      </c>
      <c r="J72" s="617">
        <v>5400</v>
      </c>
      <c r="K72" s="618">
        <v>2566</v>
      </c>
    </row>
    <row r="73" spans="1:11" ht="14.4" customHeight="1" x14ac:dyDescent="0.3">
      <c r="A73" s="613" t="s">
        <v>510</v>
      </c>
      <c r="B73" s="614" t="s">
        <v>1927</v>
      </c>
      <c r="C73" s="615" t="s">
        <v>515</v>
      </c>
      <c r="D73" s="616" t="s">
        <v>1928</v>
      </c>
      <c r="E73" s="615" t="s">
        <v>2661</v>
      </c>
      <c r="F73" s="616" t="s">
        <v>2662</v>
      </c>
      <c r="G73" s="615" t="s">
        <v>2276</v>
      </c>
      <c r="H73" s="615" t="s">
        <v>2277</v>
      </c>
      <c r="I73" s="617">
        <v>0.67</v>
      </c>
      <c r="J73" s="617">
        <v>5500</v>
      </c>
      <c r="K73" s="618">
        <v>3685</v>
      </c>
    </row>
    <row r="74" spans="1:11" ht="14.4" customHeight="1" x14ac:dyDescent="0.3">
      <c r="A74" s="613" t="s">
        <v>510</v>
      </c>
      <c r="B74" s="614" t="s">
        <v>1927</v>
      </c>
      <c r="C74" s="615" t="s">
        <v>515</v>
      </c>
      <c r="D74" s="616" t="s">
        <v>1928</v>
      </c>
      <c r="E74" s="615" t="s">
        <v>2661</v>
      </c>
      <c r="F74" s="616" t="s">
        <v>2662</v>
      </c>
      <c r="G74" s="615" t="s">
        <v>2278</v>
      </c>
      <c r="H74" s="615" t="s">
        <v>2279</v>
      </c>
      <c r="I74" s="617">
        <v>3.1349999999999998</v>
      </c>
      <c r="J74" s="617">
        <v>1150</v>
      </c>
      <c r="K74" s="618">
        <v>3604.5</v>
      </c>
    </row>
    <row r="75" spans="1:11" ht="14.4" customHeight="1" x14ac:dyDescent="0.3">
      <c r="A75" s="613" t="s">
        <v>510</v>
      </c>
      <c r="B75" s="614" t="s">
        <v>1927</v>
      </c>
      <c r="C75" s="615" t="s">
        <v>515</v>
      </c>
      <c r="D75" s="616" t="s">
        <v>1928</v>
      </c>
      <c r="E75" s="615" t="s">
        <v>2661</v>
      </c>
      <c r="F75" s="616" t="s">
        <v>2662</v>
      </c>
      <c r="G75" s="615" t="s">
        <v>2280</v>
      </c>
      <c r="H75" s="615" t="s">
        <v>2281</v>
      </c>
      <c r="I75" s="617">
        <v>6.29</v>
      </c>
      <c r="J75" s="617">
        <v>10</v>
      </c>
      <c r="K75" s="618">
        <v>62.9</v>
      </c>
    </row>
    <row r="76" spans="1:11" ht="14.4" customHeight="1" x14ac:dyDescent="0.3">
      <c r="A76" s="613" t="s">
        <v>510</v>
      </c>
      <c r="B76" s="614" t="s">
        <v>1927</v>
      </c>
      <c r="C76" s="615" t="s">
        <v>515</v>
      </c>
      <c r="D76" s="616" t="s">
        <v>1928</v>
      </c>
      <c r="E76" s="615" t="s">
        <v>2661</v>
      </c>
      <c r="F76" s="616" t="s">
        <v>2662</v>
      </c>
      <c r="G76" s="615" t="s">
        <v>2282</v>
      </c>
      <c r="H76" s="615" t="s">
        <v>2283</v>
      </c>
      <c r="I76" s="617">
        <v>23.350000000000005</v>
      </c>
      <c r="J76" s="617">
        <v>140</v>
      </c>
      <c r="K76" s="618">
        <v>3269.41</v>
      </c>
    </row>
    <row r="77" spans="1:11" ht="14.4" customHeight="1" x14ac:dyDescent="0.3">
      <c r="A77" s="613" t="s">
        <v>510</v>
      </c>
      <c r="B77" s="614" t="s">
        <v>1927</v>
      </c>
      <c r="C77" s="615" t="s">
        <v>515</v>
      </c>
      <c r="D77" s="616" t="s">
        <v>1928</v>
      </c>
      <c r="E77" s="615" t="s">
        <v>2661</v>
      </c>
      <c r="F77" s="616" t="s">
        <v>2662</v>
      </c>
      <c r="G77" s="615" t="s">
        <v>2284</v>
      </c>
      <c r="H77" s="615" t="s">
        <v>2285</v>
      </c>
      <c r="I77" s="617">
        <v>6.29</v>
      </c>
      <c r="J77" s="617">
        <v>60</v>
      </c>
      <c r="K77" s="618">
        <v>377.45000000000005</v>
      </c>
    </row>
    <row r="78" spans="1:11" ht="14.4" customHeight="1" x14ac:dyDescent="0.3">
      <c r="A78" s="613" t="s">
        <v>510</v>
      </c>
      <c r="B78" s="614" t="s">
        <v>1927</v>
      </c>
      <c r="C78" s="615" t="s">
        <v>515</v>
      </c>
      <c r="D78" s="616" t="s">
        <v>1928</v>
      </c>
      <c r="E78" s="615" t="s">
        <v>2661</v>
      </c>
      <c r="F78" s="616" t="s">
        <v>2662</v>
      </c>
      <c r="G78" s="615" t="s">
        <v>2286</v>
      </c>
      <c r="H78" s="615" t="s">
        <v>2287</v>
      </c>
      <c r="I78" s="617">
        <v>6.2949999999999999</v>
      </c>
      <c r="J78" s="617">
        <v>55</v>
      </c>
      <c r="K78" s="618">
        <v>346.2</v>
      </c>
    </row>
    <row r="79" spans="1:11" ht="14.4" customHeight="1" x14ac:dyDescent="0.3">
      <c r="A79" s="613" t="s">
        <v>510</v>
      </c>
      <c r="B79" s="614" t="s">
        <v>1927</v>
      </c>
      <c r="C79" s="615" t="s">
        <v>515</v>
      </c>
      <c r="D79" s="616" t="s">
        <v>1928</v>
      </c>
      <c r="E79" s="615" t="s">
        <v>2661</v>
      </c>
      <c r="F79" s="616" t="s">
        <v>2662</v>
      </c>
      <c r="G79" s="615" t="s">
        <v>2288</v>
      </c>
      <c r="H79" s="615" t="s">
        <v>2289</v>
      </c>
      <c r="I79" s="617">
        <v>6.234</v>
      </c>
      <c r="J79" s="617">
        <v>980</v>
      </c>
      <c r="K79" s="618">
        <v>6109.05</v>
      </c>
    </row>
    <row r="80" spans="1:11" ht="14.4" customHeight="1" x14ac:dyDescent="0.3">
      <c r="A80" s="613" t="s">
        <v>510</v>
      </c>
      <c r="B80" s="614" t="s">
        <v>1927</v>
      </c>
      <c r="C80" s="615" t="s">
        <v>515</v>
      </c>
      <c r="D80" s="616" t="s">
        <v>1928</v>
      </c>
      <c r="E80" s="615" t="s">
        <v>2661</v>
      </c>
      <c r="F80" s="616" t="s">
        <v>2662</v>
      </c>
      <c r="G80" s="615" t="s">
        <v>2290</v>
      </c>
      <c r="H80" s="615" t="s">
        <v>2291</v>
      </c>
      <c r="I80" s="617">
        <v>204.1575</v>
      </c>
      <c r="J80" s="617">
        <v>200</v>
      </c>
      <c r="K80" s="618">
        <v>40847.100000000006</v>
      </c>
    </row>
    <row r="81" spans="1:11" ht="14.4" customHeight="1" x14ac:dyDescent="0.3">
      <c r="A81" s="613" t="s">
        <v>510</v>
      </c>
      <c r="B81" s="614" t="s">
        <v>1927</v>
      </c>
      <c r="C81" s="615" t="s">
        <v>515</v>
      </c>
      <c r="D81" s="616" t="s">
        <v>1928</v>
      </c>
      <c r="E81" s="615" t="s">
        <v>2661</v>
      </c>
      <c r="F81" s="616" t="s">
        <v>2662</v>
      </c>
      <c r="G81" s="615" t="s">
        <v>2292</v>
      </c>
      <c r="H81" s="615" t="s">
        <v>2293</v>
      </c>
      <c r="I81" s="617">
        <v>1140.4433333333334</v>
      </c>
      <c r="J81" s="617">
        <v>7</v>
      </c>
      <c r="K81" s="618">
        <v>7983.1</v>
      </c>
    </row>
    <row r="82" spans="1:11" ht="14.4" customHeight="1" x14ac:dyDescent="0.3">
      <c r="A82" s="613" t="s">
        <v>510</v>
      </c>
      <c r="B82" s="614" t="s">
        <v>1927</v>
      </c>
      <c r="C82" s="615" t="s">
        <v>515</v>
      </c>
      <c r="D82" s="616" t="s">
        <v>1928</v>
      </c>
      <c r="E82" s="615" t="s">
        <v>2661</v>
      </c>
      <c r="F82" s="616" t="s">
        <v>2662</v>
      </c>
      <c r="G82" s="615" t="s">
        <v>2294</v>
      </c>
      <c r="H82" s="615" t="s">
        <v>2295</v>
      </c>
      <c r="I82" s="617">
        <v>80.576666666666654</v>
      </c>
      <c r="J82" s="617">
        <v>540</v>
      </c>
      <c r="K82" s="618">
        <v>43510.41</v>
      </c>
    </row>
    <row r="83" spans="1:11" ht="14.4" customHeight="1" x14ac:dyDescent="0.3">
      <c r="A83" s="613" t="s">
        <v>510</v>
      </c>
      <c r="B83" s="614" t="s">
        <v>1927</v>
      </c>
      <c r="C83" s="615" t="s">
        <v>515</v>
      </c>
      <c r="D83" s="616" t="s">
        <v>1928</v>
      </c>
      <c r="E83" s="615" t="s">
        <v>2661</v>
      </c>
      <c r="F83" s="616" t="s">
        <v>2662</v>
      </c>
      <c r="G83" s="615" t="s">
        <v>2296</v>
      </c>
      <c r="H83" s="615" t="s">
        <v>2297</v>
      </c>
      <c r="I83" s="617">
        <v>94.38</v>
      </c>
      <c r="J83" s="617">
        <v>5</v>
      </c>
      <c r="K83" s="618">
        <v>471.9</v>
      </c>
    </row>
    <row r="84" spans="1:11" ht="14.4" customHeight="1" x14ac:dyDescent="0.3">
      <c r="A84" s="613" t="s">
        <v>510</v>
      </c>
      <c r="B84" s="614" t="s">
        <v>1927</v>
      </c>
      <c r="C84" s="615" t="s">
        <v>515</v>
      </c>
      <c r="D84" s="616" t="s">
        <v>1928</v>
      </c>
      <c r="E84" s="615" t="s">
        <v>2661</v>
      </c>
      <c r="F84" s="616" t="s">
        <v>2662</v>
      </c>
      <c r="G84" s="615" t="s">
        <v>2296</v>
      </c>
      <c r="H84" s="615" t="s">
        <v>2298</v>
      </c>
      <c r="I84" s="617">
        <v>94.384999999999991</v>
      </c>
      <c r="J84" s="617">
        <v>10</v>
      </c>
      <c r="K84" s="618">
        <v>943.83999999999992</v>
      </c>
    </row>
    <row r="85" spans="1:11" ht="14.4" customHeight="1" x14ac:dyDescent="0.3">
      <c r="A85" s="613" t="s">
        <v>510</v>
      </c>
      <c r="B85" s="614" t="s">
        <v>1927</v>
      </c>
      <c r="C85" s="615" t="s">
        <v>515</v>
      </c>
      <c r="D85" s="616" t="s">
        <v>1928</v>
      </c>
      <c r="E85" s="615" t="s">
        <v>2661</v>
      </c>
      <c r="F85" s="616" t="s">
        <v>2662</v>
      </c>
      <c r="G85" s="615" t="s">
        <v>2299</v>
      </c>
      <c r="H85" s="615" t="s">
        <v>2300</v>
      </c>
      <c r="I85" s="617">
        <v>5.8333333333333339</v>
      </c>
      <c r="J85" s="617">
        <v>1410</v>
      </c>
      <c r="K85" s="618">
        <v>8323.5999999999985</v>
      </c>
    </row>
    <row r="86" spans="1:11" ht="14.4" customHeight="1" x14ac:dyDescent="0.3">
      <c r="A86" s="613" t="s">
        <v>510</v>
      </c>
      <c r="B86" s="614" t="s">
        <v>1927</v>
      </c>
      <c r="C86" s="615" t="s">
        <v>515</v>
      </c>
      <c r="D86" s="616" t="s">
        <v>1928</v>
      </c>
      <c r="E86" s="615" t="s">
        <v>2661</v>
      </c>
      <c r="F86" s="616" t="s">
        <v>2662</v>
      </c>
      <c r="G86" s="615" t="s">
        <v>2301</v>
      </c>
      <c r="H86" s="615" t="s">
        <v>2302</v>
      </c>
      <c r="I86" s="617">
        <v>646.755</v>
      </c>
      <c r="J86" s="617">
        <v>6</v>
      </c>
      <c r="K86" s="618">
        <v>3880.55</v>
      </c>
    </row>
    <row r="87" spans="1:11" ht="14.4" customHeight="1" x14ac:dyDescent="0.3">
      <c r="A87" s="613" t="s">
        <v>510</v>
      </c>
      <c r="B87" s="614" t="s">
        <v>1927</v>
      </c>
      <c r="C87" s="615" t="s">
        <v>515</v>
      </c>
      <c r="D87" s="616" t="s">
        <v>1928</v>
      </c>
      <c r="E87" s="615" t="s">
        <v>2661</v>
      </c>
      <c r="F87" s="616" t="s">
        <v>2662</v>
      </c>
      <c r="G87" s="615" t="s">
        <v>2303</v>
      </c>
      <c r="H87" s="615" t="s">
        <v>2304</v>
      </c>
      <c r="I87" s="617">
        <v>102.84999999999998</v>
      </c>
      <c r="J87" s="617">
        <v>121</v>
      </c>
      <c r="K87" s="618">
        <v>12444.85</v>
      </c>
    </row>
    <row r="88" spans="1:11" ht="14.4" customHeight="1" x14ac:dyDescent="0.3">
      <c r="A88" s="613" t="s">
        <v>510</v>
      </c>
      <c r="B88" s="614" t="s">
        <v>1927</v>
      </c>
      <c r="C88" s="615" t="s">
        <v>515</v>
      </c>
      <c r="D88" s="616" t="s">
        <v>1928</v>
      </c>
      <c r="E88" s="615" t="s">
        <v>2661</v>
      </c>
      <c r="F88" s="616" t="s">
        <v>2662</v>
      </c>
      <c r="G88" s="615" t="s">
        <v>2305</v>
      </c>
      <c r="H88" s="615" t="s">
        <v>2306</v>
      </c>
      <c r="I88" s="617">
        <v>17.809999999999999</v>
      </c>
      <c r="J88" s="617">
        <v>30</v>
      </c>
      <c r="K88" s="618">
        <v>534.29999999999995</v>
      </c>
    </row>
    <row r="89" spans="1:11" ht="14.4" customHeight="1" x14ac:dyDescent="0.3">
      <c r="A89" s="613" t="s">
        <v>510</v>
      </c>
      <c r="B89" s="614" t="s">
        <v>1927</v>
      </c>
      <c r="C89" s="615" t="s">
        <v>515</v>
      </c>
      <c r="D89" s="616" t="s">
        <v>1928</v>
      </c>
      <c r="E89" s="615" t="s">
        <v>2661</v>
      </c>
      <c r="F89" s="616" t="s">
        <v>2662</v>
      </c>
      <c r="G89" s="615" t="s">
        <v>2307</v>
      </c>
      <c r="H89" s="615" t="s">
        <v>2308</v>
      </c>
      <c r="I89" s="617">
        <v>17.91</v>
      </c>
      <c r="J89" s="617">
        <v>30</v>
      </c>
      <c r="K89" s="618">
        <v>537.29999999999995</v>
      </c>
    </row>
    <row r="90" spans="1:11" ht="14.4" customHeight="1" x14ac:dyDescent="0.3">
      <c r="A90" s="613" t="s">
        <v>510</v>
      </c>
      <c r="B90" s="614" t="s">
        <v>1927</v>
      </c>
      <c r="C90" s="615" t="s">
        <v>515</v>
      </c>
      <c r="D90" s="616" t="s">
        <v>1928</v>
      </c>
      <c r="E90" s="615" t="s">
        <v>2661</v>
      </c>
      <c r="F90" s="616" t="s">
        <v>2662</v>
      </c>
      <c r="G90" s="615" t="s">
        <v>2309</v>
      </c>
      <c r="H90" s="615" t="s">
        <v>2310</v>
      </c>
      <c r="I90" s="617">
        <v>17.899999999999999</v>
      </c>
      <c r="J90" s="617">
        <v>20</v>
      </c>
      <c r="K90" s="618">
        <v>358</v>
      </c>
    </row>
    <row r="91" spans="1:11" ht="14.4" customHeight="1" x14ac:dyDescent="0.3">
      <c r="A91" s="613" t="s">
        <v>510</v>
      </c>
      <c r="B91" s="614" t="s">
        <v>1927</v>
      </c>
      <c r="C91" s="615" t="s">
        <v>515</v>
      </c>
      <c r="D91" s="616" t="s">
        <v>1928</v>
      </c>
      <c r="E91" s="615" t="s">
        <v>2661</v>
      </c>
      <c r="F91" s="616" t="s">
        <v>2662</v>
      </c>
      <c r="G91" s="615" t="s">
        <v>2311</v>
      </c>
      <c r="H91" s="615" t="s">
        <v>2312</v>
      </c>
      <c r="I91" s="617">
        <v>17.899999999999999</v>
      </c>
      <c r="J91" s="617">
        <v>10</v>
      </c>
      <c r="K91" s="618">
        <v>179</v>
      </c>
    </row>
    <row r="92" spans="1:11" ht="14.4" customHeight="1" x14ac:dyDescent="0.3">
      <c r="A92" s="613" t="s">
        <v>510</v>
      </c>
      <c r="B92" s="614" t="s">
        <v>1927</v>
      </c>
      <c r="C92" s="615" t="s">
        <v>515</v>
      </c>
      <c r="D92" s="616" t="s">
        <v>1928</v>
      </c>
      <c r="E92" s="615" t="s">
        <v>2661</v>
      </c>
      <c r="F92" s="616" t="s">
        <v>2662</v>
      </c>
      <c r="G92" s="615" t="s">
        <v>2313</v>
      </c>
      <c r="H92" s="615" t="s">
        <v>2314</v>
      </c>
      <c r="I92" s="617">
        <v>109.36999999999999</v>
      </c>
      <c r="J92" s="617">
        <v>60</v>
      </c>
      <c r="K92" s="618">
        <v>6567.84</v>
      </c>
    </row>
    <row r="93" spans="1:11" ht="14.4" customHeight="1" x14ac:dyDescent="0.3">
      <c r="A93" s="613" t="s">
        <v>510</v>
      </c>
      <c r="B93" s="614" t="s">
        <v>1927</v>
      </c>
      <c r="C93" s="615" t="s">
        <v>515</v>
      </c>
      <c r="D93" s="616" t="s">
        <v>1928</v>
      </c>
      <c r="E93" s="615" t="s">
        <v>2661</v>
      </c>
      <c r="F93" s="616" t="s">
        <v>2662</v>
      </c>
      <c r="G93" s="615" t="s">
        <v>2315</v>
      </c>
      <c r="H93" s="615" t="s">
        <v>2316</v>
      </c>
      <c r="I93" s="617">
        <v>195.15</v>
      </c>
      <c r="J93" s="617">
        <v>15</v>
      </c>
      <c r="K93" s="618">
        <v>2927.29</v>
      </c>
    </row>
    <row r="94" spans="1:11" ht="14.4" customHeight="1" x14ac:dyDescent="0.3">
      <c r="A94" s="613" t="s">
        <v>510</v>
      </c>
      <c r="B94" s="614" t="s">
        <v>1927</v>
      </c>
      <c r="C94" s="615" t="s">
        <v>515</v>
      </c>
      <c r="D94" s="616" t="s">
        <v>1928</v>
      </c>
      <c r="E94" s="615" t="s">
        <v>2661</v>
      </c>
      <c r="F94" s="616" t="s">
        <v>2662</v>
      </c>
      <c r="G94" s="615" t="s">
        <v>2317</v>
      </c>
      <c r="H94" s="615" t="s">
        <v>2318</v>
      </c>
      <c r="I94" s="617">
        <v>198.42</v>
      </c>
      <c r="J94" s="617">
        <v>36</v>
      </c>
      <c r="K94" s="618">
        <v>7051.7099999999991</v>
      </c>
    </row>
    <row r="95" spans="1:11" ht="14.4" customHeight="1" x14ac:dyDescent="0.3">
      <c r="A95" s="613" t="s">
        <v>510</v>
      </c>
      <c r="B95" s="614" t="s">
        <v>1927</v>
      </c>
      <c r="C95" s="615" t="s">
        <v>515</v>
      </c>
      <c r="D95" s="616" t="s">
        <v>1928</v>
      </c>
      <c r="E95" s="615" t="s">
        <v>2661</v>
      </c>
      <c r="F95" s="616" t="s">
        <v>2662</v>
      </c>
      <c r="G95" s="615" t="s">
        <v>2319</v>
      </c>
      <c r="H95" s="615" t="s">
        <v>2320</v>
      </c>
      <c r="I95" s="617">
        <v>16.452857142857145</v>
      </c>
      <c r="J95" s="617">
        <v>290</v>
      </c>
      <c r="K95" s="618">
        <v>4771.1000000000004</v>
      </c>
    </row>
    <row r="96" spans="1:11" ht="14.4" customHeight="1" x14ac:dyDescent="0.3">
      <c r="A96" s="613" t="s">
        <v>510</v>
      </c>
      <c r="B96" s="614" t="s">
        <v>1927</v>
      </c>
      <c r="C96" s="615" t="s">
        <v>515</v>
      </c>
      <c r="D96" s="616" t="s">
        <v>1928</v>
      </c>
      <c r="E96" s="615" t="s">
        <v>2661</v>
      </c>
      <c r="F96" s="616" t="s">
        <v>2662</v>
      </c>
      <c r="G96" s="615" t="s">
        <v>2321</v>
      </c>
      <c r="H96" s="615" t="s">
        <v>2322</v>
      </c>
      <c r="I96" s="617">
        <v>9.68</v>
      </c>
      <c r="J96" s="617">
        <v>10</v>
      </c>
      <c r="K96" s="618">
        <v>96.8</v>
      </c>
    </row>
    <row r="97" spans="1:11" ht="14.4" customHeight="1" x14ac:dyDescent="0.3">
      <c r="A97" s="613" t="s">
        <v>510</v>
      </c>
      <c r="B97" s="614" t="s">
        <v>1927</v>
      </c>
      <c r="C97" s="615" t="s">
        <v>515</v>
      </c>
      <c r="D97" s="616" t="s">
        <v>1928</v>
      </c>
      <c r="E97" s="615" t="s">
        <v>2661</v>
      </c>
      <c r="F97" s="616" t="s">
        <v>2662</v>
      </c>
      <c r="G97" s="615" t="s">
        <v>2323</v>
      </c>
      <c r="H97" s="615" t="s">
        <v>2324</v>
      </c>
      <c r="I97" s="617">
        <v>121</v>
      </c>
      <c r="J97" s="617">
        <v>50</v>
      </c>
      <c r="K97" s="618">
        <v>6050</v>
      </c>
    </row>
    <row r="98" spans="1:11" ht="14.4" customHeight="1" x14ac:dyDescent="0.3">
      <c r="A98" s="613" t="s">
        <v>510</v>
      </c>
      <c r="B98" s="614" t="s">
        <v>1927</v>
      </c>
      <c r="C98" s="615" t="s">
        <v>515</v>
      </c>
      <c r="D98" s="616" t="s">
        <v>1928</v>
      </c>
      <c r="E98" s="615" t="s">
        <v>2661</v>
      </c>
      <c r="F98" s="616" t="s">
        <v>2662</v>
      </c>
      <c r="G98" s="615" t="s">
        <v>2325</v>
      </c>
      <c r="H98" s="615" t="s">
        <v>2326</v>
      </c>
      <c r="I98" s="617">
        <v>1.9</v>
      </c>
      <c r="J98" s="617">
        <v>100</v>
      </c>
      <c r="K98" s="618">
        <v>190</v>
      </c>
    </row>
    <row r="99" spans="1:11" ht="14.4" customHeight="1" x14ac:dyDescent="0.3">
      <c r="A99" s="613" t="s">
        <v>510</v>
      </c>
      <c r="B99" s="614" t="s">
        <v>1927</v>
      </c>
      <c r="C99" s="615" t="s">
        <v>515</v>
      </c>
      <c r="D99" s="616" t="s">
        <v>1928</v>
      </c>
      <c r="E99" s="615" t="s">
        <v>2661</v>
      </c>
      <c r="F99" s="616" t="s">
        <v>2662</v>
      </c>
      <c r="G99" s="615" t="s">
        <v>2327</v>
      </c>
      <c r="H99" s="615" t="s">
        <v>2328</v>
      </c>
      <c r="I99" s="617">
        <v>1.9836363636363634</v>
      </c>
      <c r="J99" s="617">
        <v>2850</v>
      </c>
      <c r="K99" s="618">
        <v>5647.5</v>
      </c>
    </row>
    <row r="100" spans="1:11" ht="14.4" customHeight="1" x14ac:dyDescent="0.3">
      <c r="A100" s="613" t="s">
        <v>510</v>
      </c>
      <c r="B100" s="614" t="s">
        <v>1927</v>
      </c>
      <c r="C100" s="615" t="s">
        <v>515</v>
      </c>
      <c r="D100" s="616" t="s">
        <v>1928</v>
      </c>
      <c r="E100" s="615" t="s">
        <v>2661</v>
      </c>
      <c r="F100" s="616" t="s">
        <v>2662</v>
      </c>
      <c r="G100" s="615" t="s">
        <v>2329</v>
      </c>
      <c r="H100" s="615" t="s">
        <v>2330</v>
      </c>
      <c r="I100" s="617">
        <v>1.9733333333333334</v>
      </c>
      <c r="J100" s="617">
        <v>350</v>
      </c>
      <c r="K100" s="618">
        <v>685</v>
      </c>
    </row>
    <row r="101" spans="1:11" ht="14.4" customHeight="1" x14ac:dyDescent="0.3">
      <c r="A101" s="613" t="s">
        <v>510</v>
      </c>
      <c r="B101" s="614" t="s">
        <v>1927</v>
      </c>
      <c r="C101" s="615" t="s">
        <v>515</v>
      </c>
      <c r="D101" s="616" t="s">
        <v>1928</v>
      </c>
      <c r="E101" s="615" t="s">
        <v>2661</v>
      </c>
      <c r="F101" s="616" t="s">
        <v>2662</v>
      </c>
      <c r="G101" s="615" t="s">
        <v>2331</v>
      </c>
      <c r="H101" s="615" t="s">
        <v>2332</v>
      </c>
      <c r="I101" s="617">
        <v>3.072857142857143</v>
      </c>
      <c r="J101" s="617">
        <v>1700</v>
      </c>
      <c r="K101" s="618">
        <v>5214.5</v>
      </c>
    </row>
    <row r="102" spans="1:11" ht="14.4" customHeight="1" x14ac:dyDescent="0.3">
      <c r="A102" s="613" t="s">
        <v>510</v>
      </c>
      <c r="B102" s="614" t="s">
        <v>1927</v>
      </c>
      <c r="C102" s="615" t="s">
        <v>515</v>
      </c>
      <c r="D102" s="616" t="s">
        <v>1928</v>
      </c>
      <c r="E102" s="615" t="s">
        <v>2661</v>
      </c>
      <c r="F102" s="616" t="s">
        <v>2662</v>
      </c>
      <c r="G102" s="615" t="s">
        <v>2333</v>
      </c>
      <c r="H102" s="615" t="s">
        <v>2334</v>
      </c>
      <c r="I102" s="617">
        <v>1.9274999999999998</v>
      </c>
      <c r="J102" s="617">
        <v>400</v>
      </c>
      <c r="K102" s="618">
        <v>771</v>
      </c>
    </row>
    <row r="103" spans="1:11" ht="14.4" customHeight="1" x14ac:dyDescent="0.3">
      <c r="A103" s="613" t="s">
        <v>510</v>
      </c>
      <c r="B103" s="614" t="s">
        <v>1927</v>
      </c>
      <c r="C103" s="615" t="s">
        <v>515</v>
      </c>
      <c r="D103" s="616" t="s">
        <v>1928</v>
      </c>
      <c r="E103" s="615" t="s">
        <v>2661</v>
      </c>
      <c r="F103" s="616" t="s">
        <v>2662</v>
      </c>
      <c r="G103" s="615" t="s">
        <v>2335</v>
      </c>
      <c r="H103" s="615" t="s">
        <v>2336</v>
      </c>
      <c r="I103" s="617">
        <v>2.4300000000000002</v>
      </c>
      <c r="J103" s="617">
        <v>50</v>
      </c>
      <c r="K103" s="618">
        <v>121.5</v>
      </c>
    </row>
    <row r="104" spans="1:11" ht="14.4" customHeight="1" x14ac:dyDescent="0.3">
      <c r="A104" s="613" t="s">
        <v>510</v>
      </c>
      <c r="B104" s="614" t="s">
        <v>1927</v>
      </c>
      <c r="C104" s="615" t="s">
        <v>515</v>
      </c>
      <c r="D104" s="616" t="s">
        <v>1928</v>
      </c>
      <c r="E104" s="615" t="s">
        <v>2661</v>
      </c>
      <c r="F104" s="616" t="s">
        <v>2662</v>
      </c>
      <c r="G104" s="615" t="s">
        <v>2337</v>
      </c>
      <c r="H104" s="615" t="s">
        <v>2338</v>
      </c>
      <c r="I104" s="617">
        <v>4.8130000000000006</v>
      </c>
      <c r="J104" s="617">
        <v>3200</v>
      </c>
      <c r="K104" s="618">
        <v>15400</v>
      </c>
    </row>
    <row r="105" spans="1:11" ht="14.4" customHeight="1" x14ac:dyDescent="0.3">
      <c r="A105" s="613" t="s">
        <v>510</v>
      </c>
      <c r="B105" s="614" t="s">
        <v>1927</v>
      </c>
      <c r="C105" s="615" t="s">
        <v>515</v>
      </c>
      <c r="D105" s="616" t="s">
        <v>1928</v>
      </c>
      <c r="E105" s="615" t="s">
        <v>2661</v>
      </c>
      <c r="F105" s="616" t="s">
        <v>2662</v>
      </c>
      <c r="G105" s="615" t="s">
        <v>2339</v>
      </c>
      <c r="H105" s="615" t="s">
        <v>2340</v>
      </c>
      <c r="I105" s="617">
        <v>1.6666666666666666E-2</v>
      </c>
      <c r="J105" s="617">
        <v>110</v>
      </c>
      <c r="K105" s="618">
        <v>1.9</v>
      </c>
    </row>
    <row r="106" spans="1:11" ht="14.4" customHeight="1" x14ac:dyDescent="0.3">
      <c r="A106" s="613" t="s">
        <v>510</v>
      </c>
      <c r="B106" s="614" t="s">
        <v>1927</v>
      </c>
      <c r="C106" s="615" t="s">
        <v>515</v>
      </c>
      <c r="D106" s="616" t="s">
        <v>1928</v>
      </c>
      <c r="E106" s="615" t="s">
        <v>2661</v>
      </c>
      <c r="F106" s="616" t="s">
        <v>2662</v>
      </c>
      <c r="G106" s="615" t="s">
        <v>2341</v>
      </c>
      <c r="H106" s="615" t="s">
        <v>2342</v>
      </c>
      <c r="I106" s="617">
        <v>1.9975000000000001</v>
      </c>
      <c r="J106" s="617">
        <v>490</v>
      </c>
      <c r="K106" s="618">
        <v>979.25</v>
      </c>
    </row>
    <row r="107" spans="1:11" ht="14.4" customHeight="1" x14ac:dyDescent="0.3">
      <c r="A107" s="613" t="s">
        <v>510</v>
      </c>
      <c r="B107" s="614" t="s">
        <v>1927</v>
      </c>
      <c r="C107" s="615" t="s">
        <v>515</v>
      </c>
      <c r="D107" s="616" t="s">
        <v>1928</v>
      </c>
      <c r="E107" s="615" t="s">
        <v>2661</v>
      </c>
      <c r="F107" s="616" t="s">
        <v>2662</v>
      </c>
      <c r="G107" s="615" t="s">
        <v>2343</v>
      </c>
      <c r="H107" s="615" t="s">
        <v>2344</v>
      </c>
      <c r="I107" s="617">
        <v>2.9899999999999998</v>
      </c>
      <c r="J107" s="617">
        <v>1330</v>
      </c>
      <c r="K107" s="618">
        <v>3943.78</v>
      </c>
    </row>
    <row r="108" spans="1:11" ht="14.4" customHeight="1" x14ac:dyDescent="0.3">
      <c r="A108" s="613" t="s">
        <v>510</v>
      </c>
      <c r="B108" s="614" t="s">
        <v>1927</v>
      </c>
      <c r="C108" s="615" t="s">
        <v>515</v>
      </c>
      <c r="D108" s="616" t="s">
        <v>1928</v>
      </c>
      <c r="E108" s="615" t="s">
        <v>2661</v>
      </c>
      <c r="F108" s="616" t="s">
        <v>2662</v>
      </c>
      <c r="G108" s="615" t="s">
        <v>2345</v>
      </c>
      <c r="H108" s="615" t="s">
        <v>2346</v>
      </c>
      <c r="I108" s="617">
        <v>2.1633333333333331</v>
      </c>
      <c r="J108" s="617">
        <v>1350</v>
      </c>
      <c r="K108" s="618">
        <v>2919.5</v>
      </c>
    </row>
    <row r="109" spans="1:11" ht="14.4" customHeight="1" x14ac:dyDescent="0.3">
      <c r="A109" s="613" t="s">
        <v>510</v>
      </c>
      <c r="B109" s="614" t="s">
        <v>1927</v>
      </c>
      <c r="C109" s="615" t="s">
        <v>515</v>
      </c>
      <c r="D109" s="616" t="s">
        <v>1928</v>
      </c>
      <c r="E109" s="615" t="s">
        <v>2661</v>
      </c>
      <c r="F109" s="616" t="s">
        <v>2662</v>
      </c>
      <c r="G109" s="615" t="s">
        <v>2347</v>
      </c>
      <c r="H109" s="615" t="s">
        <v>2348</v>
      </c>
      <c r="I109" s="617">
        <v>2.6</v>
      </c>
      <c r="J109" s="617">
        <v>300</v>
      </c>
      <c r="K109" s="618">
        <v>780</v>
      </c>
    </row>
    <row r="110" spans="1:11" ht="14.4" customHeight="1" x14ac:dyDescent="0.3">
      <c r="A110" s="613" t="s">
        <v>510</v>
      </c>
      <c r="B110" s="614" t="s">
        <v>1927</v>
      </c>
      <c r="C110" s="615" t="s">
        <v>515</v>
      </c>
      <c r="D110" s="616" t="s">
        <v>1928</v>
      </c>
      <c r="E110" s="615" t="s">
        <v>2661</v>
      </c>
      <c r="F110" s="616" t="s">
        <v>2662</v>
      </c>
      <c r="G110" s="615" t="s">
        <v>2349</v>
      </c>
      <c r="H110" s="615" t="s">
        <v>2350</v>
      </c>
      <c r="I110" s="617">
        <v>4.2350000000000003</v>
      </c>
      <c r="J110" s="617">
        <v>190</v>
      </c>
      <c r="K110" s="618">
        <v>805</v>
      </c>
    </row>
    <row r="111" spans="1:11" ht="14.4" customHeight="1" x14ac:dyDescent="0.3">
      <c r="A111" s="613" t="s">
        <v>510</v>
      </c>
      <c r="B111" s="614" t="s">
        <v>1927</v>
      </c>
      <c r="C111" s="615" t="s">
        <v>515</v>
      </c>
      <c r="D111" s="616" t="s">
        <v>1928</v>
      </c>
      <c r="E111" s="615" t="s">
        <v>2661</v>
      </c>
      <c r="F111" s="616" t="s">
        <v>2662</v>
      </c>
      <c r="G111" s="615" t="s">
        <v>2351</v>
      </c>
      <c r="H111" s="615" t="s">
        <v>2352</v>
      </c>
      <c r="I111" s="617">
        <v>90.996000000000009</v>
      </c>
      <c r="J111" s="617">
        <v>230</v>
      </c>
      <c r="K111" s="618">
        <v>20928.900000000001</v>
      </c>
    </row>
    <row r="112" spans="1:11" ht="14.4" customHeight="1" x14ac:dyDescent="0.3">
      <c r="A112" s="613" t="s">
        <v>510</v>
      </c>
      <c r="B112" s="614" t="s">
        <v>1927</v>
      </c>
      <c r="C112" s="615" t="s">
        <v>515</v>
      </c>
      <c r="D112" s="616" t="s">
        <v>1928</v>
      </c>
      <c r="E112" s="615" t="s">
        <v>2661</v>
      </c>
      <c r="F112" s="616" t="s">
        <v>2662</v>
      </c>
      <c r="G112" s="615" t="s">
        <v>2353</v>
      </c>
      <c r="H112" s="615" t="s">
        <v>2354</v>
      </c>
      <c r="I112" s="617">
        <v>2.1714285714285713</v>
      </c>
      <c r="J112" s="617">
        <v>1750</v>
      </c>
      <c r="K112" s="618">
        <v>3800.5</v>
      </c>
    </row>
    <row r="113" spans="1:11" ht="14.4" customHeight="1" x14ac:dyDescent="0.3">
      <c r="A113" s="613" t="s">
        <v>510</v>
      </c>
      <c r="B113" s="614" t="s">
        <v>1927</v>
      </c>
      <c r="C113" s="615" t="s">
        <v>515</v>
      </c>
      <c r="D113" s="616" t="s">
        <v>1928</v>
      </c>
      <c r="E113" s="615" t="s">
        <v>2661</v>
      </c>
      <c r="F113" s="616" t="s">
        <v>2662</v>
      </c>
      <c r="G113" s="615" t="s">
        <v>2355</v>
      </c>
      <c r="H113" s="615" t="s">
        <v>2356</v>
      </c>
      <c r="I113" s="617">
        <v>58.91</v>
      </c>
      <c r="J113" s="617">
        <v>200</v>
      </c>
      <c r="K113" s="618">
        <v>11783</v>
      </c>
    </row>
    <row r="114" spans="1:11" ht="14.4" customHeight="1" x14ac:dyDescent="0.3">
      <c r="A114" s="613" t="s">
        <v>510</v>
      </c>
      <c r="B114" s="614" t="s">
        <v>1927</v>
      </c>
      <c r="C114" s="615" t="s">
        <v>515</v>
      </c>
      <c r="D114" s="616" t="s">
        <v>1928</v>
      </c>
      <c r="E114" s="615" t="s">
        <v>2661</v>
      </c>
      <c r="F114" s="616" t="s">
        <v>2662</v>
      </c>
      <c r="G114" s="615" t="s">
        <v>2357</v>
      </c>
      <c r="H114" s="615" t="s">
        <v>2358</v>
      </c>
      <c r="I114" s="617">
        <v>33.270000000000003</v>
      </c>
      <c r="J114" s="617">
        <v>80</v>
      </c>
      <c r="K114" s="618">
        <v>2662</v>
      </c>
    </row>
    <row r="115" spans="1:11" ht="14.4" customHeight="1" x14ac:dyDescent="0.3">
      <c r="A115" s="613" t="s">
        <v>510</v>
      </c>
      <c r="B115" s="614" t="s">
        <v>1927</v>
      </c>
      <c r="C115" s="615" t="s">
        <v>515</v>
      </c>
      <c r="D115" s="616" t="s">
        <v>1928</v>
      </c>
      <c r="E115" s="615" t="s">
        <v>2661</v>
      </c>
      <c r="F115" s="616" t="s">
        <v>2662</v>
      </c>
      <c r="G115" s="615" t="s">
        <v>2359</v>
      </c>
      <c r="H115" s="615" t="s">
        <v>2360</v>
      </c>
      <c r="I115" s="617">
        <v>29.900000000000002</v>
      </c>
      <c r="J115" s="617">
        <v>600</v>
      </c>
      <c r="K115" s="618">
        <v>17940</v>
      </c>
    </row>
    <row r="116" spans="1:11" ht="14.4" customHeight="1" x14ac:dyDescent="0.3">
      <c r="A116" s="613" t="s">
        <v>510</v>
      </c>
      <c r="B116" s="614" t="s">
        <v>1927</v>
      </c>
      <c r="C116" s="615" t="s">
        <v>515</v>
      </c>
      <c r="D116" s="616" t="s">
        <v>1928</v>
      </c>
      <c r="E116" s="615" t="s">
        <v>2661</v>
      </c>
      <c r="F116" s="616" t="s">
        <v>2662</v>
      </c>
      <c r="G116" s="615" t="s">
        <v>2361</v>
      </c>
      <c r="H116" s="615" t="s">
        <v>2362</v>
      </c>
      <c r="I116" s="617">
        <v>1.6349999999999998</v>
      </c>
      <c r="J116" s="617">
        <v>1700</v>
      </c>
      <c r="K116" s="618">
        <v>2778</v>
      </c>
    </row>
    <row r="117" spans="1:11" ht="14.4" customHeight="1" x14ac:dyDescent="0.3">
      <c r="A117" s="613" t="s">
        <v>510</v>
      </c>
      <c r="B117" s="614" t="s">
        <v>1927</v>
      </c>
      <c r="C117" s="615" t="s">
        <v>515</v>
      </c>
      <c r="D117" s="616" t="s">
        <v>1928</v>
      </c>
      <c r="E117" s="615" t="s">
        <v>2661</v>
      </c>
      <c r="F117" s="616" t="s">
        <v>2662</v>
      </c>
      <c r="G117" s="615" t="s">
        <v>2361</v>
      </c>
      <c r="H117" s="615" t="s">
        <v>2363</v>
      </c>
      <c r="I117" s="617">
        <v>1.63</v>
      </c>
      <c r="J117" s="617">
        <v>2000</v>
      </c>
      <c r="K117" s="618">
        <v>3260</v>
      </c>
    </row>
    <row r="118" spans="1:11" ht="14.4" customHeight="1" x14ac:dyDescent="0.3">
      <c r="A118" s="613" t="s">
        <v>510</v>
      </c>
      <c r="B118" s="614" t="s">
        <v>1927</v>
      </c>
      <c r="C118" s="615" t="s">
        <v>515</v>
      </c>
      <c r="D118" s="616" t="s">
        <v>1928</v>
      </c>
      <c r="E118" s="615" t="s">
        <v>2661</v>
      </c>
      <c r="F118" s="616" t="s">
        <v>2662</v>
      </c>
      <c r="G118" s="615" t="s">
        <v>2364</v>
      </c>
      <c r="H118" s="615" t="s">
        <v>2365</v>
      </c>
      <c r="I118" s="617">
        <v>31.07</v>
      </c>
      <c r="J118" s="617">
        <v>450</v>
      </c>
      <c r="K118" s="618">
        <v>13982.76</v>
      </c>
    </row>
    <row r="119" spans="1:11" ht="14.4" customHeight="1" x14ac:dyDescent="0.3">
      <c r="A119" s="613" t="s">
        <v>510</v>
      </c>
      <c r="B119" s="614" t="s">
        <v>1927</v>
      </c>
      <c r="C119" s="615" t="s">
        <v>515</v>
      </c>
      <c r="D119" s="616" t="s">
        <v>1928</v>
      </c>
      <c r="E119" s="615" t="s">
        <v>2661</v>
      </c>
      <c r="F119" s="616" t="s">
        <v>2662</v>
      </c>
      <c r="G119" s="615" t="s">
        <v>2366</v>
      </c>
      <c r="H119" s="615" t="s">
        <v>2367</v>
      </c>
      <c r="I119" s="617">
        <v>2.9033333333333338</v>
      </c>
      <c r="J119" s="617">
        <v>270</v>
      </c>
      <c r="K119" s="618">
        <v>784</v>
      </c>
    </row>
    <row r="120" spans="1:11" ht="14.4" customHeight="1" x14ac:dyDescent="0.3">
      <c r="A120" s="613" t="s">
        <v>510</v>
      </c>
      <c r="B120" s="614" t="s">
        <v>1927</v>
      </c>
      <c r="C120" s="615" t="s">
        <v>515</v>
      </c>
      <c r="D120" s="616" t="s">
        <v>1928</v>
      </c>
      <c r="E120" s="615" t="s">
        <v>2661</v>
      </c>
      <c r="F120" s="616" t="s">
        <v>2662</v>
      </c>
      <c r="G120" s="615" t="s">
        <v>2368</v>
      </c>
      <c r="H120" s="615" t="s">
        <v>2369</v>
      </c>
      <c r="I120" s="617">
        <v>193.84</v>
      </c>
      <c r="J120" s="617">
        <v>4</v>
      </c>
      <c r="K120" s="618">
        <v>775.36</v>
      </c>
    </row>
    <row r="121" spans="1:11" ht="14.4" customHeight="1" x14ac:dyDescent="0.3">
      <c r="A121" s="613" t="s">
        <v>510</v>
      </c>
      <c r="B121" s="614" t="s">
        <v>1927</v>
      </c>
      <c r="C121" s="615" t="s">
        <v>515</v>
      </c>
      <c r="D121" s="616" t="s">
        <v>1928</v>
      </c>
      <c r="E121" s="615" t="s">
        <v>2661</v>
      </c>
      <c r="F121" s="616" t="s">
        <v>2662</v>
      </c>
      <c r="G121" s="615" t="s">
        <v>2370</v>
      </c>
      <c r="H121" s="615" t="s">
        <v>2371</v>
      </c>
      <c r="I121" s="617">
        <v>7.9485714285714293</v>
      </c>
      <c r="J121" s="617">
        <v>1400</v>
      </c>
      <c r="K121" s="618">
        <v>11128</v>
      </c>
    </row>
    <row r="122" spans="1:11" ht="14.4" customHeight="1" x14ac:dyDescent="0.3">
      <c r="A122" s="613" t="s">
        <v>510</v>
      </c>
      <c r="B122" s="614" t="s">
        <v>1927</v>
      </c>
      <c r="C122" s="615" t="s">
        <v>515</v>
      </c>
      <c r="D122" s="616" t="s">
        <v>1928</v>
      </c>
      <c r="E122" s="615" t="s">
        <v>2661</v>
      </c>
      <c r="F122" s="616" t="s">
        <v>2662</v>
      </c>
      <c r="G122" s="615" t="s">
        <v>2372</v>
      </c>
      <c r="H122" s="615" t="s">
        <v>2373</v>
      </c>
      <c r="I122" s="617">
        <v>127.05</v>
      </c>
      <c r="J122" s="617">
        <v>6</v>
      </c>
      <c r="K122" s="618">
        <v>762.3</v>
      </c>
    </row>
    <row r="123" spans="1:11" ht="14.4" customHeight="1" x14ac:dyDescent="0.3">
      <c r="A123" s="613" t="s">
        <v>510</v>
      </c>
      <c r="B123" s="614" t="s">
        <v>1927</v>
      </c>
      <c r="C123" s="615" t="s">
        <v>515</v>
      </c>
      <c r="D123" s="616" t="s">
        <v>1928</v>
      </c>
      <c r="E123" s="615" t="s">
        <v>2661</v>
      </c>
      <c r="F123" s="616" t="s">
        <v>2662</v>
      </c>
      <c r="G123" s="615" t="s">
        <v>2374</v>
      </c>
      <c r="H123" s="615" t="s">
        <v>2375</v>
      </c>
      <c r="I123" s="617">
        <v>434.47</v>
      </c>
      <c r="J123" s="617">
        <v>1</v>
      </c>
      <c r="K123" s="618">
        <v>434.47</v>
      </c>
    </row>
    <row r="124" spans="1:11" ht="14.4" customHeight="1" x14ac:dyDescent="0.3">
      <c r="A124" s="613" t="s">
        <v>510</v>
      </c>
      <c r="B124" s="614" t="s">
        <v>1927</v>
      </c>
      <c r="C124" s="615" t="s">
        <v>515</v>
      </c>
      <c r="D124" s="616" t="s">
        <v>1928</v>
      </c>
      <c r="E124" s="615" t="s">
        <v>2661</v>
      </c>
      <c r="F124" s="616" t="s">
        <v>2662</v>
      </c>
      <c r="G124" s="615" t="s">
        <v>2376</v>
      </c>
      <c r="H124" s="615" t="s">
        <v>2377</v>
      </c>
      <c r="I124" s="617">
        <v>96.32</v>
      </c>
      <c r="J124" s="617">
        <v>12</v>
      </c>
      <c r="K124" s="618">
        <v>1155.79</v>
      </c>
    </row>
    <row r="125" spans="1:11" ht="14.4" customHeight="1" x14ac:dyDescent="0.3">
      <c r="A125" s="613" t="s">
        <v>510</v>
      </c>
      <c r="B125" s="614" t="s">
        <v>1927</v>
      </c>
      <c r="C125" s="615" t="s">
        <v>515</v>
      </c>
      <c r="D125" s="616" t="s">
        <v>1928</v>
      </c>
      <c r="E125" s="615" t="s">
        <v>2661</v>
      </c>
      <c r="F125" s="616" t="s">
        <v>2662</v>
      </c>
      <c r="G125" s="615" t="s">
        <v>2378</v>
      </c>
      <c r="H125" s="615" t="s">
        <v>2379</v>
      </c>
      <c r="I125" s="617">
        <v>43.16</v>
      </c>
      <c r="J125" s="617">
        <v>30</v>
      </c>
      <c r="K125" s="618">
        <v>1294.82</v>
      </c>
    </row>
    <row r="126" spans="1:11" ht="14.4" customHeight="1" x14ac:dyDescent="0.3">
      <c r="A126" s="613" t="s">
        <v>510</v>
      </c>
      <c r="B126" s="614" t="s">
        <v>1927</v>
      </c>
      <c r="C126" s="615" t="s">
        <v>515</v>
      </c>
      <c r="D126" s="616" t="s">
        <v>1928</v>
      </c>
      <c r="E126" s="615" t="s">
        <v>2661</v>
      </c>
      <c r="F126" s="616" t="s">
        <v>2662</v>
      </c>
      <c r="G126" s="615" t="s">
        <v>2380</v>
      </c>
      <c r="H126" s="615" t="s">
        <v>2381</v>
      </c>
      <c r="I126" s="617">
        <v>636.37</v>
      </c>
      <c r="J126" s="617">
        <v>3</v>
      </c>
      <c r="K126" s="618">
        <v>1909.11</v>
      </c>
    </row>
    <row r="127" spans="1:11" ht="14.4" customHeight="1" x14ac:dyDescent="0.3">
      <c r="A127" s="613" t="s">
        <v>510</v>
      </c>
      <c r="B127" s="614" t="s">
        <v>1927</v>
      </c>
      <c r="C127" s="615" t="s">
        <v>515</v>
      </c>
      <c r="D127" s="616" t="s">
        <v>1928</v>
      </c>
      <c r="E127" s="615" t="s">
        <v>2661</v>
      </c>
      <c r="F127" s="616" t="s">
        <v>2662</v>
      </c>
      <c r="G127" s="615" t="s">
        <v>2382</v>
      </c>
      <c r="H127" s="615" t="s">
        <v>2383</v>
      </c>
      <c r="I127" s="617">
        <v>84.906666666666652</v>
      </c>
      <c r="J127" s="617">
        <v>200</v>
      </c>
      <c r="K127" s="618">
        <v>16981.050000000003</v>
      </c>
    </row>
    <row r="128" spans="1:11" ht="14.4" customHeight="1" x14ac:dyDescent="0.3">
      <c r="A128" s="613" t="s">
        <v>510</v>
      </c>
      <c r="B128" s="614" t="s">
        <v>1927</v>
      </c>
      <c r="C128" s="615" t="s">
        <v>515</v>
      </c>
      <c r="D128" s="616" t="s">
        <v>1928</v>
      </c>
      <c r="E128" s="615" t="s">
        <v>2661</v>
      </c>
      <c r="F128" s="616" t="s">
        <v>2662</v>
      </c>
      <c r="G128" s="615" t="s">
        <v>2384</v>
      </c>
      <c r="H128" s="615" t="s">
        <v>2385</v>
      </c>
      <c r="I128" s="617">
        <v>17.984999999999999</v>
      </c>
      <c r="J128" s="617">
        <v>100</v>
      </c>
      <c r="K128" s="618">
        <v>1798.5</v>
      </c>
    </row>
    <row r="129" spans="1:11" ht="14.4" customHeight="1" x14ac:dyDescent="0.3">
      <c r="A129" s="613" t="s">
        <v>510</v>
      </c>
      <c r="B129" s="614" t="s">
        <v>1927</v>
      </c>
      <c r="C129" s="615" t="s">
        <v>515</v>
      </c>
      <c r="D129" s="616" t="s">
        <v>1928</v>
      </c>
      <c r="E129" s="615" t="s">
        <v>2661</v>
      </c>
      <c r="F129" s="616" t="s">
        <v>2662</v>
      </c>
      <c r="G129" s="615" t="s">
        <v>2386</v>
      </c>
      <c r="H129" s="615" t="s">
        <v>2387</v>
      </c>
      <c r="I129" s="617">
        <v>17.981666666666669</v>
      </c>
      <c r="J129" s="617">
        <v>350</v>
      </c>
      <c r="K129" s="618">
        <v>6294</v>
      </c>
    </row>
    <row r="130" spans="1:11" ht="14.4" customHeight="1" x14ac:dyDescent="0.3">
      <c r="A130" s="613" t="s">
        <v>510</v>
      </c>
      <c r="B130" s="614" t="s">
        <v>1927</v>
      </c>
      <c r="C130" s="615" t="s">
        <v>515</v>
      </c>
      <c r="D130" s="616" t="s">
        <v>1928</v>
      </c>
      <c r="E130" s="615" t="s">
        <v>2661</v>
      </c>
      <c r="F130" s="616" t="s">
        <v>2662</v>
      </c>
      <c r="G130" s="615" t="s">
        <v>2388</v>
      </c>
      <c r="H130" s="615" t="s">
        <v>2389</v>
      </c>
      <c r="I130" s="617">
        <v>123.18</v>
      </c>
      <c r="J130" s="617">
        <v>150</v>
      </c>
      <c r="K130" s="618">
        <v>18476.699999999997</v>
      </c>
    </row>
    <row r="131" spans="1:11" ht="14.4" customHeight="1" x14ac:dyDescent="0.3">
      <c r="A131" s="613" t="s">
        <v>510</v>
      </c>
      <c r="B131" s="614" t="s">
        <v>1927</v>
      </c>
      <c r="C131" s="615" t="s">
        <v>515</v>
      </c>
      <c r="D131" s="616" t="s">
        <v>1928</v>
      </c>
      <c r="E131" s="615" t="s">
        <v>2661</v>
      </c>
      <c r="F131" s="616" t="s">
        <v>2662</v>
      </c>
      <c r="G131" s="615" t="s">
        <v>2390</v>
      </c>
      <c r="H131" s="615" t="s">
        <v>2391</v>
      </c>
      <c r="I131" s="617">
        <v>15.005000000000001</v>
      </c>
      <c r="J131" s="617">
        <v>600</v>
      </c>
      <c r="K131" s="618">
        <v>9003</v>
      </c>
    </row>
    <row r="132" spans="1:11" ht="14.4" customHeight="1" x14ac:dyDescent="0.3">
      <c r="A132" s="613" t="s">
        <v>510</v>
      </c>
      <c r="B132" s="614" t="s">
        <v>1927</v>
      </c>
      <c r="C132" s="615" t="s">
        <v>515</v>
      </c>
      <c r="D132" s="616" t="s">
        <v>1928</v>
      </c>
      <c r="E132" s="615" t="s">
        <v>2661</v>
      </c>
      <c r="F132" s="616" t="s">
        <v>2662</v>
      </c>
      <c r="G132" s="615" t="s">
        <v>2392</v>
      </c>
      <c r="H132" s="615" t="s">
        <v>2393</v>
      </c>
      <c r="I132" s="617">
        <v>8.9533333333333349</v>
      </c>
      <c r="J132" s="617">
        <v>2200</v>
      </c>
      <c r="K132" s="618">
        <v>19698</v>
      </c>
    </row>
    <row r="133" spans="1:11" ht="14.4" customHeight="1" x14ac:dyDescent="0.3">
      <c r="A133" s="613" t="s">
        <v>510</v>
      </c>
      <c r="B133" s="614" t="s">
        <v>1927</v>
      </c>
      <c r="C133" s="615" t="s">
        <v>515</v>
      </c>
      <c r="D133" s="616" t="s">
        <v>1928</v>
      </c>
      <c r="E133" s="615" t="s">
        <v>2661</v>
      </c>
      <c r="F133" s="616" t="s">
        <v>2662</v>
      </c>
      <c r="G133" s="615" t="s">
        <v>2394</v>
      </c>
      <c r="H133" s="615" t="s">
        <v>2395</v>
      </c>
      <c r="I133" s="617">
        <v>18.39</v>
      </c>
      <c r="J133" s="617">
        <v>36</v>
      </c>
      <c r="K133" s="618">
        <v>662.09999999999991</v>
      </c>
    </row>
    <row r="134" spans="1:11" ht="14.4" customHeight="1" x14ac:dyDescent="0.3">
      <c r="A134" s="613" t="s">
        <v>510</v>
      </c>
      <c r="B134" s="614" t="s">
        <v>1927</v>
      </c>
      <c r="C134" s="615" t="s">
        <v>515</v>
      </c>
      <c r="D134" s="616" t="s">
        <v>1928</v>
      </c>
      <c r="E134" s="615" t="s">
        <v>2661</v>
      </c>
      <c r="F134" s="616" t="s">
        <v>2662</v>
      </c>
      <c r="G134" s="615" t="s">
        <v>2396</v>
      </c>
      <c r="H134" s="615" t="s">
        <v>2397</v>
      </c>
      <c r="I134" s="617">
        <v>2.5159999999999996</v>
      </c>
      <c r="J134" s="617">
        <v>500</v>
      </c>
      <c r="K134" s="618">
        <v>1258</v>
      </c>
    </row>
    <row r="135" spans="1:11" ht="14.4" customHeight="1" x14ac:dyDescent="0.3">
      <c r="A135" s="613" t="s">
        <v>510</v>
      </c>
      <c r="B135" s="614" t="s">
        <v>1927</v>
      </c>
      <c r="C135" s="615" t="s">
        <v>515</v>
      </c>
      <c r="D135" s="616" t="s">
        <v>1928</v>
      </c>
      <c r="E135" s="615" t="s">
        <v>2661</v>
      </c>
      <c r="F135" s="616" t="s">
        <v>2662</v>
      </c>
      <c r="G135" s="615" t="s">
        <v>2398</v>
      </c>
      <c r="H135" s="615" t="s">
        <v>2399</v>
      </c>
      <c r="I135" s="617">
        <v>1.9345454545454546</v>
      </c>
      <c r="J135" s="617">
        <v>2300</v>
      </c>
      <c r="K135" s="618">
        <v>4450</v>
      </c>
    </row>
    <row r="136" spans="1:11" ht="14.4" customHeight="1" x14ac:dyDescent="0.3">
      <c r="A136" s="613" t="s">
        <v>510</v>
      </c>
      <c r="B136" s="614" t="s">
        <v>1927</v>
      </c>
      <c r="C136" s="615" t="s">
        <v>515</v>
      </c>
      <c r="D136" s="616" t="s">
        <v>1928</v>
      </c>
      <c r="E136" s="615" t="s">
        <v>2661</v>
      </c>
      <c r="F136" s="616" t="s">
        <v>2662</v>
      </c>
      <c r="G136" s="615" t="s">
        <v>2400</v>
      </c>
      <c r="H136" s="615" t="s">
        <v>2401</v>
      </c>
      <c r="I136" s="617">
        <v>5.2040000000000006</v>
      </c>
      <c r="J136" s="617">
        <v>5695</v>
      </c>
      <c r="K136" s="618">
        <v>29634.399999999998</v>
      </c>
    </row>
    <row r="137" spans="1:11" ht="14.4" customHeight="1" x14ac:dyDescent="0.3">
      <c r="A137" s="613" t="s">
        <v>510</v>
      </c>
      <c r="B137" s="614" t="s">
        <v>1927</v>
      </c>
      <c r="C137" s="615" t="s">
        <v>515</v>
      </c>
      <c r="D137" s="616" t="s">
        <v>1928</v>
      </c>
      <c r="E137" s="615" t="s">
        <v>2661</v>
      </c>
      <c r="F137" s="616" t="s">
        <v>2662</v>
      </c>
      <c r="G137" s="615" t="s">
        <v>2402</v>
      </c>
      <c r="H137" s="615" t="s">
        <v>2403</v>
      </c>
      <c r="I137" s="617">
        <v>13.202000000000002</v>
      </c>
      <c r="J137" s="617">
        <v>60</v>
      </c>
      <c r="K137" s="618">
        <v>792.1</v>
      </c>
    </row>
    <row r="138" spans="1:11" ht="14.4" customHeight="1" x14ac:dyDescent="0.3">
      <c r="A138" s="613" t="s">
        <v>510</v>
      </c>
      <c r="B138" s="614" t="s">
        <v>1927</v>
      </c>
      <c r="C138" s="615" t="s">
        <v>515</v>
      </c>
      <c r="D138" s="616" t="s">
        <v>1928</v>
      </c>
      <c r="E138" s="615" t="s">
        <v>2661</v>
      </c>
      <c r="F138" s="616" t="s">
        <v>2662</v>
      </c>
      <c r="G138" s="615" t="s">
        <v>2404</v>
      </c>
      <c r="H138" s="615" t="s">
        <v>2405</v>
      </c>
      <c r="I138" s="617">
        <v>13.201666666666666</v>
      </c>
      <c r="J138" s="617">
        <v>70</v>
      </c>
      <c r="K138" s="618">
        <v>924.1</v>
      </c>
    </row>
    <row r="139" spans="1:11" ht="14.4" customHeight="1" x14ac:dyDescent="0.3">
      <c r="A139" s="613" t="s">
        <v>510</v>
      </c>
      <c r="B139" s="614" t="s">
        <v>1927</v>
      </c>
      <c r="C139" s="615" t="s">
        <v>515</v>
      </c>
      <c r="D139" s="616" t="s">
        <v>1928</v>
      </c>
      <c r="E139" s="615" t="s">
        <v>2661</v>
      </c>
      <c r="F139" s="616" t="s">
        <v>2662</v>
      </c>
      <c r="G139" s="615" t="s">
        <v>2406</v>
      </c>
      <c r="H139" s="615" t="s">
        <v>2407</v>
      </c>
      <c r="I139" s="617">
        <v>13.2</v>
      </c>
      <c r="J139" s="617">
        <v>10</v>
      </c>
      <c r="K139" s="618">
        <v>132</v>
      </c>
    </row>
    <row r="140" spans="1:11" ht="14.4" customHeight="1" x14ac:dyDescent="0.3">
      <c r="A140" s="613" t="s">
        <v>510</v>
      </c>
      <c r="B140" s="614" t="s">
        <v>1927</v>
      </c>
      <c r="C140" s="615" t="s">
        <v>515</v>
      </c>
      <c r="D140" s="616" t="s">
        <v>1928</v>
      </c>
      <c r="E140" s="615" t="s">
        <v>2661</v>
      </c>
      <c r="F140" s="616" t="s">
        <v>2662</v>
      </c>
      <c r="G140" s="615" t="s">
        <v>2408</v>
      </c>
      <c r="H140" s="615" t="s">
        <v>2409</v>
      </c>
      <c r="I140" s="617">
        <v>13.2</v>
      </c>
      <c r="J140" s="617">
        <v>20</v>
      </c>
      <c r="K140" s="618">
        <v>264</v>
      </c>
    </row>
    <row r="141" spans="1:11" ht="14.4" customHeight="1" x14ac:dyDescent="0.3">
      <c r="A141" s="613" t="s">
        <v>510</v>
      </c>
      <c r="B141" s="614" t="s">
        <v>1927</v>
      </c>
      <c r="C141" s="615" t="s">
        <v>515</v>
      </c>
      <c r="D141" s="616" t="s">
        <v>1928</v>
      </c>
      <c r="E141" s="615" t="s">
        <v>2661</v>
      </c>
      <c r="F141" s="616" t="s">
        <v>2662</v>
      </c>
      <c r="G141" s="615" t="s">
        <v>2410</v>
      </c>
      <c r="H141" s="615" t="s">
        <v>2411</v>
      </c>
      <c r="I141" s="617">
        <v>1.365</v>
      </c>
      <c r="J141" s="617">
        <v>900</v>
      </c>
      <c r="K141" s="618">
        <v>1228.5</v>
      </c>
    </row>
    <row r="142" spans="1:11" ht="14.4" customHeight="1" x14ac:dyDescent="0.3">
      <c r="A142" s="613" t="s">
        <v>510</v>
      </c>
      <c r="B142" s="614" t="s">
        <v>1927</v>
      </c>
      <c r="C142" s="615" t="s">
        <v>515</v>
      </c>
      <c r="D142" s="616" t="s">
        <v>1928</v>
      </c>
      <c r="E142" s="615" t="s">
        <v>2661</v>
      </c>
      <c r="F142" s="616" t="s">
        <v>2662</v>
      </c>
      <c r="G142" s="615" t="s">
        <v>2412</v>
      </c>
      <c r="H142" s="615" t="s">
        <v>2413</v>
      </c>
      <c r="I142" s="617">
        <v>21.233333333333334</v>
      </c>
      <c r="J142" s="617">
        <v>180</v>
      </c>
      <c r="K142" s="618">
        <v>3822</v>
      </c>
    </row>
    <row r="143" spans="1:11" ht="14.4" customHeight="1" x14ac:dyDescent="0.3">
      <c r="A143" s="613" t="s">
        <v>510</v>
      </c>
      <c r="B143" s="614" t="s">
        <v>1927</v>
      </c>
      <c r="C143" s="615" t="s">
        <v>515</v>
      </c>
      <c r="D143" s="616" t="s">
        <v>1928</v>
      </c>
      <c r="E143" s="615" t="s">
        <v>2661</v>
      </c>
      <c r="F143" s="616" t="s">
        <v>2662</v>
      </c>
      <c r="G143" s="615" t="s">
        <v>2414</v>
      </c>
      <c r="H143" s="615" t="s">
        <v>2415</v>
      </c>
      <c r="I143" s="617">
        <v>21.234285714285711</v>
      </c>
      <c r="J143" s="617">
        <v>350</v>
      </c>
      <c r="K143" s="618">
        <v>7432</v>
      </c>
    </row>
    <row r="144" spans="1:11" ht="14.4" customHeight="1" x14ac:dyDescent="0.3">
      <c r="A144" s="613" t="s">
        <v>510</v>
      </c>
      <c r="B144" s="614" t="s">
        <v>1927</v>
      </c>
      <c r="C144" s="615" t="s">
        <v>515</v>
      </c>
      <c r="D144" s="616" t="s">
        <v>1928</v>
      </c>
      <c r="E144" s="615" t="s">
        <v>2661</v>
      </c>
      <c r="F144" s="616" t="s">
        <v>2662</v>
      </c>
      <c r="G144" s="615" t="s">
        <v>2416</v>
      </c>
      <c r="H144" s="615" t="s">
        <v>2417</v>
      </c>
      <c r="I144" s="617">
        <v>10.904999999999999</v>
      </c>
      <c r="J144" s="617">
        <v>550</v>
      </c>
      <c r="K144" s="618">
        <v>6017</v>
      </c>
    </row>
    <row r="145" spans="1:11" ht="14.4" customHeight="1" x14ac:dyDescent="0.3">
      <c r="A145" s="613" t="s">
        <v>510</v>
      </c>
      <c r="B145" s="614" t="s">
        <v>1927</v>
      </c>
      <c r="C145" s="615" t="s">
        <v>515</v>
      </c>
      <c r="D145" s="616" t="s">
        <v>1928</v>
      </c>
      <c r="E145" s="615" t="s">
        <v>2661</v>
      </c>
      <c r="F145" s="616" t="s">
        <v>2662</v>
      </c>
      <c r="G145" s="615" t="s">
        <v>2418</v>
      </c>
      <c r="H145" s="615" t="s">
        <v>2419</v>
      </c>
      <c r="I145" s="617">
        <v>13.2</v>
      </c>
      <c r="J145" s="617">
        <v>30</v>
      </c>
      <c r="K145" s="618">
        <v>396</v>
      </c>
    </row>
    <row r="146" spans="1:11" ht="14.4" customHeight="1" x14ac:dyDescent="0.3">
      <c r="A146" s="613" t="s">
        <v>510</v>
      </c>
      <c r="B146" s="614" t="s">
        <v>1927</v>
      </c>
      <c r="C146" s="615" t="s">
        <v>515</v>
      </c>
      <c r="D146" s="616" t="s">
        <v>1928</v>
      </c>
      <c r="E146" s="615" t="s">
        <v>2661</v>
      </c>
      <c r="F146" s="616" t="s">
        <v>2662</v>
      </c>
      <c r="G146" s="615" t="s">
        <v>2420</v>
      </c>
      <c r="H146" s="615" t="s">
        <v>2421</v>
      </c>
      <c r="I146" s="617">
        <v>18.149999999999999</v>
      </c>
      <c r="J146" s="617">
        <v>500</v>
      </c>
      <c r="K146" s="618">
        <v>9075</v>
      </c>
    </row>
    <row r="147" spans="1:11" ht="14.4" customHeight="1" x14ac:dyDescent="0.3">
      <c r="A147" s="613" t="s">
        <v>510</v>
      </c>
      <c r="B147" s="614" t="s">
        <v>1927</v>
      </c>
      <c r="C147" s="615" t="s">
        <v>515</v>
      </c>
      <c r="D147" s="616" t="s">
        <v>1928</v>
      </c>
      <c r="E147" s="615" t="s">
        <v>2661</v>
      </c>
      <c r="F147" s="616" t="s">
        <v>2662</v>
      </c>
      <c r="G147" s="615" t="s">
        <v>2422</v>
      </c>
      <c r="H147" s="615" t="s">
        <v>2423</v>
      </c>
      <c r="I147" s="617">
        <v>6.6560000000000006</v>
      </c>
      <c r="J147" s="617">
        <v>100</v>
      </c>
      <c r="K147" s="618">
        <v>665.59999999999991</v>
      </c>
    </row>
    <row r="148" spans="1:11" ht="14.4" customHeight="1" x14ac:dyDescent="0.3">
      <c r="A148" s="613" t="s">
        <v>510</v>
      </c>
      <c r="B148" s="614" t="s">
        <v>1927</v>
      </c>
      <c r="C148" s="615" t="s">
        <v>515</v>
      </c>
      <c r="D148" s="616" t="s">
        <v>1928</v>
      </c>
      <c r="E148" s="615" t="s">
        <v>2661</v>
      </c>
      <c r="F148" s="616" t="s">
        <v>2662</v>
      </c>
      <c r="G148" s="615" t="s">
        <v>2424</v>
      </c>
      <c r="H148" s="615" t="s">
        <v>2425</v>
      </c>
      <c r="I148" s="617">
        <v>6.66</v>
      </c>
      <c r="J148" s="617">
        <v>20</v>
      </c>
      <c r="K148" s="618">
        <v>133.13</v>
      </c>
    </row>
    <row r="149" spans="1:11" ht="14.4" customHeight="1" x14ac:dyDescent="0.3">
      <c r="A149" s="613" t="s">
        <v>510</v>
      </c>
      <c r="B149" s="614" t="s">
        <v>1927</v>
      </c>
      <c r="C149" s="615" t="s">
        <v>515</v>
      </c>
      <c r="D149" s="616" t="s">
        <v>1928</v>
      </c>
      <c r="E149" s="615" t="s">
        <v>2661</v>
      </c>
      <c r="F149" s="616" t="s">
        <v>2662</v>
      </c>
      <c r="G149" s="615" t="s">
        <v>2426</v>
      </c>
      <c r="H149" s="615" t="s">
        <v>2427</v>
      </c>
      <c r="I149" s="617">
        <v>6.6550000000000002</v>
      </c>
      <c r="J149" s="617">
        <v>40</v>
      </c>
      <c r="K149" s="618">
        <v>266.2</v>
      </c>
    </row>
    <row r="150" spans="1:11" ht="14.4" customHeight="1" x14ac:dyDescent="0.3">
      <c r="A150" s="613" t="s">
        <v>510</v>
      </c>
      <c r="B150" s="614" t="s">
        <v>1927</v>
      </c>
      <c r="C150" s="615" t="s">
        <v>515</v>
      </c>
      <c r="D150" s="616" t="s">
        <v>1928</v>
      </c>
      <c r="E150" s="615" t="s">
        <v>2661</v>
      </c>
      <c r="F150" s="616" t="s">
        <v>2662</v>
      </c>
      <c r="G150" s="615" t="s">
        <v>2428</v>
      </c>
      <c r="H150" s="615" t="s">
        <v>2429</v>
      </c>
      <c r="I150" s="617">
        <v>0.47</v>
      </c>
      <c r="J150" s="617">
        <v>900</v>
      </c>
      <c r="K150" s="618">
        <v>423</v>
      </c>
    </row>
    <row r="151" spans="1:11" ht="14.4" customHeight="1" x14ac:dyDescent="0.3">
      <c r="A151" s="613" t="s">
        <v>510</v>
      </c>
      <c r="B151" s="614" t="s">
        <v>1927</v>
      </c>
      <c r="C151" s="615" t="s">
        <v>515</v>
      </c>
      <c r="D151" s="616" t="s">
        <v>1928</v>
      </c>
      <c r="E151" s="615" t="s">
        <v>2661</v>
      </c>
      <c r="F151" s="616" t="s">
        <v>2662</v>
      </c>
      <c r="G151" s="615" t="s">
        <v>2430</v>
      </c>
      <c r="H151" s="615" t="s">
        <v>2431</v>
      </c>
      <c r="I151" s="617">
        <v>0.4757142857142857</v>
      </c>
      <c r="J151" s="617">
        <v>4600</v>
      </c>
      <c r="K151" s="618">
        <v>2192</v>
      </c>
    </row>
    <row r="152" spans="1:11" ht="14.4" customHeight="1" x14ac:dyDescent="0.3">
      <c r="A152" s="613" t="s">
        <v>510</v>
      </c>
      <c r="B152" s="614" t="s">
        <v>1927</v>
      </c>
      <c r="C152" s="615" t="s">
        <v>515</v>
      </c>
      <c r="D152" s="616" t="s">
        <v>1928</v>
      </c>
      <c r="E152" s="615" t="s">
        <v>2661</v>
      </c>
      <c r="F152" s="616" t="s">
        <v>2662</v>
      </c>
      <c r="G152" s="615" t="s">
        <v>2432</v>
      </c>
      <c r="H152" s="615" t="s">
        <v>2433</v>
      </c>
      <c r="I152" s="617">
        <v>4.0233333333333334</v>
      </c>
      <c r="J152" s="617">
        <v>300</v>
      </c>
      <c r="K152" s="618">
        <v>1207</v>
      </c>
    </row>
    <row r="153" spans="1:11" ht="14.4" customHeight="1" x14ac:dyDescent="0.3">
      <c r="A153" s="613" t="s">
        <v>510</v>
      </c>
      <c r="B153" s="614" t="s">
        <v>1927</v>
      </c>
      <c r="C153" s="615" t="s">
        <v>515</v>
      </c>
      <c r="D153" s="616" t="s">
        <v>1928</v>
      </c>
      <c r="E153" s="615" t="s">
        <v>2661</v>
      </c>
      <c r="F153" s="616" t="s">
        <v>2662</v>
      </c>
      <c r="G153" s="615" t="s">
        <v>2434</v>
      </c>
      <c r="H153" s="615" t="s">
        <v>2435</v>
      </c>
      <c r="I153" s="617">
        <v>2.6366666666666667</v>
      </c>
      <c r="J153" s="617">
        <v>1550</v>
      </c>
      <c r="K153" s="618">
        <v>4113</v>
      </c>
    </row>
    <row r="154" spans="1:11" ht="14.4" customHeight="1" x14ac:dyDescent="0.3">
      <c r="A154" s="613" t="s">
        <v>510</v>
      </c>
      <c r="B154" s="614" t="s">
        <v>1927</v>
      </c>
      <c r="C154" s="615" t="s">
        <v>515</v>
      </c>
      <c r="D154" s="616" t="s">
        <v>1928</v>
      </c>
      <c r="E154" s="615" t="s">
        <v>2661</v>
      </c>
      <c r="F154" s="616" t="s">
        <v>2662</v>
      </c>
      <c r="G154" s="615" t="s">
        <v>2436</v>
      </c>
      <c r="H154" s="615" t="s">
        <v>2437</v>
      </c>
      <c r="I154" s="617">
        <v>2.6383333333333336</v>
      </c>
      <c r="J154" s="617">
        <v>3200</v>
      </c>
      <c r="K154" s="618">
        <v>8428</v>
      </c>
    </row>
    <row r="155" spans="1:11" ht="14.4" customHeight="1" x14ac:dyDescent="0.3">
      <c r="A155" s="613" t="s">
        <v>510</v>
      </c>
      <c r="B155" s="614" t="s">
        <v>1927</v>
      </c>
      <c r="C155" s="615" t="s">
        <v>515</v>
      </c>
      <c r="D155" s="616" t="s">
        <v>1928</v>
      </c>
      <c r="E155" s="615" t="s">
        <v>2661</v>
      </c>
      <c r="F155" s="616" t="s">
        <v>2662</v>
      </c>
      <c r="G155" s="615" t="s">
        <v>2438</v>
      </c>
      <c r="H155" s="615" t="s">
        <v>2439</v>
      </c>
      <c r="I155" s="617">
        <v>2.6333333333333333</v>
      </c>
      <c r="J155" s="617">
        <v>500</v>
      </c>
      <c r="K155" s="618">
        <v>1320</v>
      </c>
    </row>
    <row r="156" spans="1:11" ht="14.4" customHeight="1" x14ac:dyDescent="0.3">
      <c r="A156" s="613" t="s">
        <v>510</v>
      </c>
      <c r="B156" s="614" t="s">
        <v>1927</v>
      </c>
      <c r="C156" s="615" t="s">
        <v>515</v>
      </c>
      <c r="D156" s="616" t="s">
        <v>1928</v>
      </c>
      <c r="E156" s="615" t="s">
        <v>2661</v>
      </c>
      <c r="F156" s="616" t="s">
        <v>2662</v>
      </c>
      <c r="G156" s="615" t="s">
        <v>2440</v>
      </c>
      <c r="H156" s="615" t="s">
        <v>2441</v>
      </c>
      <c r="I156" s="617">
        <v>2.6025</v>
      </c>
      <c r="J156" s="617">
        <v>1100</v>
      </c>
      <c r="K156" s="618">
        <v>2863</v>
      </c>
    </row>
    <row r="157" spans="1:11" ht="14.4" customHeight="1" x14ac:dyDescent="0.3">
      <c r="A157" s="613" t="s">
        <v>510</v>
      </c>
      <c r="B157" s="614" t="s">
        <v>1927</v>
      </c>
      <c r="C157" s="615" t="s">
        <v>515</v>
      </c>
      <c r="D157" s="616" t="s">
        <v>1928</v>
      </c>
      <c r="E157" s="615" t="s">
        <v>2661</v>
      </c>
      <c r="F157" s="616" t="s">
        <v>2662</v>
      </c>
      <c r="G157" s="615" t="s">
        <v>2442</v>
      </c>
      <c r="H157" s="615" t="s">
        <v>2443</v>
      </c>
      <c r="I157" s="617">
        <v>193.6</v>
      </c>
      <c r="J157" s="617">
        <v>20</v>
      </c>
      <c r="K157" s="618">
        <v>3872</v>
      </c>
    </row>
    <row r="158" spans="1:11" ht="14.4" customHeight="1" x14ac:dyDescent="0.3">
      <c r="A158" s="613" t="s">
        <v>510</v>
      </c>
      <c r="B158" s="614" t="s">
        <v>1927</v>
      </c>
      <c r="C158" s="615" t="s">
        <v>515</v>
      </c>
      <c r="D158" s="616" t="s">
        <v>1928</v>
      </c>
      <c r="E158" s="615" t="s">
        <v>2661</v>
      </c>
      <c r="F158" s="616" t="s">
        <v>2662</v>
      </c>
      <c r="G158" s="615" t="s">
        <v>2444</v>
      </c>
      <c r="H158" s="615" t="s">
        <v>2445</v>
      </c>
      <c r="I158" s="617">
        <v>193.6</v>
      </c>
      <c r="J158" s="617">
        <v>130</v>
      </c>
      <c r="K158" s="618">
        <v>25168</v>
      </c>
    </row>
    <row r="159" spans="1:11" ht="14.4" customHeight="1" x14ac:dyDescent="0.3">
      <c r="A159" s="613" t="s">
        <v>510</v>
      </c>
      <c r="B159" s="614" t="s">
        <v>1927</v>
      </c>
      <c r="C159" s="615" t="s">
        <v>515</v>
      </c>
      <c r="D159" s="616" t="s">
        <v>1928</v>
      </c>
      <c r="E159" s="615" t="s">
        <v>2661</v>
      </c>
      <c r="F159" s="616" t="s">
        <v>2662</v>
      </c>
      <c r="G159" s="615" t="s">
        <v>2446</v>
      </c>
      <c r="H159" s="615" t="s">
        <v>2447</v>
      </c>
      <c r="I159" s="617">
        <v>527.9666666666667</v>
      </c>
      <c r="J159" s="617">
        <v>30</v>
      </c>
      <c r="K159" s="618">
        <v>15838.91</v>
      </c>
    </row>
    <row r="160" spans="1:11" ht="14.4" customHeight="1" x14ac:dyDescent="0.3">
      <c r="A160" s="613" t="s">
        <v>510</v>
      </c>
      <c r="B160" s="614" t="s">
        <v>1927</v>
      </c>
      <c r="C160" s="615" t="s">
        <v>515</v>
      </c>
      <c r="D160" s="616" t="s">
        <v>1928</v>
      </c>
      <c r="E160" s="615" t="s">
        <v>2661</v>
      </c>
      <c r="F160" s="616" t="s">
        <v>2662</v>
      </c>
      <c r="G160" s="615" t="s">
        <v>2448</v>
      </c>
      <c r="H160" s="615" t="s">
        <v>2449</v>
      </c>
      <c r="I160" s="617">
        <v>24.4</v>
      </c>
      <c r="J160" s="617">
        <v>200</v>
      </c>
      <c r="K160" s="618">
        <v>4880.8</v>
      </c>
    </row>
    <row r="161" spans="1:11" ht="14.4" customHeight="1" x14ac:dyDescent="0.3">
      <c r="A161" s="613" t="s">
        <v>510</v>
      </c>
      <c r="B161" s="614" t="s">
        <v>1927</v>
      </c>
      <c r="C161" s="615" t="s">
        <v>515</v>
      </c>
      <c r="D161" s="616" t="s">
        <v>1928</v>
      </c>
      <c r="E161" s="615" t="s">
        <v>2661</v>
      </c>
      <c r="F161" s="616" t="s">
        <v>2662</v>
      </c>
      <c r="G161" s="615" t="s">
        <v>2450</v>
      </c>
      <c r="H161" s="615" t="s">
        <v>2451</v>
      </c>
      <c r="I161" s="617">
        <v>484.04</v>
      </c>
      <c r="J161" s="617">
        <v>30</v>
      </c>
      <c r="K161" s="618">
        <v>14521.109999999999</v>
      </c>
    </row>
    <row r="162" spans="1:11" ht="14.4" customHeight="1" x14ac:dyDescent="0.3">
      <c r="A162" s="613" t="s">
        <v>510</v>
      </c>
      <c r="B162" s="614" t="s">
        <v>1927</v>
      </c>
      <c r="C162" s="615" t="s">
        <v>515</v>
      </c>
      <c r="D162" s="616" t="s">
        <v>1928</v>
      </c>
      <c r="E162" s="615" t="s">
        <v>2661</v>
      </c>
      <c r="F162" s="616" t="s">
        <v>2662</v>
      </c>
      <c r="G162" s="615" t="s">
        <v>2452</v>
      </c>
      <c r="H162" s="615" t="s">
        <v>2453</v>
      </c>
      <c r="I162" s="617">
        <v>646.79999999999995</v>
      </c>
      <c r="J162" s="617">
        <v>6</v>
      </c>
      <c r="K162" s="618">
        <v>3880.88</v>
      </c>
    </row>
    <row r="163" spans="1:11" ht="14.4" customHeight="1" x14ac:dyDescent="0.3">
      <c r="A163" s="613" t="s">
        <v>510</v>
      </c>
      <c r="B163" s="614" t="s">
        <v>1927</v>
      </c>
      <c r="C163" s="615" t="s">
        <v>515</v>
      </c>
      <c r="D163" s="616" t="s">
        <v>1928</v>
      </c>
      <c r="E163" s="615" t="s">
        <v>2661</v>
      </c>
      <c r="F163" s="616" t="s">
        <v>2662</v>
      </c>
      <c r="G163" s="615" t="s">
        <v>2454</v>
      </c>
      <c r="H163" s="615" t="s">
        <v>2455</v>
      </c>
      <c r="I163" s="617">
        <v>543.29</v>
      </c>
      <c r="J163" s="617">
        <v>3</v>
      </c>
      <c r="K163" s="618">
        <v>1629.87</v>
      </c>
    </row>
    <row r="164" spans="1:11" ht="14.4" customHeight="1" x14ac:dyDescent="0.3">
      <c r="A164" s="613" t="s">
        <v>510</v>
      </c>
      <c r="B164" s="614" t="s">
        <v>1927</v>
      </c>
      <c r="C164" s="615" t="s">
        <v>515</v>
      </c>
      <c r="D164" s="616" t="s">
        <v>1928</v>
      </c>
      <c r="E164" s="615" t="s">
        <v>2661</v>
      </c>
      <c r="F164" s="616" t="s">
        <v>2662</v>
      </c>
      <c r="G164" s="615" t="s">
        <v>2456</v>
      </c>
      <c r="H164" s="615" t="s">
        <v>2457</v>
      </c>
      <c r="I164" s="617">
        <v>229.9</v>
      </c>
      <c r="J164" s="617">
        <v>40</v>
      </c>
      <c r="K164" s="618">
        <v>9196</v>
      </c>
    </row>
    <row r="165" spans="1:11" ht="14.4" customHeight="1" x14ac:dyDescent="0.3">
      <c r="A165" s="613" t="s">
        <v>510</v>
      </c>
      <c r="B165" s="614" t="s">
        <v>1927</v>
      </c>
      <c r="C165" s="615" t="s">
        <v>515</v>
      </c>
      <c r="D165" s="616" t="s">
        <v>1928</v>
      </c>
      <c r="E165" s="615" t="s">
        <v>2661</v>
      </c>
      <c r="F165" s="616" t="s">
        <v>2662</v>
      </c>
      <c r="G165" s="615" t="s">
        <v>2458</v>
      </c>
      <c r="H165" s="615" t="s">
        <v>2459</v>
      </c>
      <c r="I165" s="617">
        <v>12.1</v>
      </c>
      <c r="J165" s="617">
        <v>30</v>
      </c>
      <c r="K165" s="618">
        <v>363</v>
      </c>
    </row>
    <row r="166" spans="1:11" ht="14.4" customHeight="1" x14ac:dyDescent="0.3">
      <c r="A166" s="613" t="s">
        <v>510</v>
      </c>
      <c r="B166" s="614" t="s">
        <v>1927</v>
      </c>
      <c r="C166" s="615" t="s">
        <v>515</v>
      </c>
      <c r="D166" s="616" t="s">
        <v>1928</v>
      </c>
      <c r="E166" s="615" t="s">
        <v>2661</v>
      </c>
      <c r="F166" s="616" t="s">
        <v>2662</v>
      </c>
      <c r="G166" s="615" t="s">
        <v>2460</v>
      </c>
      <c r="H166" s="615" t="s">
        <v>2461</v>
      </c>
      <c r="I166" s="617">
        <v>434.29</v>
      </c>
      <c r="J166" s="617">
        <v>10</v>
      </c>
      <c r="K166" s="618">
        <v>4342.8999999999996</v>
      </c>
    </row>
    <row r="167" spans="1:11" ht="14.4" customHeight="1" x14ac:dyDescent="0.3">
      <c r="A167" s="613" t="s">
        <v>510</v>
      </c>
      <c r="B167" s="614" t="s">
        <v>1927</v>
      </c>
      <c r="C167" s="615" t="s">
        <v>515</v>
      </c>
      <c r="D167" s="616" t="s">
        <v>1928</v>
      </c>
      <c r="E167" s="615" t="s">
        <v>2661</v>
      </c>
      <c r="F167" s="616" t="s">
        <v>2662</v>
      </c>
      <c r="G167" s="615" t="s">
        <v>2462</v>
      </c>
      <c r="H167" s="615" t="s">
        <v>2463</v>
      </c>
      <c r="I167" s="617">
        <v>95.55</v>
      </c>
      <c r="J167" s="617">
        <v>60</v>
      </c>
      <c r="K167" s="618">
        <v>5723.77</v>
      </c>
    </row>
    <row r="168" spans="1:11" ht="14.4" customHeight="1" x14ac:dyDescent="0.3">
      <c r="A168" s="613" t="s">
        <v>510</v>
      </c>
      <c r="B168" s="614" t="s">
        <v>1927</v>
      </c>
      <c r="C168" s="615" t="s">
        <v>515</v>
      </c>
      <c r="D168" s="616" t="s">
        <v>1928</v>
      </c>
      <c r="E168" s="615" t="s">
        <v>2661</v>
      </c>
      <c r="F168" s="616" t="s">
        <v>2662</v>
      </c>
      <c r="G168" s="615" t="s">
        <v>2464</v>
      </c>
      <c r="H168" s="615" t="s">
        <v>2465</v>
      </c>
      <c r="I168" s="617">
        <v>9.5922222222222224</v>
      </c>
      <c r="J168" s="617">
        <v>3200</v>
      </c>
      <c r="K168" s="618">
        <v>30696</v>
      </c>
    </row>
    <row r="169" spans="1:11" ht="14.4" customHeight="1" x14ac:dyDescent="0.3">
      <c r="A169" s="613" t="s">
        <v>510</v>
      </c>
      <c r="B169" s="614" t="s">
        <v>1927</v>
      </c>
      <c r="C169" s="615" t="s">
        <v>515</v>
      </c>
      <c r="D169" s="616" t="s">
        <v>1928</v>
      </c>
      <c r="E169" s="615" t="s">
        <v>2661</v>
      </c>
      <c r="F169" s="616" t="s">
        <v>2662</v>
      </c>
      <c r="G169" s="615" t="s">
        <v>2466</v>
      </c>
      <c r="H169" s="615" t="s">
        <v>2467</v>
      </c>
      <c r="I169" s="617">
        <v>9.2000000000000011</v>
      </c>
      <c r="J169" s="617">
        <v>4800</v>
      </c>
      <c r="K169" s="618">
        <v>44160</v>
      </c>
    </row>
    <row r="170" spans="1:11" ht="14.4" customHeight="1" x14ac:dyDescent="0.3">
      <c r="A170" s="613" t="s">
        <v>510</v>
      </c>
      <c r="B170" s="614" t="s">
        <v>1927</v>
      </c>
      <c r="C170" s="615" t="s">
        <v>515</v>
      </c>
      <c r="D170" s="616" t="s">
        <v>1928</v>
      </c>
      <c r="E170" s="615" t="s">
        <v>2661</v>
      </c>
      <c r="F170" s="616" t="s">
        <v>2662</v>
      </c>
      <c r="G170" s="615" t="s">
        <v>2468</v>
      </c>
      <c r="H170" s="615" t="s">
        <v>2469</v>
      </c>
      <c r="I170" s="617">
        <v>172.5</v>
      </c>
      <c r="J170" s="617">
        <v>3</v>
      </c>
      <c r="K170" s="618">
        <v>517.5</v>
      </c>
    </row>
    <row r="171" spans="1:11" ht="14.4" customHeight="1" x14ac:dyDescent="0.3">
      <c r="A171" s="613" t="s">
        <v>510</v>
      </c>
      <c r="B171" s="614" t="s">
        <v>1927</v>
      </c>
      <c r="C171" s="615" t="s">
        <v>515</v>
      </c>
      <c r="D171" s="616" t="s">
        <v>1928</v>
      </c>
      <c r="E171" s="615" t="s">
        <v>2661</v>
      </c>
      <c r="F171" s="616" t="s">
        <v>2662</v>
      </c>
      <c r="G171" s="615" t="s">
        <v>2470</v>
      </c>
      <c r="H171" s="615" t="s">
        <v>2471</v>
      </c>
      <c r="I171" s="617">
        <v>15.73</v>
      </c>
      <c r="J171" s="617">
        <v>700</v>
      </c>
      <c r="K171" s="618">
        <v>11011</v>
      </c>
    </row>
    <row r="172" spans="1:11" ht="14.4" customHeight="1" x14ac:dyDescent="0.3">
      <c r="A172" s="613" t="s">
        <v>510</v>
      </c>
      <c r="B172" s="614" t="s">
        <v>1927</v>
      </c>
      <c r="C172" s="615" t="s">
        <v>515</v>
      </c>
      <c r="D172" s="616" t="s">
        <v>1928</v>
      </c>
      <c r="E172" s="615" t="s">
        <v>2661</v>
      </c>
      <c r="F172" s="616" t="s">
        <v>2662</v>
      </c>
      <c r="G172" s="615" t="s">
        <v>2472</v>
      </c>
      <c r="H172" s="615" t="s">
        <v>2473</v>
      </c>
      <c r="I172" s="617">
        <v>466.1</v>
      </c>
      <c r="J172" s="617">
        <v>2</v>
      </c>
      <c r="K172" s="618">
        <v>932.19</v>
      </c>
    </row>
    <row r="173" spans="1:11" ht="14.4" customHeight="1" x14ac:dyDescent="0.3">
      <c r="A173" s="613" t="s">
        <v>510</v>
      </c>
      <c r="B173" s="614" t="s">
        <v>1927</v>
      </c>
      <c r="C173" s="615" t="s">
        <v>515</v>
      </c>
      <c r="D173" s="616" t="s">
        <v>1928</v>
      </c>
      <c r="E173" s="615" t="s">
        <v>2661</v>
      </c>
      <c r="F173" s="616" t="s">
        <v>2662</v>
      </c>
      <c r="G173" s="615" t="s">
        <v>2474</v>
      </c>
      <c r="H173" s="615" t="s">
        <v>2475</v>
      </c>
      <c r="I173" s="617">
        <v>124.63</v>
      </c>
      <c r="J173" s="617">
        <v>250</v>
      </c>
      <c r="K173" s="618">
        <v>31157.5</v>
      </c>
    </row>
    <row r="174" spans="1:11" ht="14.4" customHeight="1" x14ac:dyDescent="0.3">
      <c r="A174" s="613" t="s">
        <v>510</v>
      </c>
      <c r="B174" s="614" t="s">
        <v>1927</v>
      </c>
      <c r="C174" s="615" t="s">
        <v>515</v>
      </c>
      <c r="D174" s="616" t="s">
        <v>1928</v>
      </c>
      <c r="E174" s="615" t="s">
        <v>2661</v>
      </c>
      <c r="F174" s="616" t="s">
        <v>2662</v>
      </c>
      <c r="G174" s="615" t="s">
        <v>2476</v>
      </c>
      <c r="H174" s="615" t="s">
        <v>2477</v>
      </c>
      <c r="I174" s="617">
        <v>18.39</v>
      </c>
      <c r="J174" s="617">
        <v>24</v>
      </c>
      <c r="K174" s="618">
        <v>441.4</v>
      </c>
    </row>
    <row r="175" spans="1:11" ht="14.4" customHeight="1" x14ac:dyDescent="0.3">
      <c r="A175" s="613" t="s">
        <v>510</v>
      </c>
      <c r="B175" s="614" t="s">
        <v>1927</v>
      </c>
      <c r="C175" s="615" t="s">
        <v>515</v>
      </c>
      <c r="D175" s="616" t="s">
        <v>1928</v>
      </c>
      <c r="E175" s="615" t="s">
        <v>2661</v>
      </c>
      <c r="F175" s="616" t="s">
        <v>2662</v>
      </c>
      <c r="G175" s="615" t="s">
        <v>2478</v>
      </c>
      <c r="H175" s="615" t="s">
        <v>2479</v>
      </c>
      <c r="I175" s="617">
        <v>79.164999999999992</v>
      </c>
      <c r="J175" s="617">
        <v>96</v>
      </c>
      <c r="K175" s="618">
        <v>7599.68</v>
      </c>
    </row>
    <row r="176" spans="1:11" ht="14.4" customHeight="1" x14ac:dyDescent="0.3">
      <c r="A176" s="613" t="s">
        <v>510</v>
      </c>
      <c r="B176" s="614" t="s">
        <v>1927</v>
      </c>
      <c r="C176" s="615" t="s">
        <v>515</v>
      </c>
      <c r="D176" s="616" t="s">
        <v>1928</v>
      </c>
      <c r="E176" s="615" t="s">
        <v>2661</v>
      </c>
      <c r="F176" s="616" t="s">
        <v>2662</v>
      </c>
      <c r="G176" s="615" t="s">
        <v>2480</v>
      </c>
      <c r="H176" s="615" t="s">
        <v>2481</v>
      </c>
      <c r="I176" s="617">
        <v>1234.2</v>
      </c>
      <c r="J176" s="617">
        <v>10</v>
      </c>
      <c r="K176" s="618">
        <v>12342</v>
      </c>
    </row>
    <row r="177" spans="1:11" ht="14.4" customHeight="1" x14ac:dyDescent="0.3">
      <c r="A177" s="613" t="s">
        <v>510</v>
      </c>
      <c r="B177" s="614" t="s">
        <v>1927</v>
      </c>
      <c r="C177" s="615" t="s">
        <v>515</v>
      </c>
      <c r="D177" s="616" t="s">
        <v>1928</v>
      </c>
      <c r="E177" s="615" t="s">
        <v>2661</v>
      </c>
      <c r="F177" s="616" t="s">
        <v>2662</v>
      </c>
      <c r="G177" s="615" t="s">
        <v>2482</v>
      </c>
      <c r="H177" s="615" t="s">
        <v>2483</v>
      </c>
      <c r="I177" s="617">
        <v>172.56</v>
      </c>
      <c r="J177" s="617">
        <v>5</v>
      </c>
      <c r="K177" s="618">
        <v>862.8</v>
      </c>
    </row>
    <row r="178" spans="1:11" ht="14.4" customHeight="1" x14ac:dyDescent="0.3">
      <c r="A178" s="613" t="s">
        <v>510</v>
      </c>
      <c r="B178" s="614" t="s">
        <v>1927</v>
      </c>
      <c r="C178" s="615" t="s">
        <v>515</v>
      </c>
      <c r="D178" s="616" t="s">
        <v>1928</v>
      </c>
      <c r="E178" s="615" t="s">
        <v>2661</v>
      </c>
      <c r="F178" s="616" t="s">
        <v>2662</v>
      </c>
      <c r="G178" s="615" t="s">
        <v>2484</v>
      </c>
      <c r="H178" s="615" t="s">
        <v>2485</v>
      </c>
      <c r="I178" s="617">
        <v>1109.27</v>
      </c>
      <c r="J178" s="617">
        <v>9</v>
      </c>
      <c r="K178" s="618">
        <v>9983.4000000000015</v>
      </c>
    </row>
    <row r="179" spans="1:11" ht="14.4" customHeight="1" x14ac:dyDescent="0.3">
      <c r="A179" s="613" t="s">
        <v>510</v>
      </c>
      <c r="B179" s="614" t="s">
        <v>1927</v>
      </c>
      <c r="C179" s="615" t="s">
        <v>515</v>
      </c>
      <c r="D179" s="616" t="s">
        <v>1928</v>
      </c>
      <c r="E179" s="615" t="s">
        <v>2661</v>
      </c>
      <c r="F179" s="616" t="s">
        <v>2662</v>
      </c>
      <c r="G179" s="615" t="s">
        <v>2486</v>
      </c>
      <c r="H179" s="615" t="s">
        <v>2487</v>
      </c>
      <c r="I179" s="617">
        <v>342.47</v>
      </c>
      <c r="J179" s="617">
        <v>20</v>
      </c>
      <c r="K179" s="618">
        <v>6849.32</v>
      </c>
    </row>
    <row r="180" spans="1:11" ht="14.4" customHeight="1" x14ac:dyDescent="0.3">
      <c r="A180" s="613" t="s">
        <v>510</v>
      </c>
      <c r="B180" s="614" t="s">
        <v>1927</v>
      </c>
      <c r="C180" s="615" t="s">
        <v>515</v>
      </c>
      <c r="D180" s="616" t="s">
        <v>1928</v>
      </c>
      <c r="E180" s="615" t="s">
        <v>2661</v>
      </c>
      <c r="F180" s="616" t="s">
        <v>2662</v>
      </c>
      <c r="G180" s="615" t="s">
        <v>2488</v>
      </c>
      <c r="H180" s="615" t="s">
        <v>2489</v>
      </c>
      <c r="I180" s="617">
        <v>22.99</v>
      </c>
      <c r="J180" s="617">
        <v>200</v>
      </c>
      <c r="K180" s="618">
        <v>4598</v>
      </c>
    </row>
    <row r="181" spans="1:11" ht="14.4" customHeight="1" x14ac:dyDescent="0.3">
      <c r="A181" s="613" t="s">
        <v>510</v>
      </c>
      <c r="B181" s="614" t="s">
        <v>1927</v>
      </c>
      <c r="C181" s="615" t="s">
        <v>515</v>
      </c>
      <c r="D181" s="616" t="s">
        <v>1928</v>
      </c>
      <c r="E181" s="615" t="s">
        <v>2661</v>
      </c>
      <c r="F181" s="616" t="s">
        <v>2662</v>
      </c>
      <c r="G181" s="615" t="s">
        <v>2490</v>
      </c>
      <c r="H181" s="615" t="s">
        <v>2491</v>
      </c>
      <c r="I181" s="617">
        <v>35.090000000000003</v>
      </c>
      <c r="J181" s="617">
        <v>50</v>
      </c>
      <c r="K181" s="618">
        <v>1754.5</v>
      </c>
    </row>
    <row r="182" spans="1:11" ht="14.4" customHeight="1" x14ac:dyDescent="0.3">
      <c r="A182" s="613" t="s">
        <v>510</v>
      </c>
      <c r="B182" s="614" t="s">
        <v>1927</v>
      </c>
      <c r="C182" s="615" t="s">
        <v>515</v>
      </c>
      <c r="D182" s="616" t="s">
        <v>1928</v>
      </c>
      <c r="E182" s="615" t="s">
        <v>2661</v>
      </c>
      <c r="F182" s="616" t="s">
        <v>2662</v>
      </c>
      <c r="G182" s="615" t="s">
        <v>2492</v>
      </c>
      <c r="H182" s="615" t="s">
        <v>2493</v>
      </c>
      <c r="I182" s="617">
        <v>326.7</v>
      </c>
      <c r="J182" s="617">
        <v>3</v>
      </c>
      <c r="K182" s="618">
        <v>980.1</v>
      </c>
    </row>
    <row r="183" spans="1:11" ht="14.4" customHeight="1" x14ac:dyDescent="0.3">
      <c r="A183" s="613" t="s">
        <v>510</v>
      </c>
      <c r="B183" s="614" t="s">
        <v>1927</v>
      </c>
      <c r="C183" s="615" t="s">
        <v>515</v>
      </c>
      <c r="D183" s="616" t="s">
        <v>1928</v>
      </c>
      <c r="E183" s="615" t="s">
        <v>2661</v>
      </c>
      <c r="F183" s="616" t="s">
        <v>2662</v>
      </c>
      <c r="G183" s="615" t="s">
        <v>2494</v>
      </c>
      <c r="H183" s="615" t="s">
        <v>2495</v>
      </c>
      <c r="I183" s="617">
        <v>1652.8499999999997</v>
      </c>
      <c r="J183" s="617">
        <v>6</v>
      </c>
      <c r="K183" s="618">
        <v>9917.0999999999985</v>
      </c>
    </row>
    <row r="184" spans="1:11" ht="14.4" customHeight="1" x14ac:dyDescent="0.3">
      <c r="A184" s="613" t="s">
        <v>510</v>
      </c>
      <c r="B184" s="614" t="s">
        <v>1927</v>
      </c>
      <c r="C184" s="615" t="s">
        <v>515</v>
      </c>
      <c r="D184" s="616" t="s">
        <v>1928</v>
      </c>
      <c r="E184" s="615" t="s">
        <v>2661</v>
      </c>
      <c r="F184" s="616" t="s">
        <v>2662</v>
      </c>
      <c r="G184" s="615" t="s">
        <v>2496</v>
      </c>
      <c r="H184" s="615" t="s">
        <v>2497</v>
      </c>
      <c r="I184" s="617">
        <v>3.8700000000000006</v>
      </c>
      <c r="J184" s="617">
        <v>600</v>
      </c>
      <c r="K184" s="618">
        <v>2323.1999999999998</v>
      </c>
    </row>
    <row r="185" spans="1:11" ht="14.4" customHeight="1" x14ac:dyDescent="0.3">
      <c r="A185" s="613" t="s">
        <v>510</v>
      </c>
      <c r="B185" s="614" t="s">
        <v>1927</v>
      </c>
      <c r="C185" s="615" t="s">
        <v>515</v>
      </c>
      <c r="D185" s="616" t="s">
        <v>1928</v>
      </c>
      <c r="E185" s="615" t="s">
        <v>2661</v>
      </c>
      <c r="F185" s="616" t="s">
        <v>2662</v>
      </c>
      <c r="G185" s="615" t="s">
        <v>2498</v>
      </c>
      <c r="H185" s="615" t="s">
        <v>2499</v>
      </c>
      <c r="I185" s="617">
        <v>92.64</v>
      </c>
      <c r="J185" s="617">
        <v>10</v>
      </c>
      <c r="K185" s="618">
        <v>926.38</v>
      </c>
    </row>
    <row r="186" spans="1:11" ht="14.4" customHeight="1" x14ac:dyDescent="0.3">
      <c r="A186" s="613" t="s">
        <v>510</v>
      </c>
      <c r="B186" s="614" t="s">
        <v>1927</v>
      </c>
      <c r="C186" s="615" t="s">
        <v>515</v>
      </c>
      <c r="D186" s="616" t="s">
        <v>1928</v>
      </c>
      <c r="E186" s="615" t="s">
        <v>2661</v>
      </c>
      <c r="F186" s="616" t="s">
        <v>2662</v>
      </c>
      <c r="G186" s="615" t="s">
        <v>2500</v>
      </c>
      <c r="H186" s="615" t="s">
        <v>2501</v>
      </c>
      <c r="I186" s="617">
        <v>373.65</v>
      </c>
      <c r="J186" s="617">
        <v>3</v>
      </c>
      <c r="K186" s="618">
        <v>1120.94</v>
      </c>
    </row>
    <row r="187" spans="1:11" ht="14.4" customHeight="1" x14ac:dyDescent="0.3">
      <c r="A187" s="613" t="s">
        <v>510</v>
      </c>
      <c r="B187" s="614" t="s">
        <v>1927</v>
      </c>
      <c r="C187" s="615" t="s">
        <v>515</v>
      </c>
      <c r="D187" s="616" t="s">
        <v>1928</v>
      </c>
      <c r="E187" s="615" t="s">
        <v>2661</v>
      </c>
      <c r="F187" s="616" t="s">
        <v>2662</v>
      </c>
      <c r="G187" s="615" t="s">
        <v>2502</v>
      </c>
      <c r="H187" s="615" t="s">
        <v>2503</v>
      </c>
      <c r="I187" s="617">
        <v>996.67</v>
      </c>
      <c r="J187" s="617">
        <v>10</v>
      </c>
      <c r="K187" s="618">
        <v>9966.66</v>
      </c>
    </row>
    <row r="188" spans="1:11" ht="14.4" customHeight="1" x14ac:dyDescent="0.3">
      <c r="A188" s="613" t="s">
        <v>510</v>
      </c>
      <c r="B188" s="614" t="s">
        <v>1927</v>
      </c>
      <c r="C188" s="615" t="s">
        <v>515</v>
      </c>
      <c r="D188" s="616" t="s">
        <v>1928</v>
      </c>
      <c r="E188" s="615" t="s">
        <v>2661</v>
      </c>
      <c r="F188" s="616" t="s">
        <v>2662</v>
      </c>
      <c r="G188" s="615" t="s">
        <v>2504</v>
      </c>
      <c r="H188" s="615" t="s">
        <v>2505</v>
      </c>
      <c r="I188" s="617">
        <v>375.1</v>
      </c>
      <c r="J188" s="617">
        <v>5</v>
      </c>
      <c r="K188" s="618">
        <v>1875.5</v>
      </c>
    </row>
    <row r="189" spans="1:11" ht="14.4" customHeight="1" x14ac:dyDescent="0.3">
      <c r="A189" s="613" t="s">
        <v>510</v>
      </c>
      <c r="B189" s="614" t="s">
        <v>1927</v>
      </c>
      <c r="C189" s="615" t="s">
        <v>515</v>
      </c>
      <c r="D189" s="616" t="s">
        <v>1928</v>
      </c>
      <c r="E189" s="615" t="s">
        <v>2661</v>
      </c>
      <c r="F189" s="616" t="s">
        <v>2662</v>
      </c>
      <c r="G189" s="615" t="s">
        <v>2506</v>
      </c>
      <c r="H189" s="615" t="s">
        <v>2507</v>
      </c>
      <c r="I189" s="617">
        <v>96.8</v>
      </c>
      <c r="J189" s="617">
        <v>200</v>
      </c>
      <c r="K189" s="618">
        <v>19360</v>
      </c>
    </row>
    <row r="190" spans="1:11" ht="14.4" customHeight="1" x14ac:dyDescent="0.3">
      <c r="A190" s="613" t="s">
        <v>510</v>
      </c>
      <c r="B190" s="614" t="s">
        <v>1927</v>
      </c>
      <c r="C190" s="615" t="s">
        <v>515</v>
      </c>
      <c r="D190" s="616" t="s">
        <v>1928</v>
      </c>
      <c r="E190" s="615" t="s">
        <v>2661</v>
      </c>
      <c r="F190" s="616" t="s">
        <v>2662</v>
      </c>
      <c r="G190" s="615" t="s">
        <v>2508</v>
      </c>
      <c r="H190" s="615" t="s">
        <v>2509</v>
      </c>
      <c r="I190" s="617">
        <v>30.73</v>
      </c>
      <c r="J190" s="617">
        <v>200</v>
      </c>
      <c r="K190" s="618">
        <v>6146.8</v>
      </c>
    </row>
    <row r="191" spans="1:11" ht="14.4" customHeight="1" x14ac:dyDescent="0.3">
      <c r="A191" s="613" t="s">
        <v>510</v>
      </c>
      <c r="B191" s="614" t="s">
        <v>1927</v>
      </c>
      <c r="C191" s="615" t="s">
        <v>515</v>
      </c>
      <c r="D191" s="616" t="s">
        <v>1928</v>
      </c>
      <c r="E191" s="615" t="s">
        <v>2661</v>
      </c>
      <c r="F191" s="616" t="s">
        <v>2662</v>
      </c>
      <c r="G191" s="615" t="s">
        <v>2510</v>
      </c>
      <c r="H191" s="615" t="s">
        <v>2511</v>
      </c>
      <c r="I191" s="617">
        <v>30.73</v>
      </c>
      <c r="J191" s="617">
        <v>200</v>
      </c>
      <c r="K191" s="618">
        <v>6146.8</v>
      </c>
    </row>
    <row r="192" spans="1:11" ht="14.4" customHeight="1" x14ac:dyDescent="0.3">
      <c r="A192" s="613" t="s">
        <v>510</v>
      </c>
      <c r="B192" s="614" t="s">
        <v>1927</v>
      </c>
      <c r="C192" s="615" t="s">
        <v>515</v>
      </c>
      <c r="D192" s="616" t="s">
        <v>1928</v>
      </c>
      <c r="E192" s="615" t="s">
        <v>2661</v>
      </c>
      <c r="F192" s="616" t="s">
        <v>2662</v>
      </c>
      <c r="G192" s="615" t="s">
        <v>2512</v>
      </c>
      <c r="H192" s="615" t="s">
        <v>2513</v>
      </c>
      <c r="I192" s="617">
        <v>326.7</v>
      </c>
      <c r="J192" s="617">
        <v>6</v>
      </c>
      <c r="K192" s="618">
        <v>1960.2</v>
      </c>
    </row>
    <row r="193" spans="1:11" ht="14.4" customHeight="1" x14ac:dyDescent="0.3">
      <c r="A193" s="613" t="s">
        <v>510</v>
      </c>
      <c r="B193" s="614" t="s">
        <v>1927</v>
      </c>
      <c r="C193" s="615" t="s">
        <v>515</v>
      </c>
      <c r="D193" s="616" t="s">
        <v>1928</v>
      </c>
      <c r="E193" s="615" t="s">
        <v>2661</v>
      </c>
      <c r="F193" s="616" t="s">
        <v>2662</v>
      </c>
      <c r="G193" s="615" t="s">
        <v>2514</v>
      </c>
      <c r="H193" s="615" t="s">
        <v>2515</v>
      </c>
      <c r="I193" s="617">
        <v>15.13</v>
      </c>
      <c r="J193" s="617">
        <v>800</v>
      </c>
      <c r="K193" s="618">
        <v>12100</v>
      </c>
    </row>
    <row r="194" spans="1:11" ht="14.4" customHeight="1" x14ac:dyDescent="0.3">
      <c r="A194" s="613" t="s">
        <v>510</v>
      </c>
      <c r="B194" s="614" t="s">
        <v>1927</v>
      </c>
      <c r="C194" s="615" t="s">
        <v>515</v>
      </c>
      <c r="D194" s="616" t="s">
        <v>1928</v>
      </c>
      <c r="E194" s="615" t="s">
        <v>2661</v>
      </c>
      <c r="F194" s="616" t="s">
        <v>2662</v>
      </c>
      <c r="G194" s="615" t="s">
        <v>2516</v>
      </c>
      <c r="H194" s="615" t="s">
        <v>2517</v>
      </c>
      <c r="I194" s="617">
        <v>30.734999999999999</v>
      </c>
      <c r="J194" s="617">
        <v>200</v>
      </c>
      <c r="K194" s="618">
        <v>6146.8</v>
      </c>
    </row>
    <row r="195" spans="1:11" ht="14.4" customHeight="1" x14ac:dyDescent="0.3">
      <c r="A195" s="613" t="s">
        <v>510</v>
      </c>
      <c r="B195" s="614" t="s">
        <v>1927</v>
      </c>
      <c r="C195" s="615" t="s">
        <v>515</v>
      </c>
      <c r="D195" s="616" t="s">
        <v>1928</v>
      </c>
      <c r="E195" s="615" t="s">
        <v>2661</v>
      </c>
      <c r="F195" s="616" t="s">
        <v>2662</v>
      </c>
      <c r="G195" s="615" t="s">
        <v>2518</v>
      </c>
      <c r="H195" s="615" t="s">
        <v>2519</v>
      </c>
      <c r="I195" s="617">
        <v>14.52</v>
      </c>
      <c r="J195" s="617">
        <v>10</v>
      </c>
      <c r="K195" s="618">
        <v>145.19999999999999</v>
      </c>
    </row>
    <row r="196" spans="1:11" ht="14.4" customHeight="1" x14ac:dyDescent="0.3">
      <c r="A196" s="613" t="s">
        <v>510</v>
      </c>
      <c r="B196" s="614" t="s">
        <v>1927</v>
      </c>
      <c r="C196" s="615" t="s">
        <v>515</v>
      </c>
      <c r="D196" s="616" t="s">
        <v>1928</v>
      </c>
      <c r="E196" s="615" t="s">
        <v>2661</v>
      </c>
      <c r="F196" s="616" t="s">
        <v>2662</v>
      </c>
      <c r="G196" s="615" t="s">
        <v>2520</v>
      </c>
      <c r="H196" s="615" t="s">
        <v>2521</v>
      </c>
      <c r="I196" s="617">
        <v>600</v>
      </c>
      <c r="J196" s="617">
        <v>10</v>
      </c>
      <c r="K196" s="618">
        <v>6000.04</v>
      </c>
    </row>
    <row r="197" spans="1:11" ht="14.4" customHeight="1" x14ac:dyDescent="0.3">
      <c r="A197" s="613" t="s">
        <v>510</v>
      </c>
      <c r="B197" s="614" t="s">
        <v>1927</v>
      </c>
      <c r="C197" s="615" t="s">
        <v>515</v>
      </c>
      <c r="D197" s="616" t="s">
        <v>1928</v>
      </c>
      <c r="E197" s="615" t="s">
        <v>2661</v>
      </c>
      <c r="F197" s="616" t="s">
        <v>2662</v>
      </c>
      <c r="G197" s="615" t="s">
        <v>2522</v>
      </c>
      <c r="H197" s="615" t="s">
        <v>2523</v>
      </c>
      <c r="I197" s="617">
        <v>30.25</v>
      </c>
      <c r="J197" s="617">
        <v>10</v>
      </c>
      <c r="K197" s="618">
        <v>302.5</v>
      </c>
    </row>
    <row r="198" spans="1:11" ht="14.4" customHeight="1" x14ac:dyDescent="0.3">
      <c r="A198" s="613" t="s">
        <v>510</v>
      </c>
      <c r="B198" s="614" t="s">
        <v>1927</v>
      </c>
      <c r="C198" s="615" t="s">
        <v>515</v>
      </c>
      <c r="D198" s="616" t="s">
        <v>1928</v>
      </c>
      <c r="E198" s="615" t="s">
        <v>2661</v>
      </c>
      <c r="F198" s="616" t="s">
        <v>2662</v>
      </c>
      <c r="G198" s="615" t="s">
        <v>2524</v>
      </c>
      <c r="H198" s="615" t="s">
        <v>2525</v>
      </c>
      <c r="I198" s="617">
        <v>273.11</v>
      </c>
      <c r="J198" s="617">
        <v>5</v>
      </c>
      <c r="K198" s="618">
        <v>1365.55</v>
      </c>
    </row>
    <row r="199" spans="1:11" ht="14.4" customHeight="1" x14ac:dyDescent="0.3">
      <c r="A199" s="613" t="s">
        <v>510</v>
      </c>
      <c r="B199" s="614" t="s">
        <v>1927</v>
      </c>
      <c r="C199" s="615" t="s">
        <v>515</v>
      </c>
      <c r="D199" s="616" t="s">
        <v>1928</v>
      </c>
      <c r="E199" s="615" t="s">
        <v>2661</v>
      </c>
      <c r="F199" s="616" t="s">
        <v>2662</v>
      </c>
      <c r="G199" s="615" t="s">
        <v>2526</v>
      </c>
      <c r="H199" s="615" t="s">
        <v>2527</v>
      </c>
      <c r="I199" s="617">
        <v>149.80000000000001</v>
      </c>
      <c r="J199" s="617">
        <v>5</v>
      </c>
      <c r="K199" s="618">
        <v>749</v>
      </c>
    </row>
    <row r="200" spans="1:11" ht="14.4" customHeight="1" x14ac:dyDescent="0.3">
      <c r="A200" s="613" t="s">
        <v>510</v>
      </c>
      <c r="B200" s="614" t="s">
        <v>1927</v>
      </c>
      <c r="C200" s="615" t="s">
        <v>515</v>
      </c>
      <c r="D200" s="616" t="s">
        <v>1928</v>
      </c>
      <c r="E200" s="615" t="s">
        <v>2661</v>
      </c>
      <c r="F200" s="616" t="s">
        <v>2662</v>
      </c>
      <c r="G200" s="615" t="s">
        <v>2528</v>
      </c>
      <c r="H200" s="615" t="s">
        <v>2529</v>
      </c>
      <c r="I200" s="617">
        <v>14.52</v>
      </c>
      <c r="J200" s="617">
        <v>10</v>
      </c>
      <c r="K200" s="618">
        <v>145.19999999999999</v>
      </c>
    </row>
    <row r="201" spans="1:11" ht="14.4" customHeight="1" x14ac:dyDescent="0.3">
      <c r="A201" s="613" t="s">
        <v>510</v>
      </c>
      <c r="B201" s="614" t="s">
        <v>1927</v>
      </c>
      <c r="C201" s="615" t="s">
        <v>515</v>
      </c>
      <c r="D201" s="616" t="s">
        <v>1928</v>
      </c>
      <c r="E201" s="615" t="s">
        <v>2661</v>
      </c>
      <c r="F201" s="616" t="s">
        <v>2662</v>
      </c>
      <c r="G201" s="615" t="s">
        <v>2530</v>
      </c>
      <c r="H201" s="615" t="s">
        <v>2531</v>
      </c>
      <c r="I201" s="617">
        <v>14.52</v>
      </c>
      <c r="J201" s="617">
        <v>10</v>
      </c>
      <c r="K201" s="618">
        <v>145.19999999999999</v>
      </c>
    </row>
    <row r="202" spans="1:11" ht="14.4" customHeight="1" x14ac:dyDescent="0.3">
      <c r="A202" s="613" t="s">
        <v>510</v>
      </c>
      <c r="B202" s="614" t="s">
        <v>1927</v>
      </c>
      <c r="C202" s="615" t="s">
        <v>515</v>
      </c>
      <c r="D202" s="616" t="s">
        <v>1928</v>
      </c>
      <c r="E202" s="615" t="s">
        <v>2661</v>
      </c>
      <c r="F202" s="616" t="s">
        <v>2662</v>
      </c>
      <c r="G202" s="615" t="s">
        <v>2532</v>
      </c>
      <c r="H202" s="615" t="s">
        <v>2533</v>
      </c>
      <c r="I202" s="617">
        <v>90.75</v>
      </c>
      <c r="J202" s="617">
        <v>10</v>
      </c>
      <c r="K202" s="618">
        <v>907.5</v>
      </c>
    </row>
    <row r="203" spans="1:11" ht="14.4" customHeight="1" x14ac:dyDescent="0.3">
      <c r="A203" s="613" t="s">
        <v>510</v>
      </c>
      <c r="B203" s="614" t="s">
        <v>1927</v>
      </c>
      <c r="C203" s="615" t="s">
        <v>515</v>
      </c>
      <c r="D203" s="616" t="s">
        <v>1928</v>
      </c>
      <c r="E203" s="615" t="s">
        <v>2661</v>
      </c>
      <c r="F203" s="616" t="s">
        <v>2662</v>
      </c>
      <c r="G203" s="615" t="s">
        <v>2534</v>
      </c>
      <c r="H203" s="615" t="s">
        <v>2535</v>
      </c>
      <c r="I203" s="617">
        <v>47.15</v>
      </c>
      <c r="J203" s="617">
        <v>30</v>
      </c>
      <c r="K203" s="618">
        <v>1414.5</v>
      </c>
    </row>
    <row r="204" spans="1:11" ht="14.4" customHeight="1" x14ac:dyDescent="0.3">
      <c r="A204" s="613" t="s">
        <v>510</v>
      </c>
      <c r="B204" s="614" t="s">
        <v>1927</v>
      </c>
      <c r="C204" s="615" t="s">
        <v>515</v>
      </c>
      <c r="D204" s="616" t="s">
        <v>1928</v>
      </c>
      <c r="E204" s="615" t="s">
        <v>2661</v>
      </c>
      <c r="F204" s="616" t="s">
        <v>2662</v>
      </c>
      <c r="G204" s="615" t="s">
        <v>2536</v>
      </c>
      <c r="H204" s="615" t="s">
        <v>2537</v>
      </c>
      <c r="I204" s="617">
        <v>527.96</v>
      </c>
      <c r="J204" s="617">
        <v>10</v>
      </c>
      <c r="K204" s="618">
        <v>5279.65</v>
      </c>
    </row>
    <row r="205" spans="1:11" ht="14.4" customHeight="1" x14ac:dyDescent="0.3">
      <c r="A205" s="613" t="s">
        <v>510</v>
      </c>
      <c r="B205" s="614" t="s">
        <v>1927</v>
      </c>
      <c r="C205" s="615" t="s">
        <v>515</v>
      </c>
      <c r="D205" s="616" t="s">
        <v>1928</v>
      </c>
      <c r="E205" s="615" t="s">
        <v>2661</v>
      </c>
      <c r="F205" s="616" t="s">
        <v>2662</v>
      </c>
      <c r="G205" s="615" t="s">
        <v>2538</v>
      </c>
      <c r="H205" s="615" t="s">
        <v>2539</v>
      </c>
      <c r="I205" s="617">
        <v>3.4350000000000001</v>
      </c>
      <c r="J205" s="617">
        <v>1050</v>
      </c>
      <c r="K205" s="618">
        <v>3602</v>
      </c>
    </row>
    <row r="206" spans="1:11" ht="14.4" customHeight="1" x14ac:dyDescent="0.3">
      <c r="A206" s="613" t="s">
        <v>510</v>
      </c>
      <c r="B206" s="614" t="s">
        <v>1927</v>
      </c>
      <c r="C206" s="615" t="s">
        <v>515</v>
      </c>
      <c r="D206" s="616" t="s">
        <v>1928</v>
      </c>
      <c r="E206" s="615" t="s">
        <v>2661</v>
      </c>
      <c r="F206" s="616" t="s">
        <v>2662</v>
      </c>
      <c r="G206" s="615" t="s">
        <v>2540</v>
      </c>
      <c r="H206" s="615" t="s">
        <v>2541</v>
      </c>
      <c r="I206" s="617">
        <v>6.1</v>
      </c>
      <c r="J206" s="617">
        <v>100</v>
      </c>
      <c r="K206" s="618">
        <v>610</v>
      </c>
    </row>
    <row r="207" spans="1:11" ht="14.4" customHeight="1" x14ac:dyDescent="0.3">
      <c r="A207" s="613" t="s">
        <v>510</v>
      </c>
      <c r="B207" s="614" t="s">
        <v>1927</v>
      </c>
      <c r="C207" s="615" t="s">
        <v>515</v>
      </c>
      <c r="D207" s="616" t="s">
        <v>1928</v>
      </c>
      <c r="E207" s="615" t="s">
        <v>2663</v>
      </c>
      <c r="F207" s="616" t="s">
        <v>2664</v>
      </c>
      <c r="G207" s="615" t="s">
        <v>2542</v>
      </c>
      <c r="H207" s="615" t="s">
        <v>2543</v>
      </c>
      <c r="I207" s="617">
        <v>186.815</v>
      </c>
      <c r="J207" s="617">
        <v>3</v>
      </c>
      <c r="K207" s="618">
        <v>551.63</v>
      </c>
    </row>
    <row r="208" spans="1:11" ht="14.4" customHeight="1" x14ac:dyDescent="0.3">
      <c r="A208" s="613" t="s">
        <v>510</v>
      </c>
      <c r="B208" s="614" t="s">
        <v>1927</v>
      </c>
      <c r="C208" s="615" t="s">
        <v>515</v>
      </c>
      <c r="D208" s="616" t="s">
        <v>1928</v>
      </c>
      <c r="E208" s="615" t="s">
        <v>2665</v>
      </c>
      <c r="F208" s="616" t="s">
        <v>2666</v>
      </c>
      <c r="G208" s="615" t="s">
        <v>2544</v>
      </c>
      <c r="H208" s="615" t="s">
        <v>2545</v>
      </c>
      <c r="I208" s="617">
        <v>141.01999999999998</v>
      </c>
      <c r="J208" s="617">
        <v>10</v>
      </c>
      <c r="K208" s="618">
        <v>1410.1799999999998</v>
      </c>
    </row>
    <row r="209" spans="1:11" ht="14.4" customHeight="1" x14ac:dyDescent="0.3">
      <c r="A209" s="613" t="s">
        <v>510</v>
      </c>
      <c r="B209" s="614" t="s">
        <v>1927</v>
      </c>
      <c r="C209" s="615" t="s">
        <v>515</v>
      </c>
      <c r="D209" s="616" t="s">
        <v>1928</v>
      </c>
      <c r="E209" s="615" t="s">
        <v>2667</v>
      </c>
      <c r="F209" s="616" t="s">
        <v>2668</v>
      </c>
      <c r="G209" s="615" t="s">
        <v>2546</v>
      </c>
      <c r="H209" s="615" t="s">
        <v>2547</v>
      </c>
      <c r="I209" s="617">
        <v>928.2</v>
      </c>
      <c r="J209" s="617">
        <v>10</v>
      </c>
      <c r="K209" s="618">
        <v>9282.0300000000007</v>
      </c>
    </row>
    <row r="210" spans="1:11" ht="14.4" customHeight="1" x14ac:dyDescent="0.3">
      <c r="A210" s="613" t="s">
        <v>510</v>
      </c>
      <c r="B210" s="614" t="s">
        <v>1927</v>
      </c>
      <c r="C210" s="615" t="s">
        <v>515</v>
      </c>
      <c r="D210" s="616" t="s">
        <v>1928</v>
      </c>
      <c r="E210" s="615" t="s">
        <v>2667</v>
      </c>
      <c r="F210" s="616" t="s">
        <v>2668</v>
      </c>
      <c r="G210" s="615" t="s">
        <v>2548</v>
      </c>
      <c r="H210" s="615" t="s">
        <v>2549</v>
      </c>
      <c r="I210" s="617">
        <v>319.91200000000003</v>
      </c>
      <c r="J210" s="617">
        <v>100</v>
      </c>
      <c r="K210" s="618">
        <v>31991.260000000002</v>
      </c>
    </row>
    <row r="211" spans="1:11" ht="14.4" customHeight="1" x14ac:dyDescent="0.3">
      <c r="A211" s="613" t="s">
        <v>510</v>
      </c>
      <c r="B211" s="614" t="s">
        <v>1927</v>
      </c>
      <c r="C211" s="615" t="s">
        <v>515</v>
      </c>
      <c r="D211" s="616" t="s">
        <v>1928</v>
      </c>
      <c r="E211" s="615" t="s">
        <v>2667</v>
      </c>
      <c r="F211" s="616" t="s">
        <v>2668</v>
      </c>
      <c r="G211" s="615" t="s">
        <v>2550</v>
      </c>
      <c r="H211" s="615" t="s">
        <v>2551</v>
      </c>
      <c r="I211" s="617">
        <v>568.78666666666652</v>
      </c>
      <c r="J211" s="617">
        <v>80</v>
      </c>
      <c r="K211" s="618">
        <v>45502.780000000006</v>
      </c>
    </row>
    <row r="212" spans="1:11" ht="14.4" customHeight="1" x14ac:dyDescent="0.3">
      <c r="A212" s="613" t="s">
        <v>510</v>
      </c>
      <c r="B212" s="614" t="s">
        <v>1927</v>
      </c>
      <c r="C212" s="615" t="s">
        <v>515</v>
      </c>
      <c r="D212" s="616" t="s">
        <v>1928</v>
      </c>
      <c r="E212" s="615" t="s">
        <v>2667</v>
      </c>
      <c r="F212" s="616" t="s">
        <v>2668</v>
      </c>
      <c r="G212" s="615" t="s">
        <v>2552</v>
      </c>
      <c r="H212" s="615" t="s">
        <v>2553</v>
      </c>
      <c r="I212" s="617">
        <v>442.39</v>
      </c>
      <c r="J212" s="617">
        <v>28</v>
      </c>
      <c r="K212" s="618">
        <v>12386.880000000001</v>
      </c>
    </row>
    <row r="213" spans="1:11" ht="14.4" customHeight="1" x14ac:dyDescent="0.3">
      <c r="A213" s="613" t="s">
        <v>510</v>
      </c>
      <c r="B213" s="614" t="s">
        <v>1927</v>
      </c>
      <c r="C213" s="615" t="s">
        <v>515</v>
      </c>
      <c r="D213" s="616" t="s">
        <v>1928</v>
      </c>
      <c r="E213" s="615" t="s">
        <v>2667</v>
      </c>
      <c r="F213" s="616" t="s">
        <v>2668</v>
      </c>
      <c r="G213" s="615" t="s">
        <v>2554</v>
      </c>
      <c r="H213" s="615" t="s">
        <v>2555</v>
      </c>
      <c r="I213" s="617">
        <v>3249</v>
      </c>
      <c r="J213" s="617">
        <v>5</v>
      </c>
      <c r="K213" s="618">
        <v>16244.98</v>
      </c>
    </row>
    <row r="214" spans="1:11" ht="14.4" customHeight="1" x14ac:dyDescent="0.3">
      <c r="A214" s="613" t="s">
        <v>510</v>
      </c>
      <c r="B214" s="614" t="s">
        <v>1927</v>
      </c>
      <c r="C214" s="615" t="s">
        <v>515</v>
      </c>
      <c r="D214" s="616" t="s">
        <v>1928</v>
      </c>
      <c r="E214" s="615" t="s">
        <v>2667</v>
      </c>
      <c r="F214" s="616" t="s">
        <v>2668</v>
      </c>
      <c r="G214" s="615" t="s">
        <v>2556</v>
      </c>
      <c r="H214" s="615" t="s">
        <v>2557</v>
      </c>
      <c r="I214" s="617">
        <v>1286</v>
      </c>
      <c r="J214" s="617">
        <v>1</v>
      </c>
      <c r="K214" s="618">
        <v>1286</v>
      </c>
    </row>
    <row r="215" spans="1:11" ht="14.4" customHeight="1" x14ac:dyDescent="0.3">
      <c r="A215" s="613" t="s">
        <v>510</v>
      </c>
      <c r="B215" s="614" t="s">
        <v>1927</v>
      </c>
      <c r="C215" s="615" t="s">
        <v>515</v>
      </c>
      <c r="D215" s="616" t="s">
        <v>1928</v>
      </c>
      <c r="E215" s="615" t="s">
        <v>2669</v>
      </c>
      <c r="F215" s="616" t="s">
        <v>2670</v>
      </c>
      <c r="G215" s="615" t="s">
        <v>2558</v>
      </c>
      <c r="H215" s="615" t="s">
        <v>2559</v>
      </c>
      <c r="I215" s="617">
        <v>8.1658333333333335</v>
      </c>
      <c r="J215" s="617">
        <v>5400</v>
      </c>
      <c r="K215" s="618">
        <v>44089</v>
      </c>
    </row>
    <row r="216" spans="1:11" ht="14.4" customHeight="1" x14ac:dyDescent="0.3">
      <c r="A216" s="613" t="s">
        <v>510</v>
      </c>
      <c r="B216" s="614" t="s">
        <v>1927</v>
      </c>
      <c r="C216" s="615" t="s">
        <v>515</v>
      </c>
      <c r="D216" s="616" t="s">
        <v>1928</v>
      </c>
      <c r="E216" s="615" t="s">
        <v>2669</v>
      </c>
      <c r="F216" s="616" t="s">
        <v>2670</v>
      </c>
      <c r="G216" s="615" t="s">
        <v>2560</v>
      </c>
      <c r="H216" s="615" t="s">
        <v>2561</v>
      </c>
      <c r="I216" s="617">
        <v>7.008</v>
      </c>
      <c r="J216" s="617">
        <v>1106</v>
      </c>
      <c r="K216" s="618">
        <v>7751.96</v>
      </c>
    </row>
    <row r="217" spans="1:11" ht="14.4" customHeight="1" x14ac:dyDescent="0.3">
      <c r="A217" s="613" t="s">
        <v>510</v>
      </c>
      <c r="B217" s="614" t="s">
        <v>1927</v>
      </c>
      <c r="C217" s="615" t="s">
        <v>515</v>
      </c>
      <c r="D217" s="616" t="s">
        <v>1928</v>
      </c>
      <c r="E217" s="615" t="s">
        <v>2671</v>
      </c>
      <c r="F217" s="616" t="s">
        <v>2672</v>
      </c>
      <c r="G217" s="615" t="s">
        <v>2562</v>
      </c>
      <c r="H217" s="615" t="s">
        <v>2563</v>
      </c>
      <c r="I217" s="617">
        <v>47.35</v>
      </c>
      <c r="J217" s="617">
        <v>108</v>
      </c>
      <c r="K217" s="618">
        <v>5113.54</v>
      </c>
    </row>
    <row r="218" spans="1:11" ht="14.4" customHeight="1" x14ac:dyDescent="0.3">
      <c r="A218" s="613" t="s">
        <v>510</v>
      </c>
      <c r="B218" s="614" t="s">
        <v>1927</v>
      </c>
      <c r="C218" s="615" t="s">
        <v>515</v>
      </c>
      <c r="D218" s="616" t="s">
        <v>1928</v>
      </c>
      <c r="E218" s="615" t="s">
        <v>2671</v>
      </c>
      <c r="F218" s="616" t="s">
        <v>2672</v>
      </c>
      <c r="G218" s="615" t="s">
        <v>2564</v>
      </c>
      <c r="H218" s="615" t="s">
        <v>2565</v>
      </c>
      <c r="I218" s="617">
        <v>24.22</v>
      </c>
      <c r="J218" s="617">
        <v>36</v>
      </c>
      <c r="K218" s="618">
        <v>871.93</v>
      </c>
    </row>
    <row r="219" spans="1:11" ht="14.4" customHeight="1" x14ac:dyDescent="0.3">
      <c r="A219" s="613" t="s">
        <v>510</v>
      </c>
      <c r="B219" s="614" t="s">
        <v>1927</v>
      </c>
      <c r="C219" s="615" t="s">
        <v>515</v>
      </c>
      <c r="D219" s="616" t="s">
        <v>1928</v>
      </c>
      <c r="E219" s="615" t="s">
        <v>2671</v>
      </c>
      <c r="F219" s="616" t="s">
        <v>2672</v>
      </c>
      <c r="G219" s="615" t="s">
        <v>2566</v>
      </c>
      <c r="H219" s="615" t="s">
        <v>2567</v>
      </c>
      <c r="I219" s="617">
        <v>37.265000000000001</v>
      </c>
      <c r="J219" s="617">
        <v>72</v>
      </c>
      <c r="K219" s="618">
        <v>2683.1800000000003</v>
      </c>
    </row>
    <row r="220" spans="1:11" ht="14.4" customHeight="1" x14ac:dyDescent="0.3">
      <c r="A220" s="613" t="s">
        <v>510</v>
      </c>
      <c r="B220" s="614" t="s">
        <v>1927</v>
      </c>
      <c r="C220" s="615" t="s">
        <v>515</v>
      </c>
      <c r="D220" s="616" t="s">
        <v>1928</v>
      </c>
      <c r="E220" s="615" t="s">
        <v>2671</v>
      </c>
      <c r="F220" s="616" t="s">
        <v>2672</v>
      </c>
      <c r="G220" s="615" t="s">
        <v>2568</v>
      </c>
      <c r="H220" s="615" t="s">
        <v>2569</v>
      </c>
      <c r="I220" s="617">
        <v>70.72</v>
      </c>
      <c r="J220" s="617">
        <v>72</v>
      </c>
      <c r="K220" s="618">
        <v>5092.2</v>
      </c>
    </row>
    <row r="221" spans="1:11" ht="14.4" customHeight="1" x14ac:dyDescent="0.3">
      <c r="A221" s="613" t="s">
        <v>510</v>
      </c>
      <c r="B221" s="614" t="s">
        <v>1927</v>
      </c>
      <c r="C221" s="615" t="s">
        <v>515</v>
      </c>
      <c r="D221" s="616" t="s">
        <v>1928</v>
      </c>
      <c r="E221" s="615" t="s">
        <v>2671</v>
      </c>
      <c r="F221" s="616" t="s">
        <v>2672</v>
      </c>
      <c r="G221" s="615" t="s">
        <v>2570</v>
      </c>
      <c r="H221" s="615" t="s">
        <v>2571</v>
      </c>
      <c r="I221" s="617">
        <v>37.993333333333332</v>
      </c>
      <c r="J221" s="617">
        <v>108</v>
      </c>
      <c r="K221" s="618">
        <v>4103.09</v>
      </c>
    </row>
    <row r="222" spans="1:11" ht="14.4" customHeight="1" x14ac:dyDescent="0.3">
      <c r="A222" s="613" t="s">
        <v>510</v>
      </c>
      <c r="B222" s="614" t="s">
        <v>1927</v>
      </c>
      <c r="C222" s="615" t="s">
        <v>515</v>
      </c>
      <c r="D222" s="616" t="s">
        <v>1928</v>
      </c>
      <c r="E222" s="615" t="s">
        <v>2673</v>
      </c>
      <c r="F222" s="616" t="s">
        <v>2674</v>
      </c>
      <c r="G222" s="615" t="s">
        <v>2572</v>
      </c>
      <c r="H222" s="615" t="s">
        <v>2573</v>
      </c>
      <c r="I222" s="617">
        <v>0.3</v>
      </c>
      <c r="J222" s="617">
        <v>300</v>
      </c>
      <c r="K222" s="618">
        <v>90</v>
      </c>
    </row>
    <row r="223" spans="1:11" ht="14.4" customHeight="1" x14ac:dyDescent="0.3">
      <c r="A223" s="613" t="s">
        <v>510</v>
      </c>
      <c r="B223" s="614" t="s">
        <v>1927</v>
      </c>
      <c r="C223" s="615" t="s">
        <v>515</v>
      </c>
      <c r="D223" s="616" t="s">
        <v>1928</v>
      </c>
      <c r="E223" s="615" t="s">
        <v>2673</v>
      </c>
      <c r="F223" s="616" t="s">
        <v>2674</v>
      </c>
      <c r="G223" s="615" t="s">
        <v>2574</v>
      </c>
      <c r="H223" s="615" t="s">
        <v>2575</v>
      </c>
      <c r="I223" s="617">
        <v>0.30599999999999999</v>
      </c>
      <c r="J223" s="617">
        <v>700</v>
      </c>
      <c r="K223" s="618">
        <v>214</v>
      </c>
    </row>
    <row r="224" spans="1:11" ht="14.4" customHeight="1" x14ac:dyDescent="0.3">
      <c r="A224" s="613" t="s">
        <v>510</v>
      </c>
      <c r="B224" s="614" t="s">
        <v>1927</v>
      </c>
      <c r="C224" s="615" t="s">
        <v>515</v>
      </c>
      <c r="D224" s="616" t="s">
        <v>1928</v>
      </c>
      <c r="E224" s="615" t="s">
        <v>2673</v>
      </c>
      <c r="F224" s="616" t="s">
        <v>2674</v>
      </c>
      <c r="G224" s="615" t="s">
        <v>2576</v>
      </c>
      <c r="H224" s="615" t="s">
        <v>2577</v>
      </c>
      <c r="I224" s="617">
        <v>0.30375000000000002</v>
      </c>
      <c r="J224" s="617">
        <v>10000</v>
      </c>
      <c r="K224" s="618">
        <v>3045</v>
      </c>
    </row>
    <row r="225" spans="1:11" ht="14.4" customHeight="1" x14ac:dyDescent="0.3">
      <c r="A225" s="613" t="s">
        <v>510</v>
      </c>
      <c r="B225" s="614" t="s">
        <v>1927</v>
      </c>
      <c r="C225" s="615" t="s">
        <v>515</v>
      </c>
      <c r="D225" s="616" t="s">
        <v>1928</v>
      </c>
      <c r="E225" s="615" t="s">
        <v>2673</v>
      </c>
      <c r="F225" s="616" t="s">
        <v>2674</v>
      </c>
      <c r="G225" s="615" t="s">
        <v>2578</v>
      </c>
      <c r="H225" s="615" t="s">
        <v>2579</v>
      </c>
      <c r="I225" s="617">
        <v>10.45</v>
      </c>
      <c r="J225" s="617">
        <v>100</v>
      </c>
      <c r="K225" s="618">
        <v>1045.44</v>
      </c>
    </row>
    <row r="226" spans="1:11" ht="14.4" customHeight="1" x14ac:dyDescent="0.3">
      <c r="A226" s="613" t="s">
        <v>510</v>
      </c>
      <c r="B226" s="614" t="s">
        <v>1927</v>
      </c>
      <c r="C226" s="615" t="s">
        <v>515</v>
      </c>
      <c r="D226" s="616" t="s">
        <v>1928</v>
      </c>
      <c r="E226" s="615" t="s">
        <v>2673</v>
      </c>
      <c r="F226" s="616" t="s">
        <v>2674</v>
      </c>
      <c r="G226" s="615" t="s">
        <v>2580</v>
      </c>
      <c r="H226" s="615" t="s">
        <v>2581</v>
      </c>
      <c r="I226" s="617">
        <v>0.48363636363636364</v>
      </c>
      <c r="J226" s="617">
        <v>23695</v>
      </c>
      <c r="K226" s="618">
        <v>11428.6</v>
      </c>
    </row>
    <row r="227" spans="1:11" ht="14.4" customHeight="1" x14ac:dyDescent="0.3">
      <c r="A227" s="613" t="s">
        <v>510</v>
      </c>
      <c r="B227" s="614" t="s">
        <v>1927</v>
      </c>
      <c r="C227" s="615" t="s">
        <v>515</v>
      </c>
      <c r="D227" s="616" t="s">
        <v>1928</v>
      </c>
      <c r="E227" s="615" t="s">
        <v>2673</v>
      </c>
      <c r="F227" s="616" t="s">
        <v>2674</v>
      </c>
      <c r="G227" s="615" t="s">
        <v>2582</v>
      </c>
      <c r="H227" s="615" t="s">
        <v>2583</v>
      </c>
      <c r="I227" s="617">
        <v>1.76</v>
      </c>
      <c r="J227" s="617">
        <v>100</v>
      </c>
      <c r="K227" s="618">
        <v>176</v>
      </c>
    </row>
    <row r="228" spans="1:11" ht="14.4" customHeight="1" x14ac:dyDescent="0.3">
      <c r="A228" s="613" t="s">
        <v>510</v>
      </c>
      <c r="B228" s="614" t="s">
        <v>1927</v>
      </c>
      <c r="C228" s="615" t="s">
        <v>515</v>
      </c>
      <c r="D228" s="616" t="s">
        <v>1928</v>
      </c>
      <c r="E228" s="615" t="s">
        <v>2673</v>
      </c>
      <c r="F228" s="616" t="s">
        <v>2674</v>
      </c>
      <c r="G228" s="615" t="s">
        <v>2584</v>
      </c>
      <c r="H228" s="615" t="s">
        <v>2585</v>
      </c>
      <c r="I228" s="617">
        <v>1.76</v>
      </c>
      <c r="J228" s="617">
        <v>100</v>
      </c>
      <c r="K228" s="618">
        <v>176</v>
      </c>
    </row>
    <row r="229" spans="1:11" ht="14.4" customHeight="1" x14ac:dyDescent="0.3">
      <c r="A229" s="613" t="s">
        <v>510</v>
      </c>
      <c r="B229" s="614" t="s">
        <v>1927</v>
      </c>
      <c r="C229" s="615" t="s">
        <v>515</v>
      </c>
      <c r="D229" s="616" t="s">
        <v>1928</v>
      </c>
      <c r="E229" s="615" t="s">
        <v>2673</v>
      </c>
      <c r="F229" s="616" t="s">
        <v>2674</v>
      </c>
      <c r="G229" s="615" t="s">
        <v>2586</v>
      </c>
      <c r="H229" s="615" t="s">
        <v>2587</v>
      </c>
      <c r="I229" s="617">
        <v>1.76</v>
      </c>
      <c r="J229" s="617">
        <v>100</v>
      </c>
      <c r="K229" s="618">
        <v>176</v>
      </c>
    </row>
    <row r="230" spans="1:11" ht="14.4" customHeight="1" x14ac:dyDescent="0.3">
      <c r="A230" s="613" t="s">
        <v>510</v>
      </c>
      <c r="B230" s="614" t="s">
        <v>1927</v>
      </c>
      <c r="C230" s="615" t="s">
        <v>515</v>
      </c>
      <c r="D230" s="616" t="s">
        <v>1928</v>
      </c>
      <c r="E230" s="615" t="s">
        <v>2673</v>
      </c>
      <c r="F230" s="616" t="s">
        <v>2674</v>
      </c>
      <c r="G230" s="615" t="s">
        <v>2588</v>
      </c>
      <c r="H230" s="615" t="s">
        <v>2589</v>
      </c>
      <c r="I230" s="617">
        <v>10.16</v>
      </c>
      <c r="J230" s="617">
        <v>100</v>
      </c>
      <c r="K230" s="618">
        <v>1016.4</v>
      </c>
    </row>
    <row r="231" spans="1:11" ht="14.4" customHeight="1" x14ac:dyDescent="0.3">
      <c r="A231" s="613" t="s">
        <v>510</v>
      </c>
      <c r="B231" s="614" t="s">
        <v>1927</v>
      </c>
      <c r="C231" s="615" t="s">
        <v>515</v>
      </c>
      <c r="D231" s="616" t="s">
        <v>1928</v>
      </c>
      <c r="E231" s="615" t="s">
        <v>2675</v>
      </c>
      <c r="F231" s="616" t="s">
        <v>2676</v>
      </c>
      <c r="G231" s="615" t="s">
        <v>2590</v>
      </c>
      <c r="H231" s="615" t="s">
        <v>2591</v>
      </c>
      <c r="I231" s="617">
        <v>11.01</v>
      </c>
      <c r="J231" s="617">
        <v>50</v>
      </c>
      <c r="K231" s="618">
        <v>550.5</v>
      </c>
    </row>
    <row r="232" spans="1:11" ht="14.4" customHeight="1" x14ac:dyDescent="0.3">
      <c r="A232" s="613" t="s">
        <v>510</v>
      </c>
      <c r="B232" s="614" t="s">
        <v>1927</v>
      </c>
      <c r="C232" s="615" t="s">
        <v>515</v>
      </c>
      <c r="D232" s="616" t="s">
        <v>1928</v>
      </c>
      <c r="E232" s="615" t="s">
        <v>2675</v>
      </c>
      <c r="F232" s="616" t="s">
        <v>2676</v>
      </c>
      <c r="G232" s="615" t="s">
        <v>2592</v>
      </c>
      <c r="H232" s="615" t="s">
        <v>2593</v>
      </c>
      <c r="I232" s="617">
        <v>11.015000000000001</v>
      </c>
      <c r="J232" s="617">
        <v>140</v>
      </c>
      <c r="K232" s="618">
        <v>1542.4</v>
      </c>
    </row>
    <row r="233" spans="1:11" ht="14.4" customHeight="1" x14ac:dyDescent="0.3">
      <c r="A233" s="613" t="s">
        <v>510</v>
      </c>
      <c r="B233" s="614" t="s">
        <v>1927</v>
      </c>
      <c r="C233" s="615" t="s">
        <v>515</v>
      </c>
      <c r="D233" s="616" t="s">
        <v>1928</v>
      </c>
      <c r="E233" s="615" t="s">
        <v>2675</v>
      </c>
      <c r="F233" s="616" t="s">
        <v>2676</v>
      </c>
      <c r="G233" s="615" t="s">
        <v>2594</v>
      </c>
      <c r="H233" s="615" t="s">
        <v>2595</v>
      </c>
      <c r="I233" s="617">
        <v>11.01</v>
      </c>
      <c r="J233" s="617">
        <v>40</v>
      </c>
      <c r="K233" s="618">
        <v>440.4</v>
      </c>
    </row>
    <row r="234" spans="1:11" ht="14.4" customHeight="1" x14ac:dyDescent="0.3">
      <c r="A234" s="613" t="s">
        <v>510</v>
      </c>
      <c r="B234" s="614" t="s">
        <v>1927</v>
      </c>
      <c r="C234" s="615" t="s">
        <v>515</v>
      </c>
      <c r="D234" s="616" t="s">
        <v>1928</v>
      </c>
      <c r="E234" s="615" t="s">
        <v>2675</v>
      </c>
      <c r="F234" s="616" t="s">
        <v>2676</v>
      </c>
      <c r="G234" s="615" t="s">
        <v>2596</v>
      </c>
      <c r="H234" s="615" t="s">
        <v>2597</v>
      </c>
      <c r="I234" s="617">
        <v>11.015000000000001</v>
      </c>
      <c r="J234" s="617">
        <v>90</v>
      </c>
      <c r="K234" s="618">
        <v>991.4</v>
      </c>
    </row>
    <row r="235" spans="1:11" ht="14.4" customHeight="1" x14ac:dyDescent="0.3">
      <c r="A235" s="613" t="s">
        <v>510</v>
      </c>
      <c r="B235" s="614" t="s">
        <v>1927</v>
      </c>
      <c r="C235" s="615" t="s">
        <v>515</v>
      </c>
      <c r="D235" s="616" t="s">
        <v>1928</v>
      </c>
      <c r="E235" s="615" t="s">
        <v>2675</v>
      </c>
      <c r="F235" s="616" t="s">
        <v>2676</v>
      </c>
      <c r="G235" s="615" t="s">
        <v>2598</v>
      </c>
      <c r="H235" s="615" t="s">
        <v>2599</v>
      </c>
      <c r="I235" s="617">
        <v>0.71</v>
      </c>
      <c r="J235" s="617">
        <v>129800</v>
      </c>
      <c r="K235" s="618">
        <v>92158</v>
      </c>
    </row>
    <row r="236" spans="1:11" ht="14.4" customHeight="1" x14ac:dyDescent="0.3">
      <c r="A236" s="613" t="s">
        <v>510</v>
      </c>
      <c r="B236" s="614" t="s">
        <v>1927</v>
      </c>
      <c r="C236" s="615" t="s">
        <v>515</v>
      </c>
      <c r="D236" s="616" t="s">
        <v>1928</v>
      </c>
      <c r="E236" s="615" t="s">
        <v>2675</v>
      </c>
      <c r="F236" s="616" t="s">
        <v>2676</v>
      </c>
      <c r="G236" s="615" t="s">
        <v>2600</v>
      </c>
      <c r="H236" s="615" t="s">
        <v>2601</v>
      </c>
      <c r="I236" s="617">
        <v>0.71</v>
      </c>
      <c r="J236" s="617">
        <v>900</v>
      </c>
      <c r="K236" s="618">
        <v>639</v>
      </c>
    </row>
    <row r="237" spans="1:11" ht="14.4" customHeight="1" x14ac:dyDescent="0.3">
      <c r="A237" s="613" t="s">
        <v>510</v>
      </c>
      <c r="B237" s="614" t="s">
        <v>1927</v>
      </c>
      <c r="C237" s="615" t="s">
        <v>515</v>
      </c>
      <c r="D237" s="616" t="s">
        <v>1928</v>
      </c>
      <c r="E237" s="615" t="s">
        <v>2675</v>
      </c>
      <c r="F237" s="616" t="s">
        <v>2676</v>
      </c>
      <c r="G237" s="615" t="s">
        <v>2602</v>
      </c>
      <c r="H237" s="615" t="s">
        <v>2603</v>
      </c>
      <c r="I237" s="617">
        <v>0.71</v>
      </c>
      <c r="J237" s="617">
        <v>4000</v>
      </c>
      <c r="K237" s="618">
        <v>2840</v>
      </c>
    </row>
    <row r="238" spans="1:11" ht="14.4" customHeight="1" x14ac:dyDescent="0.3">
      <c r="A238" s="613" t="s">
        <v>510</v>
      </c>
      <c r="B238" s="614" t="s">
        <v>1927</v>
      </c>
      <c r="C238" s="615" t="s">
        <v>515</v>
      </c>
      <c r="D238" s="616" t="s">
        <v>1928</v>
      </c>
      <c r="E238" s="615" t="s">
        <v>2675</v>
      </c>
      <c r="F238" s="616" t="s">
        <v>2676</v>
      </c>
      <c r="G238" s="615" t="s">
        <v>2604</v>
      </c>
      <c r="H238" s="615" t="s">
        <v>2605</v>
      </c>
      <c r="I238" s="617">
        <v>0.71</v>
      </c>
      <c r="J238" s="617">
        <v>8000</v>
      </c>
      <c r="K238" s="618">
        <v>5680</v>
      </c>
    </row>
    <row r="239" spans="1:11" ht="14.4" customHeight="1" x14ac:dyDescent="0.3">
      <c r="A239" s="613" t="s">
        <v>510</v>
      </c>
      <c r="B239" s="614" t="s">
        <v>1927</v>
      </c>
      <c r="C239" s="615" t="s">
        <v>515</v>
      </c>
      <c r="D239" s="616" t="s">
        <v>1928</v>
      </c>
      <c r="E239" s="615" t="s">
        <v>2675</v>
      </c>
      <c r="F239" s="616" t="s">
        <v>2676</v>
      </c>
      <c r="G239" s="615" t="s">
        <v>2606</v>
      </c>
      <c r="H239" s="615" t="s">
        <v>2607</v>
      </c>
      <c r="I239" s="617">
        <v>11.01</v>
      </c>
      <c r="J239" s="617">
        <v>40</v>
      </c>
      <c r="K239" s="618">
        <v>440.4</v>
      </c>
    </row>
    <row r="240" spans="1:11" ht="14.4" customHeight="1" x14ac:dyDescent="0.3">
      <c r="A240" s="613" t="s">
        <v>510</v>
      </c>
      <c r="B240" s="614" t="s">
        <v>1927</v>
      </c>
      <c r="C240" s="615" t="s">
        <v>515</v>
      </c>
      <c r="D240" s="616" t="s">
        <v>1928</v>
      </c>
      <c r="E240" s="615" t="s">
        <v>2675</v>
      </c>
      <c r="F240" s="616" t="s">
        <v>2676</v>
      </c>
      <c r="G240" s="615" t="s">
        <v>2606</v>
      </c>
      <c r="H240" s="615" t="s">
        <v>2608</v>
      </c>
      <c r="I240" s="617">
        <v>12.47</v>
      </c>
      <c r="J240" s="617">
        <v>100</v>
      </c>
      <c r="K240" s="618">
        <v>1247</v>
      </c>
    </row>
    <row r="241" spans="1:11" ht="14.4" customHeight="1" x14ac:dyDescent="0.3">
      <c r="A241" s="613" t="s">
        <v>510</v>
      </c>
      <c r="B241" s="614" t="s">
        <v>1927</v>
      </c>
      <c r="C241" s="615" t="s">
        <v>515</v>
      </c>
      <c r="D241" s="616" t="s">
        <v>1928</v>
      </c>
      <c r="E241" s="615" t="s">
        <v>2675</v>
      </c>
      <c r="F241" s="616" t="s">
        <v>2676</v>
      </c>
      <c r="G241" s="615" t="s">
        <v>2609</v>
      </c>
      <c r="H241" s="615" t="s">
        <v>2610</v>
      </c>
      <c r="I241" s="617">
        <v>12.59</v>
      </c>
      <c r="J241" s="617">
        <v>50</v>
      </c>
      <c r="K241" s="618">
        <v>629.5</v>
      </c>
    </row>
    <row r="242" spans="1:11" ht="14.4" customHeight="1" x14ac:dyDescent="0.3">
      <c r="A242" s="613" t="s">
        <v>510</v>
      </c>
      <c r="B242" s="614" t="s">
        <v>1927</v>
      </c>
      <c r="C242" s="615" t="s">
        <v>515</v>
      </c>
      <c r="D242" s="616" t="s">
        <v>1928</v>
      </c>
      <c r="E242" s="615" t="s">
        <v>2677</v>
      </c>
      <c r="F242" s="616" t="s">
        <v>2678</v>
      </c>
      <c r="G242" s="615" t="s">
        <v>2611</v>
      </c>
      <c r="H242" s="615" t="s">
        <v>2612</v>
      </c>
      <c r="I242" s="617">
        <v>139.44000000000003</v>
      </c>
      <c r="J242" s="617">
        <v>110</v>
      </c>
      <c r="K242" s="618">
        <v>15338.39</v>
      </c>
    </row>
    <row r="243" spans="1:11" ht="14.4" customHeight="1" x14ac:dyDescent="0.3">
      <c r="A243" s="613" t="s">
        <v>510</v>
      </c>
      <c r="B243" s="614" t="s">
        <v>1927</v>
      </c>
      <c r="C243" s="615" t="s">
        <v>515</v>
      </c>
      <c r="D243" s="616" t="s">
        <v>1928</v>
      </c>
      <c r="E243" s="615" t="s">
        <v>2677</v>
      </c>
      <c r="F243" s="616" t="s">
        <v>2678</v>
      </c>
      <c r="G243" s="615" t="s">
        <v>2613</v>
      </c>
      <c r="H243" s="615" t="s">
        <v>2614</v>
      </c>
      <c r="I243" s="617">
        <v>139.44000000000003</v>
      </c>
      <c r="J243" s="617">
        <v>110</v>
      </c>
      <c r="K243" s="618">
        <v>15338.32</v>
      </c>
    </row>
    <row r="244" spans="1:11" ht="14.4" customHeight="1" x14ac:dyDescent="0.3">
      <c r="A244" s="613" t="s">
        <v>510</v>
      </c>
      <c r="B244" s="614" t="s">
        <v>1927</v>
      </c>
      <c r="C244" s="615" t="s">
        <v>515</v>
      </c>
      <c r="D244" s="616" t="s">
        <v>1928</v>
      </c>
      <c r="E244" s="615" t="s">
        <v>2677</v>
      </c>
      <c r="F244" s="616" t="s">
        <v>2678</v>
      </c>
      <c r="G244" s="615" t="s">
        <v>2615</v>
      </c>
      <c r="H244" s="615" t="s">
        <v>2616</v>
      </c>
      <c r="I244" s="617">
        <v>118.58</v>
      </c>
      <c r="J244" s="617">
        <v>1</v>
      </c>
      <c r="K244" s="618">
        <v>118.58</v>
      </c>
    </row>
    <row r="245" spans="1:11" ht="14.4" customHeight="1" x14ac:dyDescent="0.3">
      <c r="A245" s="613" t="s">
        <v>510</v>
      </c>
      <c r="B245" s="614" t="s">
        <v>1927</v>
      </c>
      <c r="C245" s="615" t="s">
        <v>515</v>
      </c>
      <c r="D245" s="616" t="s">
        <v>1928</v>
      </c>
      <c r="E245" s="615" t="s">
        <v>2677</v>
      </c>
      <c r="F245" s="616" t="s">
        <v>2678</v>
      </c>
      <c r="G245" s="615" t="s">
        <v>2617</v>
      </c>
      <c r="H245" s="615" t="s">
        <v>2618</v>
      </c>
      <c r="I245" s="617">
        <v>152.46</v>
      </c>
      <c r="J245" s="617">
        <v>18</v>
      </c>
      <c r="K245" s="618">
        <v>2744.28</v>
      </c>
    </row>
    <row r="246" spans="1:11" ht="14.4" customHeight="1" x14ac:dyDescent="0.3">
      <c r="A246" s="613" t="s">
        <v>510</v>
      </c>
      <c r="B246" s="614" t="s">
        <v>1927</v>
      </c>
      <c r="C246" s="615" t="s">
        <v>515</v>
      </c>
      <c r="D246" s="616" t="s">
        <v>1928</v>
      </c>
      <c r="E246" s="615" t="s">
        <v>2677</v>
      </c>
      <c r="F246" s="616" t="s">
        <v>2678</v>
      </c>
      <c r="G246" s="615" t="s">
        <v>2619</v>
      </c>
      <c r="H246" s="615" t="s">
        <v>2620</v>
      </c>
      <c r="I246" s="617">
        <v>5445</v>
      </c>
      <c r="J246" s="617">
        <v>1</v>
      </c>
      <c r="K246" s="618">
        <v>5445</v>
      </c>
    </row>
    <row r="247" spans="1:11" ht="14.4" customHeight="1" x14ac:dyDescent="0.3">
      <c r="A247" s="613" t="s">
        <v>510</v>
      </c>
      <c r="B247" s="614" t="s">
        <v>1927</v>
      </c>
      <c r="C247" s="615" t="s">
        <v>515</v>
      </c>
      <c r="D247" s="616" t="s">
        <v>1928</v>
      </c>
      <c r="E247" s="615" t="s">
        <v>2677</v>
      </c>
      <c r="F247" s="616" t="s">
        <v>2678</v>
      </c>
      <c r="G247" s="615" t="s">
        <v>2621</v>
      </c>
      <c r="H247" s="615" t="s">
        <v>2622</v>
      </c>
      <c r="I247" s="617">
        <v>2746.6999999999994</v>
      </c>
      <c r="J247" s="617">
        <v>3</v>
      </c>
      <c r="K247" s="618">
        <v>8240.0999999999985</v>
      </c>
    </row>
    <row r="248" spans="1:11" ht="14.4" customHeight="1" x14ac:dyDescent="0.3">
      <c r="A248" s="613" t="s">
        <v>510</v>
      </c>
      <c r="B248" s="614" t="s">
        <v>1927</v>
      </c>
      <c r="C248" s="615" t="s">
        <v>515</v>
      </c>
      <c r="D248" s="616" t="s">
        <v>1928</v>
      </c>
      <c r="E248" s="615" t="s">
        <v>2677</v>
      </c>
      <c r="F248" s="616" t="s">
        <v>2678</v>
      </c>
      <c r="G248" s="615" t="s">
        <v>2623</v>
      </c>
      <c r="H248" s="615" t="s">
        <v>2624</v>
      </c>
      <c r="I248" s="617">
        <v>6352.5</v>
      </c>
      <c r="J248" s="617">
        <v>10</v>
      </c>
      <c r="K248" s="618">
        <v>63525</v>
      </c>
    </row>
    <row r="249" spans="1:11" ht="14.4" customHeight="1" x14ac:dyDescent="0.3">
      <c r="A249" s="613" t="s">
        <v>510</v>
      </c>
      <c r="B249" s="614" t="s">
        <v>1927</v>
      </c>
      <c r="C249" s="615" t="s">
        <v>515</v>
      </c>
      <c r="D249" s="616" t="s">
        <v>1928</v>
      </c>
      <c r="E249" s="615" t="s">
        <v>2677</v>
      </c>
      <c r="F249" s="616" t="s">
        <v>2678</v>
      </c>
      <c r="G249" s="615" t="s">
        <v>2625</v>
      </c>
      <c r="H249" s="615" t="s">
        <v>2626</v>
      </c>
      <c r="I249" s="617">
        <v>8470</v>
      </c>
      <c r="J249" s="617">
        <v>8</v>
      </c>
      <c r="K249" s="618">
        <v>67760</v>
      </c>
    </row>
    <row r="250" spans="1:11" ht="14.4" customHeight="1" x14ac:dyDescent="0.3">
      <c r="A250" s="613" t="s">
        <v>510</v>
      </c>
      <c r="B250" s="614" t="s">
        <v>1927</v>
      </c>
      <c r="C250" s="615" t="s">
        <v>515</v>
      </c>
      <c r="D250" s="616" t="s">
        <v>1928</v>
      </c>
      <c r="E250" s="615" t="s">
        <v>2677</v>
      </c>
      <c r="F250" s="616" t="s">
        <v>2678</v>
      </c>
      <c r="G250" s="615" t="s">
        <v>2627</v>
      </c>
      <c r="H250" s="615" t="s">
        <v>2628</v>
      </c>
      <c r="I250" s="617">
        <v>363</v>
      </c>
      <c r="J250" s="617">
        <v>26</v>
      </c>
      <c r="K250" s="618">
        <v>9438</v>
      </c>
    </row>
    <row r="251" spans="1:11" ht="14.4" customHeight="1" x14ac:dyDescent="0.3">
      <c r="A251" s="613" t="s">
        <v>510</v>
      </c>
      <c r="B251" s="614" t="s">
        <v>1927</v>
      </c>
      <c r="C251" s="615" t="s">
        <v>515</v>
      </c>
      <c r="D251" s="616" t="s">
        <v>1928</v>
      </c>
      <c r="E251" s="615" t="s">
        <v>2677</v>
      </c>
      <c r="F251" s="616" t="s">
        <v>2678</v>
      </c>
      <c r="G251" s="615" t="s">
        <v>2629</v>
      </c>
      <c r="H251" s="615" t="s">
        <v>2630</v>
      </c>
      <c r="I251" s="617">
        <v>3130.75</v>
      </c>
      <c r="J251" s="617">
        <v>1</v>
      </c>
      <c r="K251" s="618">
        <v>3130.75</v>
      </c>
    </row>
    <row r="252" spans="1:11" ht="14.4" customHeight="1" x14ac:dyDescent="0.3">
      <c r="A252" s="613" t="s">
        <v>510</v>
      </c>
      <c r="B252" s="614" t="s">
        <v>1927</v>
      </c>
      <c r="C252" s="615" t="s">
        <v>515</v>
      </c>
      <c r="D252" s="616" t="s">
        <v>1928</v>
      </c>
      <c r="E252" s="615" t="s">
        <v>2677</v>
      </c>
      <c r="F252" s="616" t="s">
        <v>2678</v>
      </c>
      <c r="G252" s="615" t="s">
        <v>2631</v>
      </c>
      <c r="H252" s="615" t="s">
        <v>2632</v>
      </c>
      <c r="I252" s="617">
        <v>3035.31</v>
      </c>
      <c r="J252" s="617">
        <v>1</v>
      </c>
      <c r="K252" s="618">
        <v>3035.31</v>
      </c>
    </row>
    <row r="253" spans="1:11" ht="14.4" customHeight="1" x14ac:dyDescent="0.3">
      <c r="A253" s="613" t="s">
        <v>510</v>
      </c>
      <c r="B253" s="614" t="s">
        <v>1927</v>
      </c>
      <c r="C253" s="615" t="s">
        <v>515</v>
      </c>
      <c r="D253" s="616" t="s">
        <v>1928</v>
      </c>
      <c r="E253" s="615" t="s">
        <v>2677</v>
      </c>
      <c r="F253" s="616" t="s">
        <v>2678</v>
      </c>
      <c r="G253" s="615" t="s">
        <v>2633</v>
      </c>
      <c r="H253" s="615" t="s">
        <v>2634</v>
      </c>
      <c r="I253" s="617">
        <v>1548.8</v>
      </c>
      <c r="J253" s="617">
        <v>2</v>
      </c>
      <c r="K253" s="618">
        <v>3097.6</v>
      </c>
    </row>
    <row r="254" spans="1:11" ht="14.4" customHeight="1" x14ac:dyDescent="0.3">
      <c r="A254" s="613" t="s">
        <v>510</v>
      </c>
      <c r="B254" s="614" t="s">
        <v>1927</v>
      </c>
      <c r="C254" s="615" t="s">
        <v>515</v>
      </c>
      <c r="D254" s="616" t="s">
        <v>1928</v>
      </c>
      <c r="E254" s="615" t="s">
        <v>2677</v>
      </c>
      <c r="F254" s="616" t="s">
        <v>2678</v>
      </c>
      <c r="G254" s="615" t="s">
        <v>2635</v>
      </c>
      <c r="H254" s="615" t="s">
        <v>2636</v>
      </c>
      <c r="I254" s="617">
        <v>847</v>
      </c>
      <c r="J254" s="617">
        <v>8</v>
      </c>
      <c r="K254" s="618">
        <v>6776</v>
      </c>
    </row>
    <row r="255" spans="1:11" ht="14.4" customHeight="1" x14ac:dyDescent="0.3">
      <c r="A255" s="613" t="s">
        <v>510</v>
      </c>
      <c r="B255" s="614" t="s">
        <v>1927</v>
      </c>
      <c r="C255" s="615" t="s">
        <v>515</v>
      </c>
      <c r="D255" s="616" t="s">
        <v>1928</v>
      </c>
      <c r="E255" s="615" t="s">
        <v>2677</v>
      </c>
      <c r="F255" s="616" t="s">
        <v>2678</v>
      </c>
      <c r="G255" s="615" t="s">
        <v>2637</v>
      </c>
      <c r="H255" s="615" t="s">
        <v>2638</v>
      </c>
      <c r="I255" s="617">
        <v>3630</v>
      </c>
      <c r="J255" s="617">
        <v>1</v>
      </c>
      <c r="K255" s="618">
        <v>3630</v>
      </c>
    </row>
    <row r="256" spans="1:11" ht="14.4" customHeight="1" x14ac:dyDescent="0.3">
      <c r="A256" s="613" t="s">
        <v>510</v>
      </c>
      <c r="B256" s="614" t="s">
        <v>1927</v>
      </c>
      <c r="C256" s="615" t="s">
        <v>515</v>
      </c>
      <c r="D256" s="616" t="s">
        <v>1928</v>
      </c>
      <c r="E256" s="615" t="s">
        <v>2677</v>
      </c>
      <c r="F256" s="616" t="s">
        <v>2678</v>
      </c>
      <c r="G256" s="615" t="s">
        <v>2639</v>
      </c>
      <c r="H256" s="615" t="s">
        <v>2640</v>
      </c>
      <c r="I256" s="617">
        <v>5445</v>
      </c>
      <c r="J256" s="617">
        <v>1</v>
      </c>
      <c r="K256" s="618">
        <v>5445</v>
      </c>
    </row>
    <row r="257" spans="1:11" ht="14.4" customHeight="1" x14ac:dyDescent="0.3">
      <c r="A257" s="613" t="s">
        <v>510</v>
      </c>
      <c r="B257" s="614" t="s">
        <v>1927</v>
      </c>
      <c r="C257" s="615" t="s">
        <v>515</v>
      </c>
      <c r="D257" s="616" t="s">
        <v>1928</v>
      </c>
      <c r="E257" s="615" t="s">
        <v>2679</v>
      </c>
      <c r="F257" s="616" t="s">
        <v>2680</v>
      </c>
      <c r="G257" s="615" t="s">
        <v>2641</v>
      </c>
      <c r="H257" s="615" t="s">
        <v>2642</v>
      </c>
      <c r="I257" s="617">
        <v>35.01</v>
      </c>
      <c r="J257" s="617">
        <v>25</v>
      </c>
      <c r="K257" s="618">
        <v>875.15</v>
      </c>
    </row>
    <row r="258" spans="1:11" ht="14.4" customHeight="1" x14ac:dyDescent="0.3">
      <c r="A258" s="613" t="s">
        <v>510</v>
      </c>
      <c r="B258" s="614" t="s">
        <v>1927</v>
      </c>
      <c r="C258" s="615" t="s">
        <v>515</v>
      </c>
      <c r="D258" s="616" t="s">
        <v>1928</v>
      </c>
      <c r="E258" s="615" t="s">
        <v>2679</v>
      </c>
      <c r="F258" s="616" t="s">
        <v>2680</v>
      </c>
      <c r="G258" s="615" t="s">
        <v>2643</v>
      </c>
      <c r="H258" s="615" t="s">
        <v>2644</v>
      </c>
      <c r="I258" s="617">
        <v>14.45</v>
      </c>
      <c r="J258" s="617">
        <v>200</v>
      </c>
      <c r="K258" s="618">
        <v>2890.84</v>
      </c>
    </row>
    <row r="259" spans="1:11" ht="14.4" customHeight="1" x14ac:dyDescent="0.3">
      <c r="A259" s="613" t="s">
        <v>510</v>
      </c>
      <c r="B259" s="614" t="s">
        <v>1927</v>
      </c>
      <c r="C259" s="615" t="s">
        <v>515</v>
      </c>
      <c r="D259" s="616" t="s">
        <v>1928</v>
      </c>
      <c r="E259" s="615" t="s">
        <v>2679</v>
      </c>
      <c r="F259" s="616" t="s">
        <v>2680</v>
      </c>
      <c r="G259" s="615" t="s">
        <v>2645</v>
      </c>
      <c r="H259" s="615" t="s">
        <v>2646</v>
      </c>
      <c r="I259" s="617">
        <v>23.473333333333333</v>
      </c>
      <c r="J259" s="617">
        <v>270</v>
      </c>
      <c r="K259" s="618">
        <v>6337.8</v>
      </c>
    </row>
    <row r="260" spans="1:11" ht="14.4" customHeight="1" x14ac:dyDescent="0.3">
      <c r="A260" s="613" t="s">
        <v>510</v>
      </c>
      <c r="B260" s="614" t="s">
        <v>1927</v>
      </c>
      <c r="C260" s="615" t="s">
        <v>515</v>
      </c>
      <c r="D260" s="616" t="s">
        <v>1928</v>
      </c>
      <c r="E260" s="615" t="s">
        <v>2679</v>
      </c>
      <c r="F260" s="616" t="s">
        <v>2680</v>
      </c>
      <c r="G260" s="615" t="s">
        <v>2647</v>
      </c>
      <c r="H260" s="615" t="s">
        <v>2648</v>
      </c>
      <c r="I260" s="617">
        <v>220.22</v>
      </c>
      <c r="J260" s="617">
        <v>80</v>
      </c>
      <c r="K260" s="618">
        <v>17617.599999999999</v>
      </c>
    </row>
    <row r="261" spans="1:11" ht="14.4" customHeight="1" x14ac:dyDescent="0.3">
      <c r="A261" s="613" t="s">
        <v>510</v>
      </c>
      <c r="B261" s="614" t="s">
        <v>1927</v>
      </c>
      <c r="C261" s="615" t="s">
        <v>515</v>
      </c>
      <c r="D261" s="616" t="s">
        <v>1928</v>
      </c>
      <c r="E261" s="615" t="s">
        <v>2679</v>
      </c>
      <c r="F261" s="616" t="s">
        <v>2680</v>
      </c>
      <c r="G261" s="615" t="s">
        <v>2649</v>
      </c>
      <c r="H261" s="615" t="s">
        <v>2650</v>
      </c>
      <c r="I261" s="617">
        <v>440.44</v>
      </c>
      <c r="J261" s="617">
        <v>30</v>
      </c>
      <c r="K261" s="618">
        <v>13213.199999999999</v>
      </c>
    </row>
    <row r="262" spans="1:11" ht="14.4" customHeight="1" x14ac:dyDescent="0.3">
      <c r="A262" s="613" t="s">
        <v>510</v>
      </c>
      <c r="B262" s="614" t="s">
        <v>1927</v>
      </c>
      <c r="C262" s="615" t="s">
        <v>515</v>
      </c>
      <c r="D262" s="616" t="s">
        <v>1928</v>
      </c>
      <c r="E262" s="615" t="s">
        <v>2679</v>
      </c>
      <c r="F262" s="616" t="s">
        <v>2680</v>
      </c>
      <c r="G262" s="615" t="s">
        <v>2651</v>
      </c>
      <c r="H262" s="615" t="s">
        <v>2652</v>
      </c>
      <c r="I262" s="617">
        <v>35.01</v>
      </c>
      <c r="J262" s="617">
        <v>25</v>
      </c>
      <c r="K262" s="618">
        <v>875.15000000000009</v>
      </c>
    </row>
    <row r="263" spans="1:11" ht="14.4" customHeight="1" x14ac:dyDescent="0.3">
      <c r="A263" s="613" t="s">
        <v>510</v>
      </c>
      <c r="B263" s="614" t="s">
        <v>1927</v>
      </c>
      <c r="C263" s="615" t="s">
        <v>515</v>
      </c>
      <c r="D263" s="616" t="s">
        <v>1928</v>
      </c>
      <c r="E263" s="615" t="s">
        <v>2679</v>
      </c>
      <c r="F263" s="616" t="s">
        <v>2680</v>
      </c>
      <c r="G263" s="615" t="s">
        <v>2653</v>
      </c>
      <c r="H263" s="615" t="s">
        <v>2654</v>
      </c>
      <c r="I263" s="617">
        <v>35.01</v>
      </c>
      <c r="J263" s="617">
        <v>15</v>
      </c>
      <c r="K263" s="618">
        <v>525.09</v>
      </c>
    </row>
    <row r="264" spans="1:11" ht="14.4" customHeight="1" x14ac:dyDescent="0.3">
      <c r="A264" s="613" t="s">
        <v>510</v>
      </c>
      <c r="B264" s="614" t="s">
        <v>1927</v>
      </c>
      <c r="C264" s="615" t="s">
        <v>515</v>
      </c>
      <c r="D264" s="616" t="s">
        <v>1928</v>
      </c>
      <c r="E264" s="615" t="s">
        <v>2679</v>
      </c>
      <c r="F264" s="616" t="s">
        <v>2680</v>
      </c>
      <c r="G264" s="615" t="s">
        <v>2655</v>
      </c>
      <c r="H264" s="615" t="s">
        <v>2656</v>
      </c>
      <c r="I264" s="617">
        <v>50.6</v>
      </c>
      <c r="J264" s="617">
        <v>270</v>
      </c>
      <c r="K264" s="618">
        <v>13662</v>
      </c>
    </row>
    <row r="265" spans="1:11" ht="14.4" customHeight="1" thickBot="1" x14ac:dyDescent="0.35">
      <c r="A265" s="619" t="s">
        <v>510</v>
      </c>
      <c r="B265" s="620" t="s">
        <v>1927</v>
      </c>
      <c r="C265" s="621" t="s">
        <v>515</v>
      </c>
      <c r="D265" s="622" t="s">
        <v>1928</v>
      </c>
      <c r="E265" s="621" t="s">
        <v>2679</v>
      </c>
      <c r="F265" s="622" t="s">
        <v>2680</v>
      </c>
      <c r="G265" s="621" t="s">
        <v>2657</v>
      </c>
      <c r="H265" s="621" t="s">
        <v>2658</v>
      </c>
      <c r="I265" s="623">
        <v>112.65</v>
      </c>
      <c r="J265" s="623">
        <v>140</v>
      </c>
      <c r="K265" s="624">
        <v>15771.099999999999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</row>
    <row r="2" spans="1:35" ht="15" thickBot="1" x14ac:dyDescent="0.35">
      <c r="A2" s="361" t="s">
        <v>306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</row>
    <row r="3" spans="1:35" x14ac:dyDescent="0.3">
      <c r="A3" s="380" t="s">
        <v>225</v>
      </c>
      <c r="B3" s="507" t="s">
        <v>206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407</v>
      </c>
      <c r="I3" s="383">
        <v>408</v>
      </c>
      <c r="J3" s="383">
        <v>409</v>
      </c>
      <c r="K3" s="383">
        <v>410</v>
      </c>
      <c r="L3" s="383">
        <v>415</v>
      </c>
      <c r="M3" s="383">
        <v>416</v>
      </c>
      <c r="N3" s="383">
        <v>418</v>
      </c>
      <c r="O3" s="383">
        <v>419</v>
      </c>
      <c r="P3" s="383">
        <v>420</v>
      </c>
      <c r="Q3" s="383">
        <v>421</v>
      </c>
      <c r="R3" s="383">
        <v>522</v>
      </c>
      <c r="S3" s="383">
        <v>523</v>
      </c>
      <c r="T3" s="383">
        <v>524</v>
      </c>
      <c r="U3" s="383">
        <v>525</v>
      </c>
      <c r="V3" s="383">
        <v>526</v>
      </c>
      <c r="W3" s="383">
        <v>527</v>
      </c>
      <c r="X3" s="383">
        <v>528</v>
      </c>
      <c r="Y3" s="383">
        <v>629</v>
      </c>
      <c r="Z3" s="383">
        <v>630</v>
      </c>
      <c r="AA3" s="383">
        <v>636</v>
      </c>
      <c r="AB3" s="383">
        <v>637</v>
      </c>
      <c r="AC3" s="383">
        <v>640</v>
      </c>
      <c r="AD3" s="383">
        <v>642</v>
      </c>
      <c r="AE3" s="383">
        <v>743</v>
      </c>
      <c r="AF3" s="364">
        <v>745</v>
      </c>
      <c r="AG3" s="364">
        <v>746</v>
      </c>
      <c r="AH3" s="673">
        <v>930</v>
      </c>
      <c r="AI3" s="689"/>
    </row>
    <row r="4" spans="1:35" ht="36.6" outlineLevel="1" thickBot="1" x14ac:dyDescent="0.35">
      <c r="A4" s="381">
        <v>2015</v>
      </c>
      <c r="B4" s="508"/>
      <c r="C4" s="365" t="s">
        <v>207</v>
      </c>
      <c r="D4" s="366" t="s">
        <v>208</v>
      </c>
      <c r="E4" s="366" t="s">
        <v>209</v>
      </c>
      <c r="F4" s="384" t="s">
        <v>237</v>
      </c>
      <c r="G4" s="384" t="s">
        <v>238</v>
      </c>
      <c r="H4" s="384" t="s">
        <v>305</v>
      </c>
      <c r="I4" s="384" t="s">
        <v>239</v>
      </c>
      <c r="J4" s="384" t="s">
        <v>240</v>
      </c>
      <c r="K4" s="384" t="s">
        <v>241</v>
      </c>
      <c r="L4" s="384" t="s">
        <v>242</v>
      </c>
      <c r="M4" s="384" t="s">
        <v>243</v>
      </c>
      <c r="N4" s="384" t="s">
        <v>244</v>
      </c>
      <c r="O4" s="384" t="s">
        <v>245</v>
      </c>
      <c r="P4" s="384" t="s">
        <v>246</v>
      </c>
      <c r="Q4" s="384" t="s">
        <v>247</v>
      </c>
      <c r="R4" s="384" t="s">
        <v>248</v>
      </c>
      <c r="S4" s="384" t="s">
        <v>249</v>
      </c>
      <c r="T4" s="384" t="s">
        <v>250</v>
      </c>
      <c r="U4" s="384" t="s">
        <v>251</v>
      </c>
      <c r="V4" s="384" t="s">
        <v>252</v>
      </c>
      <c r="W4" s="384" t="s">
        <v>253</v>
      </c>
      <c r="X4" s="384" t="s">
        <v>262</v>
      </c>
      <c r="Y4" s="384" t="s">
        <v>254</v>
      </c>
      <c r="Z4" s="384" t="s">
        <v>263</v>
      </c>
      <c r="AA4" s="384" t="s">
        <v>255</v>
      </c>
      <c r="AB4" s="384" t="s">
        <v>256</v>
      </c>
      <c r="AC4" s="384" t="s">
        <v>257</v>
      </c>
      <c r="AD4" s="384" t="s">
        <v>258</v>
      </c>
      <c r="AE4" s="384" t="s">
        <v>259</v>
      </c>
      <c r="AF4" s="366" t="s">
        <v>260</v>
      </c>
      <c r="AG4" s="366" t="s">
        <v>261</v>
      </c>
      <c r="AH4" s="674" t="s">
        <v>227</v>
      </c>
      <c r="AI4" s="689"/>
    </row>
    <row r="5" spans="1:35" x14ac:dyDescent="0.3">
      <c r="A5" s="367" t="s">
        <v>210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675"/>
      <c r="AI5" s="689"/>
    </row>
    <row r="6" spans="1:35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51.9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7.6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39.299999999999997</v>
      </c>
      <c r="G6" s="408">
        <f xml:space="preserve">
TRUNC(IF($A$4&lt;=12,SUMIFS('ON Data'!L:L,'ON Data'!$D:$D,$A$4,'ON Data'!$E:$E,1),SUMIFS('ON Data'!L:L,'ON Data'!$E:$E,1)/'ON Data'!$D$3),1)</f>
        <v>0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0</v>
      </c>
      <c r="AA6" s="408">
        <f xml:space="preserve">
TRUNC(IF($A$4&lt;=12,SUMIFS('ON Data'!AF:AF,'ON Data'!$D:$D,$A$4,'ON Data'!$E:$E,1),SUMIFS('ON Data'!AF:AF,'ON Data'!$E:$E,1)/'ON Data'!$D$3),1)</f>
        <v>2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0</v>
      </c>
      <c r="AD6" s="408">
        <f xml:space="preserve">
TRUNC(IF($A$4&lt;=12,SUMIFS('ON Data'!AI:AI,'ON Data'!$D:$D,$A$4,'ON Data'!$E:$E,1),SUMIFS('ON Data'!AI:AI,'ON Data'!$E:$E,1)/'ON Data'!$D$3),1)</f>
        <v>2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408">
        <f xml:space="preserve">
TRUNC(IF($A$4&lt;=12,SUMIFS('ON Data'!AL:AL,'ON Data'!$D:$D,$A$4,'ON Data'!$E:$E,1),SUMIFS('ON Data'!AL:AL,'ON Data'!$E:$E,1)/'ON Data'!$D$3),1)</f>
        <v>0</v>
      </c>
      <c r="AH6" s="676">
        <f xml:space="preserve">
TRUNC(IF($A$4&lt;=12,SUMIFS('ON Data'!AN:AN,'ON Data'!$D:$D,$A$4,'ON Data'!$E:$E,1),SUMIFS('ON Data'!AN:AN,'ON Data'!$E:$E,1)/'ON Data'!$D$3),1)</f>
        <v>1</v>
      </c>
      <c r="AI6" s="689"/>
    </row>
    <row r="7" spans="1:35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676"/>
      <c r="AI7" s="689"/>
    </row>
    <row r="8" spans="1:35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676"/>
      <c r="AI8" s="689"/>
    </row>
    <row r="9" spans="1:35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677"/>
      <c r="AI9" s="689"/>
    </row>
    <row r="10" spans="1:35" x14ac:dyDescent="0.3">
      <c r="A10" s="370" t="s">
        <v>211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678"/>
      <c r="AI10" s="689"/>
    </row>
    <row r="11" spans="1:35" x14ac:dyDescent="0.3">
      <c r="A11" s="371" t="s">
        <v>212</v>
      </c>
      <c r="B11" s="388">
        <f xml:space="preserve">
IF($A$4&lt;=12,SUMIFS('ON Data'!F:F,'ON Data'!$D:$D,$A$4,'ON Data'!$E:$E,2),SUMIFS('ON Data'!F:F,'ON Data'!$E:$E,2))</f>
        <v>43879.12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6646.77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32667.599999999999</v>
      </c>
      <c r="G11" s="390">
        <f xml:space="preserve">
IF($A$4&lt;=12,SUMIFS('ON Data'!L:L,'ON Data'!$D:$D,$A$4,'ON Data'!$E:$E,2),SUMIFS('ON Data'!L:L,'ON Data'!$E:$E,2))</f>
        <v>0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0</v>
      </c>
      <c r="AA11" s="390">
        <f xml:space="preserve">
IF($A$4&lt;=12,SUMIFS('ON Data'!AF:AF,'ON Data'!$D:$D,$A$4,'ON Data'!$E:$E,2),SUMIFS('ON Data'!AF:AF,'ON Data'!$E:$E,2))</f>
        <v>1835.75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0</v>
      </c>
      <c r="AD11" s="390">
        <f xml:space="preserve">
IF($A$4&lt;=12,SUMIFS('ON Data'!AI:AI,'ON Data'!$D:$D,$A$4,'ON Data'!$E:$E,2),SUMIFS('ON Data'!AI:AI,'ON Data'!$E:$E,2))</f>
        <v>1753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390">
        <f xml:space="preserve">
IF($A$4&lt;=12,SUMIFS('ON Data'!AL:AL,'ON Data'!$D:$D,$A$4,'ON Data'!$E:$E,2),SUMIFS('ON Data'!AL:AL,'ON Data'!$E:$E,2))</f>
        <v>0</v>
      </c>
      <c r="AH11" s="679">
        <f xml:space="preserve">
IF($A$4&lt;=12,SUMIFS('ON Data'!AN:AN,'ON Data'!$D:$D,$A$4,'ON Data'!$E:$E,2),SUMIFS('ON Data'!AN:AN,'ON Data'!$E:$E,2))</f>
        <v>976</v>
      </c>
      <c r="AI11" s="689"/>
    </row>
    <row r="12" spans="1:35" x14ac:dyDescent="0.3">
      <c r="A12" s="371" t="s">
        <v>213</v>
      </c>
      <c r="B12" s="388">
        <f xml:space="preserve">
IF($A$4&lt;=12,SUMIFS('ON Data'!F:F,'ON Data'!$D:$D,$A$4,'ON Data'!$E:$E,3),SUMIFS('ON Data'!F:F,'ON Data'!$E:$E,3))</f>
        <v>1555.25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219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1336.25</v>
      </c>
      <c r="G12" s="390">
        <f xml:space="preserve">
IF($A$4&lt;=12,SUMIFS('ON Data'!L:L,'ON Data'!$D:$D,$A$4,'ON Data'!$E:$E,3),SUMIFS('ON Data'!L:L,'ON Data'!$E:$E,3))</f>
        <v>0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390">
        <f xml:space="preserve">
IF($A$4&lt;=12,SUMIFS('ON Data'!AL:AL,'ON Data'!$D:$D,$A$4,'ON Data'!$E:$E,3),SUMIFS('ON Data'!AL:AL,'ON Data'!$E:$E,3))</f>
        <v>0</v>
      </c>
      <c r="AH12" s="679">
        <f xml:space="preserve">
IF($A$4&lt;=12,SUMIFS('ON Data'!AN:AN,'ON Data'!$D:$D,$A$4,'ON Data'!$E:$E,3),SUMIFS('ON Data'!AN:AN,'ON Data'!$E:$E,3))</f>
        <v>0</v>
      </c>
      <c r="AI12" s="689"/>
    </row>
    <row r="13" spans="1:35" x14ac:dyDescent="0.3">
      <c r="A13" s="371" t="s">
        <v>220</v>
      </c>
      <c r="B13" s="388">
        <f xml:space="preserve">
IF($A$4&lt;=12,SUMIFS('ON Data'!F:F,'ON Data'!$D:$D,$A$4,'ON Data'!$E:$E,4),SUMIFS('ON Data'!F:F,'ON Data'!$E:$E,4))</f>
        <v>3078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869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2010</v>
      </c>
      <c r="G13" s="390">
        <f xml:space="preserve">
IF($A$4&lt;=12,SUMIFS('ON Data'!L:L,'ON Data'!$D:$D,$A$4,'ON Data'!$E:$E,4),SUMIFS('ON Data'!L:L,'ON Data'!$E:$E,4))</f>
        <v>0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0</v>
      </c>
      <c r="AA13" s="390">
        <f xml:space="preserve">
IF($A$4&lt;=12,SUMIFS('ON Data'!AF:AF,'ON Data'!$D:$D,$A$4,'ON Data'!$E:$E,4),SUMIFS('ON Data'!AF:AF,'ON Data'!$E:$E,4))</f>
        <v>73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0</v>
      </c>
      <c r="AD13" s="390">
        <f xml:space="preserve">
IF($A$4&lt;=12,SUMIFS('ON Data'!AI:AI,'ON Data'!$D:$D,$A$4,'ON Data'!$E:$E,4),SUMIFS('ON Data'!AI:AI,'ON Data'!$E:$E,4))</f>
        <v>126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390">
        <f xml:space="preserve">
IF($A$4&lt;=12,SUMIFS('ON Data'!AL:AL,'ON Data'!$D:$D,$A$4,'ON Data'!$E:$E,4),SUMIFS('ON Data'!AL:AL,'ON Data'!$E:$E,4))</f>
        <v>0</v>
      </c>
      <c r="AH13" s="679">
        <f xml:space="preserve">
IF($A$4&lt;=12,SUMIFS('ON Data'!AN:AN,'ON Data'!$D:$D,$A$4,'ON Data'!$E:$E,4),SUMIFS('ON Data'!AN:AN,'ON Data'!$E:$E,4))</f>
        <v>0</v>
      </c>
      <c r="AI13" s="689"/>
    </row>
    <row r="14" spans="1:35" ht="15" thickBot="1" x14ac:dyDescent="0.35">
      <c r="A14" s="372" t="s">
        <v>214</v>
      </c>
      <c r="B14" s="391">
        <f xml:space="preserve">
IF($A$4&lt;=12,SUMIFS('ON Data'!F:F,'ON Data'!$D:$D,$A$4,'ON Data'!$E:$E,5),SUMIFS('ON Data'!F:F,'ON Data'!$E:$E,5))</f>
        <v>0</v>
      </c>
      <c r="C14" s="392">
        <f xml:space="preserve">
IF($A$4&lt;=12,SUMIFS('ON Data'!G:G,'ON Data'!$D:$D,$A$4,'ON Data'!$E:$E,5),SUMIFS('ON Data'!G:G,'ON Data'!$E:$E,5))</f>
        <v>0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393">
        <f xml:space="preserve">
IF($A$4&lt;=12,SUMIFS('ON Data'!AL:AL,'ON Data'!$D:$D,$A$4,'ON Data'!$E:$E,5),SUMIFS('ON Data'!AL:AL,'ON Data'!$E:$E,5))</f>
        <v>0</v>
      </c>
      <c r="AH14" s="680">
        <f xml:space="preserve">
IF($A$4&lt;=12,SUMIFS('ON Data'!AN:AN,'ON Data'!$D:$D,$A$4,'ON Data'!$E:$E,5),SUMIFS('ON Data'!AN:AN,'ON Data'!$E:$E,5))</f>
        <v>0</v>
      </c>
      <c r="AI14" s="689"/>
    </row>
    <row r="15" spans="1:35" x14ac:dyDescent="0.3">
      <c r="A15" s="271" t="s">
        <v>224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681"/>
      <c r="AI15" s="689"/>
    </row>
    <row r="16" spans="1:35" x14ac:dyDescent="0.3">
      <c r="A16" s="373" t="s">
        <v>215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390">
        <f xml:space="preserve">
IF($A$4&lt;=12,SUMIFS('ON Data'!AL:AL,'ON Data'!$D:$D,$A$4,'ON Data'!$E:$E,7),SUMIFS('ON Data'!AL:AL,'ON Data'!$E:$E,7))</f>
        <v>0</v>
      </c>
      <c r="AH16" s="679">
        <f xml:space="preserve">
IF($A$4&lt;=12,SUMIFS('ON Data'!AN:AN,'ON Data'!$D:$D,$A$4,'ON Data'!$E:$E,7),SUMIFS('ON Data'!AN:AN,'ON Data'!$E:$E,7))</f>
        <v>0</v>
      </c>
      <c r="AI16" s="689"/>
    </row>
    <row r="17" spans="1:35" x14ac:dyDescent="0.3">
      <c r="A17" s="373" t="s">
        <v>216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390">
        <f xml:space="preserve">
IF($A$4&lt;=12,SUMIFS('ON Data'!AL:AL,'ON Data'!$D:$D,$A$4,'ON Data'!$E:$E,8),SUMIFS('ON Data'!AL:AL,'ON Data'!$E:$E,8))</f>
        <v>0</v>
      </c>
      <c r="AH17" s="679">
        <f xml:space="preserve">
IF($A$4&lt;=12,SUMIFS('ON Data'!AN:AN,'ON Data'!$D:$D,$A$4,'ON Data'!$E:$E,8),SUMIFS('ON Data'!AN:AN,'ON Data'!$E:$E,8))</f>
        <v>0</v>
      </c>
      <c r="AI17" s="689"/>
    </row>
    <row r="18" spans="1:35" x14ac:dyDescent="0.3">
      <c r="A18" s="373" t="s">
        <v>217</v>
      </c>
      <c r="B18" s="388">
        <f xml:space="preserve">
B19-B16-B17</f>
        <v>117572</v>
      </c>
      <c r="C18" s="389">
        <f t="shared" ref="C18:G18" si="0" xml:space="preserve">
C19-C16-C17</f>
        <v>0</v>
      </c>
      <c r="D18" s="390">
        <f t="shared" si="0"/>
        <v>30852</v>
      </c>
      <c r="E18" s="390">
        <f t="shared" si="0"/>
        <v>0</v>
      </c>
      <c r="F18" s="390">
        <f t="shared" si="0"/>
        <v>86720</v>
      </c>
      <c r="G18" s="390">
        <f t="shared" si="0"/>
        <v>0</v>
      </c>
      <c r="H18" s="390">
        <f t="shared" ref="H18:AH18" si="1" xml:space="preserve">
H19-H16-H17</f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0</v>
      </c>
      <c r="AA18" s="390">
        <f t="shared" si="1"/>
        <v>0</v>
      </c>
      <c r="AB18" s="390">
        <f t="shared" si="1"/>
        <v>0</v>
      </c>
      <c r="AC18" s="390">
        <f t="shared" si="1"/>
        <v>0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390">
        <f t="shared" si="1"/>
        <v>0</v>
      </c>
      <c r="AH18" s="679">
        <f t="shared" si="1"/>
        <v>0</v>
      </c>
      <c r="AI18" s="689"/>
    </row>
    <row r="19" spans="1:35" ht="15" thickBot="1" x14ac:dyDescent="0.35">
      <c r="A19" s="374" t="s">
        <v>218</v>
      </c>
      <c r="B19" s="397">
        <f xml:space="preserve">
IF($A$4&lt;=12,SUMIFS('ON Data'!F:F,'ON Data'!$D:$D,$A$4,'ON Data'!$E:$E,9),SUMIFS('ON Data'!F:F,'ON Data'!$E:$E,9))</f>
        <v>117572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30852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86720</v>
      </c>
      <c r="G19" s="399">
        <f xml:space="preserve">
IF($A$4&lt;=12,SUMIFS('ON Data'!L:L,'ON Data'!$D:$D,$A$4,'ON Data'!$E:$E,9),SUMIFS('ON Data'!L:L,'ON Data'!$E:$E,9))</f>
        <v>0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0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0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399">
        <f xml:space="preserve">
IF($A$4&lt;=12,SUMIFS('ON Data'!AL:AL,'ON Data'!$D:$D,$A$4,'ON Data'!$E:$E,9),SUMIFS('ON Data'!AL:AL,'ON Data'!$E:$E,9))</f>
        <v>0</v>
      </c>
      <c r="AH19" s="682">
        <f xml:space="preserve">
IF($A$4&lt;=12,SUMIFS('ON Data'!AN:AN,'ON Data'!$D:$D,$A$4,'ON Data'!$E:$E,9),SUMIFS('ON Data'!AN:AN,'ON Data'!$E:$E,9))</f>
        <v>0</v>
      </c>
      <c r="AI19" s="689"/>
    </row>
    <row r="20" spans="1:35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12314481</v>
      </c>
      <c r="C20" s="401">
        <f xml:space="preserve">
IF($A$4&lt;=12,SUMIFS('ON Data'!G:G,'ON Data'!$D:$D,$A$4,'ON Data'!$E:$E,6),SUMIFS('ON Data'!G:G,'ON Data'!$E:$E,6))</f>
        <v>0</v>
      </c>
      <c r="D20" s="402">
        <f xml:space="preserve">
IF($A$4&lt;=12,SUMIFS('ON Data'!H:H,'ON Data'!$D:$D,$A$4,'ON Data'!$E:$E,6),SUMIFS('ON Data'!H:H,'ON Data'!$E:$E,6))</f>
        <v>3589842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8053514</v>
      </c>
      <c r="G20" s="402">
        <f xml:space="preserve">
IF($A$4&lt;=12,SUMIFS('ON Data'!L:L,'ON Data'!$D:$D,$A$4,'ON Data'!$E:$E,6),SUMIFS('ON Data'!L:L,'ON Data'!$E:$E,6))</f>
        <v>0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0</v>
      </c>
      <c r="AA20" s="402">
        <f xml:space="preserve">
IF($A$4&lt;=12,SUMIFS('ON Data'!AF:AF,'ON Data'!$D:$D,$A$4,'ON Data'!$E:$E,6),SUMIFS('ON Data'!AF:AF,'ON Data'!$E:$E,6))</f>
        <v>269027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0</v>
      </c>
      <c r="AD20" s="402">
        <f xml:space="preserve">
IF($A$4&lt;=12,SUMIFS('ON Data'!AI:AI,'ON Data'!$D:$D,$A$4,'ON Data'!$E:$E,6),SUMIFS('ON Data'!AI:AI,'ON Data'!$E:$E,6))</f>
        <v>256426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402">
        <f xml:space="preserve">
IF($A$4&lt;=12,SUMIFS('ON Data'!AL:AL,'ON Data'!$D:$D,$A$4,'ON Data'!$E:$E,6),SUMIFS('ON Data'!AL:AL,'ON Data'!$E:$E,6))</f>
        <v>0</v>
      </c>
      <c r="AH20" s="683">
        <f xml:space="preserve">
IF($A$4&lt;=12,SUMIFS('ON Data'!AN:AN,'ON Data'!$D:$D,$A$4,'ON Data'!$E:$E,6),SUMIFS('ON Data'!AN:AN,'ON Data'!$E:$E,6))</f>
        <v>145672</v>
      </c>
      <c r="AI20" s="689"/>
    </row>
    <row r="21" spans="1:35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390">
        <f xml:space="preserve">
IF($A$4&lt;=12,SUMIFS('ON Data'!AL:AL,'ON Data'!$D:$D,$A$4,'ON Data'!$E:$E,12),SUMIFS('ON Data'!AL:AL,'ON Data'!$E:$E,12))</f>
        <v>0</v>
      </c>
      <c r="AH21" s="679">
        <f xml:space="preserve">
IF($A$4&lt;=12,SUMIFS('ON Data'!AN:AN,'ON Data'!$D:$D,$A$4,'ON Data'!$E:$E,12),SUMIFS('ON Data'!AN:AN,'ON Data'!$E:$E,12))</f>
        <v>0</v>
      </c>
      <c r="AI21" s="689"/>
    </row>
    <row r="22" spans="1:35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ref="H22:AH22" si="3" xml:space="preserve">
IF(OR(H21="",H21=0),"",H20/H21)</f>
        <v/>
      </c>
      <c r="I22" s="447" t="str">
        <f t="shared" si="3"/>
        <v/>
      </c>
      <c r="J22" s="447" t="str">
        <f t="shared" si="3"/>
        <v/>
      </c>
      <c r="K22" s="447" t="str">
        <f t="shared" si="3"/>
        <v/>
      </c>
      <c r="L22" s="447" t="str">
        <f t="shared" si="3"/>
        <v/>
      </c>
      <c r="M22" s="447" t="str">
        <f t="shared" si="3"/>
        <v/>
      </c>
      <c r="N22" s="447" t="str">
        <f t="shared" si="3"/>
        <v/>
      </c>
      <c r="O22" s="447" t="str">
        <f t="shared" si="3"/>
        <v/>
      </c>
      <c r="P22" s="447" t="str">
        <f t="shared" si="3"/>
        <v/>
      </c>
      <c r="Q22" s="447" t="str">
        <f t="shared" si="3"/>
        <v/>
      </c>
      <c r="R22" s="447" t="str">
        <f t="shared" si="3"/>
        <v/>
      </c>
      <c r="S22" s="447" t="str">
        <f t="shared" si="3"/>
        <v/>
      </c>
      <c r="T22" s="447" t="str">
        <f t="shared" si="3"/>
        <v/>
      </c>
      <c r="U22" s="447" t="str">
        <f t="shared" si="3"/>
        <v/>
      </c>
      <c r="V22" s="447" t="str">
        <f t="shared" si="3"/>
        <v/>
      </c>
      <c r="W22" s="447" t="str">
        <f t="shared" si="3"/>
        <v/>
      </c>
      <c r="X22" s="447" t="str">
        <f t="shared" si="3"/>
        <v/>
      </c>
      <c r="Y22" s="447" t="str">
        <f t="shared" si="3"/>
        <v/>
      </c>
      <c r="Z22" s="447" t="str">
        <f t="shared" si="3"/>
        <v/>
      </c>
      <c r="AA22" s="447" t="str">
        <f t="shared" si="3"/>
        <v/>
      </c>
      <c r="AB22" s="447" t="str">
        <f t="shared" si="3"/>
        <v/>
      </c>
      <c r="AC22" s="447" t="str">
        <f t="shared" si="3"/>
        <v/>
      </c>
      <c r="AD22" s="447" t="str">
        <f t="shared" si="3"/>
        <v/>
      </c>
      <c r="AE22" s="447" t="str">
        <f t="shared" si="3"/>
        <v/>
      </c>
      <c r="AF22" s="447" t="str">
        <f t="shared" si="3"/>
        <v/>
      </c>
      <c r="AG22" s="447" t="str">
        <f t="shared" si="3"/>
        <v/>
      </c>
      <c r="AH22" s="684" t="str">
        <f t="shared" si="3"/>
        <v/>
      </c>
      <c r="AI22" s="689"/>
    </row>
    <row r="23" spans="1:35" ht="15" hidden="1" outlineLevel="1" thickBot="1" x14ac:dyDescent="0.35">
      <c r="A23" s="376" t="s">
        <v>56</v>
      </c>
      <c r="B23" s="391">
        <f xml:space="preserve">
IF(B21="","",B20-B21)</f>
        <v>12314481</v>
      </c>
      <c r="C23" s="392">
        <f t="shared" ref="C23:G23" si="4" xml:space="preserve">
IF(C21="","",C20-C21)</f>
        <v>0</v>
      </c>
      <c r="D23" s="393">
        <f t="shared" si="4"/>
        <v>3589842</v>
      </c>
      <c r="E23" s="393">
        <f t="shared" si="4"/>
        <v>0</v>
      </c>
      <c r="F23" s="393">
        <f t="shared" si="4"/>
        <v>8053514</v>
      </c>
      <c r="G23" s="393">
        <f t="shared" si="4"/>
        <v>0</v>
      </c>
      <c r="H23" s="393">
        <f t="shared" ref="H23:AH23" si="5" xml:space="preserve">
IF(H21="","",H20-H21)</f>
        <v>0</v>
      </c>
      <c r="I23" s="393">
        <f t="shared" si="5"/>
        <v>0</v>
      </c>
      <c r="J23" s="393">
        <f t="shared" si="5"/>
        <v>0</v>
      </c>
      <c r="K23" s="393">
        <f t="shared" si="5"/>
        <v>0</v>
      </c>
      <c r="L23" s="393">
        <f t="shared" si="5"/>
        <v>0</v>
      </c>
      <c r="M23" s="393">
        <f t="shared" si="5"/>
        <v>0</v>
      </c>
      <c r="N23" s="393">
        <f t="shared" si="5"/>
        <v>0</v>
      </c>
      <c r="O23" s="393">
        <f t="shared" si="5"/>
        <v>0</v>
      </c>
      <c r="P23" s="393">
        <f t="shared" si="5"/>
        <v>0</v>
      </c>
      <c r="Q23" s="393">
        <f t="shared" si="5"/>
        <v>0</v>
      </c>
      <c r="R23" s="393">
        <f t="shared" si="5"/>
        <v>0</v>
      </c>
      <c r="S23" s="393">
        <f t="shared" si="5"/>
        <v>0</v>
      </c>
      <c r="T23" s="393">
        <f t="shared" si="5"/>
        <v>0</v>
      </c>
      <c r="U23" s="393">
        <f t="shared" si="5"/>
        <v>0</v>
      </c>
      <c r="V23" s="393">
        <f t="shared" si="5"/>
        <v>0</v>
      </c>
      <c r="W23" s="393">
        <f t="shared" si="5"/>
        <v>0</v>
      </c>
      <c r="X23" s="393">
        <f t="shared" si="5"/>
        <v>0</v>
      </c>
      <c r="Y23" s="393">
        <f t="shared" si="5"/>
        <v>0</v>
      </c>
      <c r="Z23" s="393">
        <f t="shared" si="5"/>
        <v>0</v>
      </c>
      <c r="AA23" s="393">
        <f t="shared" si="5"/>
        <v>269027</v>
      </c>
      <c r="AB23" s="393">
        <f t="shared" si="5"/>
        <v>0</v>
      </c>
      <c r="AC23" s="393">
        <f t="shared" si="5"/>
        <v>0</v>
      </c>
      <c r="AD23" s="393">
        <f t="shared" si="5"/>
        <v>256426</v>
      </c>
      <c r="AE23" s="393">
        <f t="shared" si="5"/>
        <v>0</v>
      </c>
      <c r="AF23" s="393">
        <f t="shared" si="5"/>
        <v>0</v>
      </c>
      <c r="AG23" s="393">
        <f t="shared" si="5"/>
        <v>0</v>
      </c>
      <c r="AH23" s="680">
        <f t="shared" si="5"/>
        <v>145672</v>
      </c>
      <c r="AI23" s="689"/>
    </row>
    <row r="24" spans="1:35" x14ac:dyDescent="0.3">
      <c r="A24" s="370" t="s">
        <v>219</v>
      </c>
      <c r="B24" s="417" t="s">
        <v>3</v>
      </c>
      <c r="C24" s="690" t="s">
        <v>230</v>
      </c>
      <c r="D24" s="664"/>
      <c r="E24" s="665"/>
      <c r="F24" s="665" t="s">
        <v>231</v>
      </c>
      <c r="G24" s="665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5"/>
      <c r="Z24" s="665"/>
      <c r="AA24" s="665"/>
      <c r="AB24" s="665"/>
      <c r="AC24" s="665"/>
      <c r="AD24" s="665"/>
      <c r="AE24" s="665"/>
      <c r="AF24" s="665"/>
      <c r="AG24" s="665"/>
      <c r="AH24" s="685" t="s">
        <v>232</v>
      </c>
      <c r="AI24" s="689"/>
    </row>
    <row r="25" spans="1:35" x14ac:dyDescent="0.3">
      <c r="A25" s="371" t="s">
        <v>81</v>
      </c>
      <c r="B25" s="388">
        <f xml:space="preserve">
SUM(C25:AH25)</f>
        <v>33240</v>
      </c>
      <c r="C25" s="691">
        <f xml:space="preserve">
IF($A$4&lt;=12,SUMIFS('ON Data'!H:H,'ON Data'!$D:$D,$A$4,'ON Data'!$E:$E,10),SUMIFS('ON Data'!H:H,'ON Data'!$E:$E,10))</f>
        <v>15300</v>
      </c>
      <c r="D25" s="666"/>
      <c r="E25" s="667"/>
      <c r="F25" s="667">
        <f xml:space="preserve">
IF($A$4&lt;=12,SUMIFS('ON Data'!K:K,'ON Data'!$D:$D,$A$4,'ON Data'!$E:$E,10),SUMIFS('ON Data'!K:K,'ON Data'!$E:$E,10))</f>
        <v>17940</v>
      </c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67"/>
      <c r="AH25" s="686">
        <f xml:space="preserve">
IF($A$4&lt;=12,SUMIFS('ON Data'!AN:AN,'ON Data'!$D:$D,$A$4,'ON Data'!$E:$E,10),SUMIFS('ON Data'!AN:AN,'ON Data'!$E:$E,10))</f>
        <v>0</v>
      </c>
      <c r="AI25" s="689"/>
    </row>
    <row r="26" spans="1:35" x14ac:dyDescent="0.3">
      <c r="A26" s="377" t="s">
        <v>229</v>
      </c>
      <c r="B26" s="397">
        <f xml:space="preserve">
SUM(C26:AH26)</f>
        <v>32771.179120133274</v>
      </c>
      <c r="C26" s="691">
        <f xml:space="preserve">
IF($A$4&lt;=12,SUMIFS('ON Data'!H:H,'ON Data'!$D:$D,$A$4,'ON Data'!$E:$E,11),SUMIFS('ON Data'!H:H,'ON Data'!$E:$E,11))</f>
        <v>15271.179120133276</v>
      </c>
      <c r="D26" s="666"/>
      <c r="E26" s="667"/>
      <c r="F26" s="668">
        <f xml:space="preserve">
IF($A$4&lt;=12,SUMIFS('ON Data'!K:K,'ON Data'!$D:$D,$A$4,'ON Data'!$E:$E,11),SUMIFS('ON Data'!K:K,'ON Data'!$E:$E,11))</f>
        <v>17500</v>
      </c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86">
        <f xml:space="preserve">
IF($A$4&lt;=12,SUMIFS('ON Data'!AN:AN,'ON Data'!$D:$D,$A$4,'ON Data'!$E:$E,11),SUMIFS('ON Data'!AN:AN,'ON Data'!$E:$E,11))</f>
        <v>0</v>
      </c>
      <c r="AI26" s="689"/>
    </row>
    <row r="27" spans="1:35" x14ac:dyDescent="0.3">
      <c r="A27" s="377" t="s">
        <v>83</v>
      </c>
      <c r="B27" s="418">
        <f xml:space="preserve">
IF(B26=0,0,B25/B26)</f>
        <v>1.0143058898841604</v>
      </c>
      <c r="C27" s="692">
        <f xml:space="preserve">
IF(C26=0,0,C25/C26)</f>
        <v>1.0018872727272727</v>
      </c>
      <c r="D27" s="669"/>
      <c r="E27" s="670"/>
      <c r="F27" s="670">
        <f xml:space="preserve">
IF(F26=0,0,F25/F26)</f>
        <v>1.0251428571428571</v>
      </c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  <c r="R27" s="670"/>
      <c r="S27" s="670"/>
      <c r="T27" s="670"/>
      <c r="U27" s="670"/>
      <c r="V27" s="670"/>
      <c r="W27" s="670"/>
      <c r="X27" s="670"/>
      <c r="Y27" s="670"/>
      <c r="Z27" s="670"/>
      <c r="AA27" s="670"/>
      <c r="AB27" s="670"/>
      <c r="AC27" s="670"/>
      <c r="AD27" s="670"/>
      <c r="AE27" s="670"/>
      <c r="AF27" s="670"/>
      <c r="AG27" s="670"/>
      <c r="AH27" s="687">
        <f xml:space="preserve">
IF(AH26=0,0,AH25/AH26)</f>
        <v>0</v>
      </c>
      <c r="AI27" s="689"/>
    </row>
    <row r="28" spans="1:35" ht="15" thickBot="1" x14ac:dyDescent="0.35">
      <c r="A28" s="377" t="s">
        <v>228</v>
      </c>
      <c r="B28" s="397">
        <f xml:space="preserve">
SUM(C28:AH28)</f>
        <v>-468.82087986672377</v>
      </c>
      <c r="C28" s="693">
        <f xml:space="preserve">
C26-C25</f>
        <v>-28.820879866723772</v>
      </c>
      <c r="D28" s="671"/>
      <c r="E28" s="672"/>
      <c r="F28" s="672">
        <f xml:space="preserve">
F26-F25</f>
        <v>-440</v>
      </c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2"/>
      <c r="AF28" s="672"/>
      <c r="AG28" s="672"/>
      <c r="AH28" s="688">
        <f xml:space="preserve">
AH26-AH25</f>
        <v>0</v>
      </c>
      <c r="AI28" s="689"/>
    </row>
    <row r="29" spans="1:35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8"/>
      <c r="AG29" s="378"/>
      <c r="AH29" s="378"/>
    </row>
    <row r="30" spans="1:35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59"/>
    </row>
    <row r="31" spans="1:35" x14ac:dyDescent="0.3">
      <c r="A31" s="211" t="s">
        <v>226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59"/>
    </row>
    <row r="32" spans="1:35" ht="14.4" customHeight="1" x14ac:dyDescent="0.3">
      <c r="A32" s="414" t="s">
        <v>223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</row>
    <row r="33" spans="1:1" x14ac:dyDescent="0.3">
      <c r="A33" s="416" t="s">
        <v>233</v>
      </c>
    </row>
    <row r="34" spans="1:1" x14ac:dyDescent="0.3">
      <c r="A34" s="416" t="s">
        <v>234</v>
      </c>
    </row>
    <row r="35" spans="1:1" x14ac:dyDescent="0.3">
      <c r="A35" s="416" t="s">
        <v>235</v>
      </c>
    </row>
    <row r="36" spans="1:1" x14ac:dyDescent="0.3">
      <c r="A36" s="416" t="s">
        <v>236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1" priority="4" operator="greaterThan">
      <formula>1</formula>
    </cfRule>
  </conditionalFormatting>
  <conditionalFormatting sqref="C28 AH28 F28">
    <cfRule type="cellIs" dxfId="20" priority="3" operator="lessThan">
      <formula>0</formula>
    </cfRule>
  </conditionalFormatting>
  <conditionalFormatting sqref="B22:AH22">
    <cfRule type="cellIs" dxfId="19" priority="2" operator="greaterThan">
      <formula>1</formula>
    </cfRule>
  </conditionalFormatting>
  <conditionalFormatting sqref="B23:AH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9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1" x14ac:dyDescent="0.3">
      <c r="A1" s="357" t="s">
        <v>2682</v>
      </c>
    </row>
    <row r="2" spans="1:41" x14ac:dyDescent="0.3">
      <c r="A2" s="361" t="s">
        <v>306</v>
      </c>
    </row>
    <row r="3" spans="1:41" x14ac:dyDescent="0.3">
      <c r="A3" s="357" t="s">
        <v>193</v>
      </c>
      <c r="B3" s="382">
        <v>2015</v>
      </c>
      <c r="D3" s="358">
        <f>MAX(D5:D1048576)</f>
        <v>6</v>
      </c>
      <c r="F3" s="358">
        <f>SUMIF($E5:$E1048576,"&lt;10",F5:F1048576)</f>
        <v>12480877.219999999</v>
      </c>
      <c r="G3" s="358">
        <f t="shared" ref="G3:AO3" si="0">SUMIF($E5:$E1048576,"&lt;10",G5:G1048576)</f>
        <v>0</v>
      </c>
      <c r="H3" s="358">
        <f t="shared" si="0"/>
        <v>3628474.6200000006</v>
      </c>
      <c r="I3" s="358">
        <f t="shared" si="0"/>
        <v>0</v>
      </c>
      <c r="J3" s="358">
        <f t="shared" si="0"/>
        <v>0</v>
      </c>
      <c r="K3" s="358">
        <f t="shared" si="0"/>
        <v>8176483.8500000006</v>
      </c>
      <c r="L3" s="358">
        <f t="shared" si="0"/>
        <v>0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0</v>
      </c>
      <c r="AF3" s="358">
        <f t="shared" si="0"/>
        <v>270947.75</v>
      </c>
      <c r="AG3" s="358">
        <f t="shared" si="0"/>
        <v>0</v>
      </c>
      <c r="AH3" s="358">
        <f t="shared" si="0"/>
        <v>0</v>
      </c>
      <c r="AI3" s="358">
        <f t="shared" si="0"/>
        <v>258317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0</v>
      </c>
      <c r="AN3" s="358">
        <f t="shared" si="0"/>
        <v>146654</v>
      </c>
      <c r="AO3" s="358">
        <f t="shared" si="0"/>
        <v>0</v>
      </c>
    </row>
    <row r="4" spans="1:41" x14ac:dyDescent="0.3">
      <c r="A4" s="357" t="s">
        <v>194</v>
      </c>
      <c r="B4" s="382">
        <v>1</v>
      </c>
      <c r="C4" s="359" t="s">
        <v>5</v>
      </c>
      <c r="D4" s="360" t="s">
        <v>55</v>
      </c>
      <c r="E4" s="360" t="s">
        <v>188</v>
      </c>
      <c r="F4" s="360" t="s">
        <v>3</v>
      </c>
      <c r="G4" s="360" t="s">
        <v>189</v>
      </c>
      <c r="H4" s="360" t="s">
        <v>190</v>
      </c>
      <c r="I4" s="360" t="s">
        <v>191</v>
      </c>
      <c r="J4" s="360" t="s">
        <v>192</v>
      </c>
      <c r="K4" s="360">
        <v>305</v>
      </c>
      <c r="L4" s="360">
        <v>306</v>
      </c>
      <c r="M4" s="360">
        <v>407</v>
      </c>
      <c r="N4" s="360">
        <v>408</v>
      </c>
      <c r="O4" s="360">
        <v>409</v>
      </c>
      <c r="P4" s="360">
        <v>410</v>
      </c>
      <c r="Q4" s="360">
        <v>415</v>
      </c>
      <c r="R4" s="360">
        <v>416</v>
      </c>
      <c r="S4" s="360">
        <v>418</v>
      </c>
      <c r="T4" s="360">
        <v>419</v>
      </c>
      <c r="U4" s="360">
        <v>420</v>
      </c>
      <c r="V4" s="360">
        <v>421</v>
      </c>
      <c r="W4" s="360">
        <v>522</v>
      </c>
      <c r="X4" s="360">
        <v>523</v>
      </c>
      <c r="Y4" s="360">
        <v>524</v>
      </c>
      <c r="Z4" s="360">
        <v>525</v>
      </c>
      <c r="AA4" s="360">
        <v>526</v>
      </c>
      <c r="AB4" s="360">
        <v>527</v>
      </c>
      <c r="AC4" s="360">
        <v>528</v>
      </c>
      <c r="AD4" s="360">
        <v>629</v>
      </c>
      <c r="AE4" s="360">
        <v>630</v>
      </c>
      <c r="AF4" s="360">
        <v>636</v>
      </c>
      <c r="AG4" s="360">
        <v>637</v>
      </c>
      <c r="AH4" s="360">
        <v>640</v>
      </c>
      <c r="AI4" s="360">
        <v>642</v>
      </c>
      <c r="AJ4" s="360">
        <v>743</v>
      </c>
      <c r="AK4" s="360">
        <v>745</v>
      </c>
      <c r="AL4" s="360">
        <v>746</v>
      </c>
      <c r="AM4" s="360">
        <v>747</v>
      </c>
      <c r="AN4" s="360">
        <v>930</v>
      </c>
      <c r="AO4" s="360">
        <v>940</v>
      </c>
    </row>
    <row r="5" spans="1:41" x14ac:dyDescent="0.3">
      <c r="A5" s="357" t="s">
        <v>195</v>
      </c>
      <c r="B5" s="382">
        <v>2</v>
      </c>
      <c r="C5" s="357">
        <v>59</v>
      </c>
      <c r="D5" s="357">
        <v>1</v>
      </c>
      <c r="E5" s="357">
        <v>1</v>
      </c>
      <c r="F5" s="357">
        <v>53.85</v>
      </c>
      <c r="G5" s="357">
        <v>0</v>
      </c>
      <c r="H5" s="357">
        <v>7.6</v>
      </c>
      <c r="I5" s="357">
        <v>0</v>
      </c>
      <c r="J5" s="357">
        <v>0</v>
      </c>
      <c r="K5" s="357">
        <v>41.25</v>
      </c>
      <c r="L5" s="357">
        <v>0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0</v>
      </c>
      <c r="AF5" s="357">
        <v>2</v>
      </c>
      <c r="AG5" s="357">
        <v>0</v>
      </c>
      <c r="AH5" s="357">
        <v>0</v>
      </c>
      <c r="AI5" s="357">
        <v>2</v>
      </c>
      <c r="AJ5" s="357">
        <v>0</v>
      </c>
      <c r="AK5" s="357">
        <v>0</v>
      </c>
      <c r="AL5" s="357">
        <v>0</v>
      </c>
      <c r="AM5" s="357">
        <v>0</v>
      </c>
      <c r="AN5" s="357">
        <v>1</v>
      </c>
      <c r="AO5" s="357">
        <v>0</v>
      </c>
    </row>
    <row r="6" spans="1:41" x14ac:dyDescent="0.3">
      <c r="A6" s="357" t="s">
        <v>196</v>
      </c>
      <c r="B6" s="382">
        <v>3</v>
      </c>
      <c r="C6" s="357">
        <v>59</v>
      </c>
      <c r="D6" s="357">
        <v>1</v>
      </c>
      <c r="E6" s="357">
        <v>2</v>
      </c>
      <c r="F6" s="357">
        <v>7702.93</v>
      </c>
      <c r="G6" s="357">
        <v>0</v>
      </c>
      <c r="H6" s="357">
        <v>1033</v>
      </c>
      <c r="I6" s="357">
        <v>0</v>
      </c>
      <c r="J6" s="357">
        <v>0</v>
      </c>
      <c r="K6" s="357">
        <v>5847.93</v>
      </c>
      <c r="L6" s="357">
        <v>0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0</v>
      </c>
      <c r="AF6" s="357">
        <v>329</v>
      </c>
      <c r="AG6" s="357">
        <v>0</v>
      </c>
      <c r="AH6" s="357">
        <v>0</v>
      </c>
      <c r="AI6" s="357">
        <v>317</v>
      </c>
      <c r="AJ6" s="357">
        <v>0</v>
      </c>
      <c r="AK6" s="357">
        <v>0</v>
      </c>
      <c r="AL6" s="357">
        <v>0</v>
      </c>
      <c r="AM6" s="357">
        <v>0</v>
      </c>
      <c r="AN6" s="357">
        <v>176</v>
      </c>
      <c r="AO6" s="357">
        <v>0</v>
      </c>
    </row>
    <row r="7" spans="1:41" x14ac:dyDescent="0.3">
      <c r="A7" s="357" t="s">
        <v>197</v>
      </c>
      <c r="B7" s="382">
        <v>4</v>
      </c>
      <c r="C7" s="357">
        <v>59</v>
      </c>
      <c r="D7" s="357">
        <v>1</v>
      </c>
      <c r="E7" s="357">
        <v>3</v>
      </c>
      <c r="F7" s="357">
        <v>127</v>
      </c>
      <c r="G7" s="357">
        <v>0</v>
      </c>
      <c r="H7" s="357">
        <v>25</v>
      </c>
      <c r="I7" s="357">
        <v>0</v>
      </c>
      <c r="J7" s="357">
        <v>0</v>
      </c>
      <c r="K7" s="357">
        <v>102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  <c r="AO7" s="357">
        <v>0</v>
      </c>
    </row>
    <row r="8" spans="1:41" x14ac:dyDescent="0.3">
      <c r="A8" s="357" t="s">
        <v>198</v>
      </c>
      <c r="B8" s="382">
        <v>5</v>
      </c>
      <c r="C8" s="357">
        <v>59</v>
      </c>
      <c r="D8" s="357">
        <v>1</v>
      </c>
      <c r="E8" s="357">
        <v>4</v>
      </c>
      <c r="F8" s="357">
        <v>142</v>
      </c>
      <c r="G8" s="357">
        <v>0</v>
      </c>
      <c r="H8" s="357">
        <v>66</v>
      </c>
      <c r="I8" s="357">
        <v>0</v>
      </c>
      <c r="J8" s="357">
        <v>0</v>
      </c>
      <c r="K8" s="357">
        <v>67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0</v>
      </c>
      <c r="AI8" s="357">
        <v>9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  <c r="AO8" s="357">
        <v>0</v>
      </c>
    </row>
    <row r="9" spans="1:41" x14ac:dyDescent="0.3">
      <c r="A9" s="357" t="s">
        <v>199</v>
      </c>
      <c r="B9" s="382">
        <v>6</v>
      </c>
      <c r="C9" s="357">
        <v>59</v>
      </c>
      <c r="D9" s="357">
        <v>1</v>
      </c>
      <c r="E9" s="357">
        <v>6</v>
      </c>
      <c r="F9" s="357">
        <v>1829587</v>
      </c>
      <c r="G9" s="357">
        <v>0</v>
      </c>
      <c r="H9" s="357">
        <v>478965</v>
      </c>
      <c r="I9" s="357">
        <v>0</v>
      </c>
      <c r="J9" s="357">
        <v>0</v>
      </c>
      <c r="K9" s="357">
        <v>1247808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40552</v>
      </c>
      <c r="AG9" s="357">
        <v>0</v>
      </c>
      <c r="AH9" s="357">
        <v>0</v>
      </c>
      <c r="AI9" s="357">
        <v>38992</v>
      </c>
      <c r="AJ9" s="357">
        <v>0</v>
      </c>
      <c r="AK9" s="357">
        <v>0</v>
      </c>
      <c r="AL9" s="357">
        <v>0</v>
      </c>
      <c r="AM9" s="357">
        <v>0</v>
      </c>
      <c r="AN9" s="357">
        <v>23270</v>
      </c>
      <c r="AO9" s="357">
        <v>0</v>
      </c>
    </row>
    <row r="10" spans="1:41" x14ac:dyDescent="0.3">
      <c r="A10" s="357" t="s">
        <v>200</v>
      </c>
      <c r="B10" s="382">
        <v>7</v>
      </c>
      <c r="C10" s="357">
        <v>59</v>
      </c>
      <c r="D10" s="357">
        <v>1</v>
      </c>
      <c r="E10" s="357">
        <v>9</v>
      </c>
      <c r="F10" s="357">
        <v>15852</v>
      </c>
      <c r="G10" s="357">
        <v>0</v>
      </c>
      <c r="H10" s="357">
        <v>15852</v>
      </c>
      <c r="I10" s="357">
        <v>0</v>
      </c>
      <c r="J10" s="357">
        <v>0</v>
      </c>
      <c r="K10" s="357">
        <v>0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0</v>
      </c>
      <c r="AF10" s="357">
        <v>0</v>
      </c>
      <c r="AG10" s="357">
        <v>0</v>
      </c>
      <c r="AH10" s="357">
        <v>0</v>
      </c>
      <c r="AI10" s="357">
        <v>0</v>
      </c>
      <c r="AJ10" s="357">
        <v>0</v>
      </c>
      <c r="AK10" s="357">
        <v>0</v>
      </c>
      <c r="AL10" s="357">
        <v>0</v>
      </c>
      <c r="AM10" s="357">
        <v>0</v>
      </c>
      <c r="AN10" s="357">
        <v>0</v>
      </c>
      <c r="AO10" s="357">
        <v>0</v>
      </c>
    </row>
    <row r="11" spans="1:41" x14ac:dyDescent="0.3">
      <c r="A11" s="357" t="s">
        <v>201</v>
      </c>
      <c r="B11" s="382">
        <v>8</v>
      </c>
      <c r="C11" s="357">
        <v>59</v>
      </c>
      <c r="D11" s="357">
        <v>1</v>
      </c>
      <c r="E11" s="357">
        <v>11</v>
      </c>
      <c r="F11" s="357">
        <v>5461.8631866888791</v>
      </c>
      <c r="G11" s="357">
        <v>0</v>
      </c>
      <c r="H11" s="357">
        <v>2545.1965200222126</v>
      </c>
      <c r="I11" s="357">
        <v>0</v>
      </c>
      <c r="J11" s="357">
        <v>0</v>
      </c>
      <c r="K11" s="357">
        <v>2916.6666666666665</v>
      </c>
      <c r="L11" s="357">
        <v>0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  <c r="AO11" s="357">
        <v>0</v>
      </c>
    </row>
    <row r="12" spans="1:41" x14ac:dyDescent="0.3">
      <c r="A12" s="357" t="s">
        <v>202</v>
      </c>
      <c r="B12" s="382">
        <v>9</v>
      </c>
      <c r="C12" s="357">
        <v>59</v>
      </c>
      <c r="D12" s="357">
        <v>2</v>
      </c>
      <c r="E12" s="357">
        <v>1</v>
      </c>
      <c r="F12" s="357">
        <v>51.35</v>
      </c>
      <c r="G12" s="357">
        <v>0</v>
      </c>
      <c r="H12" s="357">
        <v>7.6</v>
      </c>
      <c r="I12" s="357">
        <v>0</v>
      </c>
      <c r="J12" s="357">
        <v>0</v>
      </c>
      <c r="K12" s="357">
        <v>38.75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2</v>
      </c>
      <c r="AG12" s="357">
        <v>0</v>
      </c>
      <c r="AH12" s="357">
        <v>0</v>
      </c>
      <c r="AI12" s="357">
        <v>2</v>
      </c>
      <c r="AJ12" s="357">
        <v>0</v>
      </c>
      <c r="AK12" s="357">
        <v>0</v>
      </c>
      <c r="AL12" s="357">
        <v>0</v>
      </c>
      <c r="AM12" s="357">
        <v>0</v>
      </c>
      <c r="AN12" s="357">
        <v>1</v>
      </c>
      <c r="AO12" s="357">
        <v>0</v>
      </c>
    </row>
    <row r="13" spans="1:41" x14ac:dyDescent="0.3">
      <c r="A13" s="357" t="s">
        <v>203</v>
      </c>
      <c r="B13" s="382">
        <v>10</v>
      </c>
      <c r="C13" s="357">
        <v>59</v>
      </c>
      <c r="D13" s="357">
        <v>2</v>
      </c>
      <c r="E13" s="357">
        <v>2</v>
      </c>
      <c r="F13" s="357">
        <v>6938.41</v>
      </c>
      <c r="G13" s="357">
        <v>0</v>
      </c>
      <c r="H13" s="357">
        <v>1034</v>
      </c>
      <c r="I13" s="357">
        <v>0</v>
      </c>
      <c r="J13" s="357">
        <v>0</v>
      </c>
      <c r="K13" s="357">
        <v>5204.16</v>
      </c>
      <c r="L13" s="357">
        <v>0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266.25</v>
      </c>
      <c r="AG13" s="357">
        <v>0</v>
      </c>
      <c r="AH13" s="357">
        <v>0</v>
      </c>
      <c r="AI13" s="357">
        <v>274</v>
      </c>
      <c r="AJ13" s="357">
        <v>0</v>
      </c>
      <c r="AK13" s="357">
        <v>0</v>
      </c>
      <c r="AL13" s="357">
        <v>0</v>
      </c>
      <c r="AM13" s="357">
        <v>0</v>
      </c>
      <c r="AN13" s="357">
        <v>160</v>
      </c>
      <c r="AO13" s="357">
        <v>0</v>
      </c>
    </row>
    <row r="14" spans="1:41" x14ac:dyDescent="0.3">
      <c r="A14" s="357" t="s">
        <v>204</v>
      </c>
      <c r="B14" s="382">
        <v>11</v>
      </c>
      <c r="C14" s="357">
        <v>59</v>
      </c>
      <c r="D14" s="357">
        <v>2</v>
      </c>
      <c r="E14" s="357">
        <v>3</v>
      </c>
      <c r="F14" s="357">
        <v>259</v>
      </c>
      <c r="G14" s="357">
        <v>0</v>
      </c>
      <c r="H14" s="357">
        <v>29</v>
      </c>
      <c r="I14" s="357">
        <v>0</v>
      </c>
      <c r="J14" s="357">
        <v>0</v>
      </c>
      <c r="K14" s="357">
        <v>230</v>
      </c>
      <c r="L14" s="357">
        <v>0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0</v>
      </c>
      <c r="AF14" s="357">
        <v>0</v>
      </c>
      <c r="AG14" s="357">
        <v>0</v>
      </c>
      <c r="AH14" s="357">
        <v>0</v>
      </c>
      <c r="AI14" s="357">
        <v>0</v>
      </c>
      <c r="AJ14" s="357">
        <v>0</v>
      </c>
      <c r="AK14" s="357">
        <v>0</v>
      </c>
      <c r="AL14" s="357">
        <v>0</v>
      </c>
      <c r="AM14" s="357">
        <v>0</v>
      </c>
      <c r="AN14" s="357">
        <v>0</v>
      </c>
      <c r="AO14" s="357">
        <v>0</v>
      </c>
    </row>
    <row r="15" spans="1:41" x14ac:dyDescent="0.3">
      <c r="A15" s="357" t="s">
        <v>205</v>
      </c>
      <c r="B15" s="382">
        <v>12</v>
      </c>
      <c r="C15" s="357">
        <v>59</v>
      </c>
      <c r="D15" s="357">
        <v>2</v>
      </c>
      <c r="E15" s="357">
        <v>4</v>
      </c>
      <c r="F15" s="357">
        <v>547</v>
      </c>
      <c r="G15" s="357">
        <v>0</v>
      </c>
      <c r="H15" s="357">
        <v>136</v>
      </c>
      <c r="I15" s="357">
        <v>0</v>
      </c>
      <c r="J15" s="357">
        <v>0</v>
      </c>
      <c r="K15" s="357">
        <v>362</v>
      </c>
      <c r="L15" s="357">
        <v>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0</v>
      </c>
      <c r="AF15" s="357">
        <v>22</v>
      </c>
      <c r="AG15" s="357">
        <v>0</v>
      </c>
      <c r="AH15" s="357">
        <v>0</v>
      </c>
      <c r="AI15" s="357">
        <v>27</v>
      </c>
      <c r="AJ15" s="357">
        <v>0</v>
      </c>
      <c r="AK15" s="357">
        <v>0</v>
      </c>
      <c r="AL15" s="357">
        <v>0</v>
      </c>
      <c r="AM15" s="357">
        <v>0</v>
      </c>
      <c r="AN15" s="357">
        <v>0</v>
      </c>
      <c r="AO15" s="357">
        <v>0</v>
      </c>
    </row>
    <row r="16" spans="1:41" x14ac:dyDescent="0.3">
      <c r="A16" s="357" t="s">
        <v>193</v>
      </c>
      <c r="B16" s="382">
        <v>2015</v>
      </c>
      <c r="C16" s="357">
        <v>59</v>
      </c>
      <c r="D16" s="357">
        <v>2</v>
      </c>
      <c r="E16" s="357">
        <v>6</v>
      </c>
      <c r="F16" s="357">
        <v>2015090</v>
      </c>
      <c r="G16" s="357">
        <v>0</v>
      </c>
      <c r="H16" s="357">
        <v>582290</v>
      </c>
      <c r="I16" s="357">
        <v>0</v>
      </c>
      <c r="J16" s="357">
        <v>0</v>
      </c>
      <c r="K16" s="357">
        <v>1321306</v>
      </c>
      <c r="L16" s="357">
        <v>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45480</v>
      </c>
      <c r="AG16" s="357">
        <v>0</v>
      </c>
      <c r="AH16" s="357">
        <v>0</v>
      </c>
      <c r="AI16" s="357">
        <v>42744</v>
      </c>
      <c r="AJ16" s="357">
        <v>0</v>
      </c>
      <c r="AK16" s="357">
        <v>0</v>
      </c>
      <c r="AL16" s="357">
        <v>0</v>
      </c>
      <c r="AM16" s="357">
        <v>0</v>
      </c>
      <c r="AN16" s="357">
        <v>23270</v>
      </c>
      <c r="AO16" s="357">
        <v>0</v>
      </c>
    </row>
    <row r="17" spans="3:41" x14ac:dyDescent="0.3">
      <c r="C17" s="357">
        <v>59</v>
      </c>
      <c r="D17" s="357">
        <v>2</v>
      </c>
      <c r="E17" s="357">
        <v>11</v>
      </c>
      <c r="F17" s="357">
        <v>5461.8631866888791</v>
      </c>
      <c r="G17" s="357">
        <v>0</v>
      </c>
      <c r="H17" s="357">
        <v>2545.1965200222126</v>
      </c>
      <c r="I17" s="357">
        <v>0</v>
      </c>
      <c r="J17" s="357">
        <v>0</v>
      </c>
      <c r="K17" s="357">
        <v>2916.6666666666665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0</v>
      </c>
      <c r="AF17" s="357">
        <v>0</v>
      </c>
      <c r="AG17" s="357">
        <v>0</v>
      </c>
      <c r="AH17" s="357">
        <v>0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  <c r="AO17" s="357">
        <v>0</v>
      </c>
    </row>
    <row r="18" spans="3:41" x14ac:dyDescent="0.3">
      <c r="C18" s="357">
        <v>59</v>
      </c>
      <c r="D18" s="357">
        <v>3</v>
      </c>
      <c r="E18" s="357">
        <v>1</v>
      </c>
      <c r="F18" s="357">
        <v>51.6</v>
      </c>
      <c r="G18" s="357">
        <v>0</v>
      </c>
      <c r="H18" s="357">
        <v>7.6</v>
      </c>
      <c r="I18" s="357">
        <v>0</v>
      </c>
      <c r="J18" s="357">
        <v>0</v>
      </c>
      <c r="K18" s="357">
        <v>39</v>
      </c>
      <c r="L18" s="357">
        <v>0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2</v>
      </c>
      <c r="AG18" s="357">
        <v>0</v>
      </c>
      <c r="AH18" s="357">
        <v>0</v>
      </c>
      <c r="AI18" s="357">
        <v>2</v>
      </c>
      <c r="AJ18" s="357">
        <v>0</v>
      </c>
      <c r="AK18" s="357">
        <v>0</v>
      </c>
      <c r="AL18" s="357">
        <v>0</v>
      </c>
      <c r="AM18" s="357">
        <v>0</v>
      </c>
      <c r="AN18" s="357">
        <v>1</v>
      </c>
      <c r="AO18" s="357">
        <v>0</v>
      </c>
    </row>
    <row r="19" spans="3:41" x14ac:dyDescent="0.3">
      <c r="C19" s="357">
        <v>59</v>
      </c>
      <c r="D19" s="357">
        <v>3</v>
      </c>
      <c r="E19" s="357">
        <v>2</v>
      </c>
      <c r="F19" s="357">
        <v>7532.64</v>
      </c>
      <c r="G19" s="357">
        <v>0</v>
      </c>
      <c r="H19" s="357">
        <v>1097.25</v>
      </c>
      <c r="I19" s="357">
        <v>0</v>
      </c>
      <c r="J19" s="357">
        <v>0</v>
      </c>
      <c r="K19" s="357">
        <v>5672.89</v>
      </c>
      <c r="L19" s="357">
        <v>0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0</v>
      </c>
      <c r="AF19" s="357">
        <v>317</v>
      </c>
      <c r="AG19" s="357">
        <v>0</v>
      </c>
      <c r="AH19" s="357">
        <v>0</v>
      </c>
      <c r="AI19" s="357">
        <v>269.5</v>
      </c>
      <c r="AJ19" s="357">
        <v>0</v>
      </c>
      <c r="AK19" s="357">
        <v>0</v>
      </c>
      <c r="AL19" s="357">
        <v>0</v>
      </c>
      <c r="AM19" s="357">
        <v>0</v>
      </c>
      <c r="AN19" s="357">
        <v>176</v>
      </c>
      <c r="AO19" s="357">
        <v>0</v>
      </c>
    </row>
    <row r="20" spans="3:41" x14ac:dyDescent="0.3">
      <c r="C20" s="357">
        <v>59</v>
      </c>
      <c r="D20" s="357">
        <v>3</v>
      </c>
      <c r="E20" s="357">
        <v>3</v>
      </c>
      <c r="F20" s="357">
        <v>119</v>
      </c>
      <c r="G20" s="357">
        <v>0</v>
      </c>
      <c r="H20" s="357">
        <v>31</v>
      </c>
      <c r="I20" s="357">
        <v>0</v>
      </c>
      <c r="J20" s="357">
        <v>0</v>
      </c>
      <c r="K20" s="357">
        <v>88</v>
      </c>
      <c r="L20" s="357">
        <v>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  <c r="AO20" s="357">
        <v>0</v>
      </c>
    </row>
    <row r="21" spans="3:41" x14ac:dyDescent="0.3">
      <c r="C21" s="357">
        <v>59</v>
      </c>
      <c r="D21" s="357">
        <v>3</v>
      </c>
      <c r="E21" s="357">
        <v>4</v>
      </c>
      <c r="F21" s="357">
        <v>376</v>
      </c>
      <c r="G21" s="357">
        <v>0</v>
      </c>
      <c r="H21" s="357">
        <v>158</v>
      </c>
      <c r="I21" s="357">
        <v>0</v>
      </c>
      <c r="J21" s="357">
        <v>0</v>
      </c>
      <c r="K21" s="357">
        <v>182</v>
      </c>
      <c r="L21" s="357">
        <v>0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21</v>
      </c>
      <c r="AG21" s="357">
        <v>0</v>
      </c>
      <c r="AH21" s="357">
        <v>0</v>
      </c>
      <c r="AI21" s="357">
        <v>15</v>
      </c>
      <c r="AJ21" s="357">
        <v>0</v>
      </c>
      <c r="AK21" s="357">
        <v>0</v>
      </c>
      <c r="AL21" s="357">
        <v>0</v>
      </c>
      <c r="AM21" s="357">
        <v>0</v>
      </c>
      <c r="AN21" s="357">
        <v>0</v>
      </c>
      <c r="AO21" s="357">
        <v>0</v>
      </c>
    </row>
    <row r="22" spans="3:41" x14ac:dyDescent="0.3">
      <c r="C22" s="357">
        <v>59</v>
      </c>
      <c r="D22" s="357">
        <v>3</v>
      </c>
      <c r="E22" s="357">
        <v>6</v>
      </c>
      <c r="F22" s="357">
        <v>1949917</v>
      </c>
      <c r="G22" s="357">
        <v>0</v>
      </c>
      <c r="H22" s="357">
        <v>601904</v>
      </c>
      <c r="I22" s="357">
        <v>0</v>
      </c>
      <c r="J22" s="357">
        <v>0</v>
      </c>
      <c r="K22" s="357">
        <v>1237409</v>
      </c>
      <c r="L22" s="357">
        <v>0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0</v>
      </c>
      <c r="AF22" s="357">
        <v>45127</v>
      </c>
      <c r="AG22" s="357">
        <v>0</v>
      </c>
      <c r="AH22" s="357">
        <v>0</v>
      </c>
      <c r="AI22" s="357">
        <v>42207</v>
      </c>
      <c r="AJ22" s="357">
        <v>0</v>
      </c>
      <c r="AK22" s="357">
        <v>0</v>
      </c>
      <c r="AL22" s="357">
        <v>0</v>
      </c>
      <c r="AM22" s="357">
        <v>0</v>
      </c>
      <c r="AN22" s="357">
        <v>23270</v>
      </c>
      <c r="AO22" s="357">
        <v>0</v>
      </c>
    </row>
    <row r="23" spans="3:41" x14ac:dyDescent="0.3">
      <c r="C23" s="357">
        <v>59</v>
      </c>
      <c r="D23" s="357">
        <v>3</v>
      </c>
      <c r="E23" s="357">
        <v>9</v>
      </c>
      <c r="F23" s="357">
        <v>26860</v>
      </c>
      <c r="G23" s="357">
        <v>0</v>
      </c>
      <c r="H23" s="357">
        <v>0</v>
      </c>
      <c r="I23" s="357">
        <v>0</v>
      </c>
      <c r="J23" s="357">
        <v>0</v>
      </c>
      <c r="K23" s="357">
        <v>26860</v>
      </c>
      <c r="L23" s="357">
        <v>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0</v>
      </c>
      <c r="AF23" s="357">
        <v>0</v>
      </c>
      <c r="AG23" s="357">
        <v>0</v>
      </c>
      <c r="AH23" s="357">
        <v>0</v>
      </c>
      <c r="AI23" s="357">
        <v>0</v>
      </c>
      <c r="AJ23" s="357">
        <v>0</v>
      </c>
      <c r="AK23" s="357">
        <v>0</v>
      </c>
      <c r="AL23" s="357">
        <v>0</v>
      </c>
      <c r="AM23" s="357">
        <v>0</v>
      </c>
      <c r="AN23" s="357">
        <v>0</v>
      </c>
      <c r="AO23" s="357">
        <v>0</v>
      </c>
    </row>
    <row r="24" spans="3:41" x14ac:dyDescent="0.3">
      <c r="C24" s="357">
        <v>59</v>
      </c>
      <c r="D24" s="357">
        <v>3</v>
      </c>
      <c r="E24" s="357">
        <v>10</v>
      </c>
      <c r="F24" s="357">
        <v>3300</v>
      </c>
      <c r="G24" s="357">
        <v>0</v>
      </c>
      <c r="H24" s="357">
        <v>3300</v>
      </c>
      <c r="I24" s="357">
        <v>0</v>
      </c>
      <c r="J24" s="357">
        <v>0</v>
      </c>
      <c r="K24" s="357">
        <v>0</v>
      </c>
      <c r="L24" s="357">
        <v>0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0</v>
      </c>
      <c r="AJ24" s="357">
        <v>0</v>
      </c>
      <c r="AK24" s="357">
        <v>0</v>
      </c>
      <c r="AL24" s="357">
        <v>0</v>
      </c>
      <c r="AM24" s="357">
        <v>0</v>
      </c>
      <c r="AN24" s="357">
        <v>0</v>
      </c>
      <c r="AO24" s="357">
        <v>0</v>
      </c>
    </row>
    <row r="25" spans="3:41" x14ac:dyDescent="0.3">
      <c r="C25" s="357">
        <v>59</v>
      </c>
      <c r="D25" s="357">
        <v>3</v>
      </c>
      <c r="E25" s="357">
        <v>11</v>
      </c>
      <c r="F25" s="357">
        <v>5461.8631866888791</v>
      </c>
      <c r="G25" s="357">
        <v>0</v>
      </c>
      <c r="H25" s="357">
        <v>2545.1965200222126</v>
      </c>
      <c r="I25" s="357">
        <v>0</v>
      </c>
      <c r="J25" s="357">
        <v>0</v>
      </c>
      <c r="K25" s="357">
        <v>2916.6666666666665</v>
      </c>
      <c r="L25" s="357">
        <v>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0</v>
      </c>
      <c r="AF25" s="357">
        <v>0</v>
      </c>
      <c r="AG25" s="357">
        <v>0</v>
      </c>
      <c r="AH25" s="357">
        <v>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  <c r="AO25" s="357">
        <v>0</v>
      </c>
    </row>
    <row r="26" spans="3:41" x14ac:dyDescent="0.3">
      <c r="C26" s="357">
        <v>59</v>
      </c>
      <c r="D26" s="357">
        <v>4</v>
      </c>
      <c r="E26" s="357">
        <v>1</v>
      </c>
      <c r="F26" s="357">
        <v>50.6</v>
      </c>
      <c r="G26" s="357">
        <v>0</v>
      </c>
      <c r="H26" s="357">
        <v>7.6</v>
      </c>
      <c r="I26" s="357">
        <v>0</v>
      </c>
      <c r="J26" s="357">
        <v>0</v>
      </c>
      <c r="K26" s="357">
        <v>38</v>
      </c>
      <c r="L26" s="357">
        <v>0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2</v>
      </c>
      <c r="AG26" s="357">
        <v>0</v>
      </c>
      <c r="AH26" s="357">
        <v>0</v>
      </c>
      <c r="AI26" s="357">
        <v>2</v>
      </c>
      <c r="AJ26" s="357">
        <v>0</v>
      </c>
      <c r="AK26" s="357">
        <v>0</v>
      </c>
      <c r="AL26" s="357">
        <v>0</v>
      </c>
      <c r="AM26" s="357">
        <v>0</v>
      </c>
      <c r="AN26" s="357">
        <v>1</v>
      </c>
      <c r="AO26" s="357">
        <v>0</v>
      </c>
    </row>
    <row r="27" spans="3:41" x14ac:dyDescent="0.3">
      <c r="C27" s="357">
        <v>59</v>
      </c>
      <c r="D27" s="357">
        <v>4</v>
      </c>
      <c r="E27" s="357">
        <v>2</v>
      </c>
      <c r="F27" s="357">
        <v>7363.16</v>
      </c>
      <c r="G27" s="357">
        <v>0</v>
      </c>
      <c r="H27" s="357">
        <v>1165</v>
      </c>
      <c r="I27" s="357">
        <v>0</v>
      </c>
      <c r="J27" s="357">
        <v>0</v>
      </c>
      <c r="K27" s="357">
        <v>5356.16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0</v>
      </c>
      <c r="AF27" s="357">
        <v>341</v>
      </c>
      <c r="AG27" s="357">
        <v>0</v>
      </c>
      <c r="AH27" s="357">
        <v>0</v>
      </c>
      <c r="AI27" s="357">
        <v>341</v>
      </c>
      <c r="AJ27" s="357">
        <v>0</v>
      </c>
      <c r="AK27" s="357">
        <v>0</v>
      </c>
      <c r="AL27" s="357">
        <v>0</v>
      </c>
      <c r="AM27" s="357">
        <v>0</v>
      </c>
      <c r="AN27" s="357">
        <v>160</v>
      </c>
      <c r="AO27" s="357">
        <v>0</v>
      </c>
    </row>
    <row r="28" spans="3:41" x14ac:dyDescent="0.3">
      <c r="C28" s="357">
        <v>59</v>
      </c>
      <c r="D28" s="357">
        <v>4</v>
      </c>
      <c r="E28" s="357">
        <v>3</v>
      </c>
      <c r="F28" s="357">
        <v>320</v>
      </c>
      <c r="G28" s="357">
        <v>0</v>
      </c>
      <c r="H28" s="357">
        <v>37</v>
      </c>
      <c r="I28" s="357">
        <v>0</v>
      </c>
      <c r="J28" s="357">
        <v>0</v>
      </c>
      <c r="K28" s="357">
        <v>283</v>
      </c>
      <c r="L28" s="357">
        <v>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  <c r="AO28" s="357">
        <v>0</v>
      </c>
    </row>
    <row r="29" spans="3:41" x14ac:dyDescent="0.3">
      <c r="C29" s="357">
        <v>59</v>
      </c>
      <c r="D29" s="357">
        <v>4</v>
      </c>
      <c r="E29" s="357">
        <v>4</v>
      </c>
      <c r="F29" s="357">
        <v>544</v>
      </c>
      <c r="G29" s="357">
        <v>0</v>
      </c>
      <c r="H29" s="357">
        <v>174</v>
      </c>
      <c r="I29" s="357">
        <v>0</v>
      </c>
      <c r="J29" s="357">
        <v>0</v>
      </c>
      <c r="K29" s="357">
        <v>370</v>
      </c>
      <c r="L29" s="357">
        <v>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  <c r="AO29" s="357">
        <v>0</v>
      </c>
    </row>
    <row r="30" spans="3:41" x14ac:dyDescent="0.3">
      <c r="C30" s="357">
        <v>59</v>
      </c>
      <c r="D30" s="357">
        <v>4</v>
      </c>
      <c r="E30" s="357">
        <v>6</v>
      </c>
      <c r="F30" s="357">
        <v>2063946</v>
      </c>
      <c r="G30" s="357">
        <v>0</v>
      </c>
      <c r="H30" s="357">
        <v>637333</v>
      </c>
      <c r="I30" s="357">
        <v>0</v>
      </c>
      <c r="J30" s="357">
        <v>0</v>
      </c>
      <c r="K30" s="357">
        <v>1321081</v>
      </c>
      <c r="L30" s="357">
        <v>0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0</v>
      </c>
      <c r="AF30" s="357">
        <v>41331</v>
      </c>
      <c r="AG30" s="357">
        <v>0</v>
      </c>
      <c r="AH30" s="357">
        <v>0</v>
      </c>
      <c r="AI30" s="357">
        <v>38916</v>
      </c>
      <c r="AJ30" s="357">
        <v>0</v>
      </c>
      <c r="AK30" s="357">
        <v>0</v>
      </c>
      <c r="AL30" s="357">
        <v>0</v>
      </c>
      <c r="AM30" s="357">
        <v>0</v>
      </c>
      <c r="AN30" s="357">
        <v>25285</v>
      </c>
      <c r="AO30" s="357">
        <v>0</v>
      </c>
    </row>
    <row r="31" spans="3:41" x14ac:dyDescent="0.3">
      <c r="C31" s="357">
        <v>59</v>
      </c>
      <c r="D31" s="357">
        <v>4</v>
      </c>
      <c r="E31" s="357">
        <v>9</v>
      </c>
      <c r="F31" s="357">
        <v>17360</v>
      </c>
      <c r="G31" s="357">
        <v>0</v>
      </c>
      <c r="H31" s="357">
        <v>0</v>
      </c>
      <c r="I31" s="357">
        <v>0</v>
      </c>
      <c r="J31" s="357">
        <v>0</v>
      </c>
      <c r="K31" s="357">
        <v>17360</v>
      </c>
      <c r="L31" s="357">
        <v>0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0</v>
      </c>
      <c r="AF31" s="357">
        <v>0</v>
      </c>
      <c r="AG31" s="357">
        <v>0</v>
      </c>
      <c r="AH31" s="357">
        <v>0</v>
      </c>
      <c r="AI31" s="357">
        <v>0</v>
      </c>
      <c r="AJ31" s="357">
        <v>0</v>
      </c>
      <c r="AK31" s="357">
        <v>0</v>
      </c>
      <c r="AL31" s="357">
        <v>0</v>
      </c>
      <c r="AM31" s="357">
        <v>0</v>
      </c>
      <c r="AN31" s="357">
        <v>0</v>
      </c>
      <c r="AO31" s="357">
        <v>0</v>
      </c>
    </row>
    <row r="32" spans="3:41" x14ac:dyDescent="0.3">
      <c r="C32" s="357">
        <v>59</v>
      </c>
      <c r="D32" s="357">
        <v>4</v>
      </c>
      <c r="E32" s="357">
        <v>10</v>
      </c>
      <c r="F32" s="357">
        <v>1000</v>
      </c>
      <c r="G32" s="357">
        <v>0</v>
      </c>
      <c r="H32" s="357">
        <v>0</v>
      </c>
      <c r="I32" s="357">
        <v>0</v>
      </c>
      <c r="J32" s="357">
        <v>0</v>
      </c>
      <c r="K32" s="357">
        <v>1000</v>
      </c>
      <c r="L32" s="357">
        <v>0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0</v>
      </c>
      <c r="AJ32" s="357">
        <v>0</v>
      </c>
      <c r="AK32" s="357">
        <v>0</v>
      </c>
      <c r="AL32" s="357">
        <v>0</v>
      </c>
      <c r="AM32" s="357">
        <v>0</v>
      </c>
      <c r="AN32" s="357">
        <v>0</v>
      </c>
      <c r="AO32" s="357">
        <v>0</v>
      </c>
    </row>
    <row r="33" spans="3:41" x14ac:dyDescent="0.3">
      <c r="C33" s="357">
        <v>59</v>
      </c>
      <c r="D33" s="357">
        <v>4</v>
      </c>
      <c r="E33" s="357">
        <v>11</v>
      </c>
      <c r="F33" s="357">
        <v>5461.8631866888791</v>
      </c>
      <c r="G33" s="357">
        <v>0</v>
      </c>
      <c r="H33" s="357">
        <v>2545.1965200222126</v>
      </c>
      <c r="I33" s="357">
        <v>0</v>
      </c>
      <c r="J33" s="357">
        <v>0</v>
      </c>
      <c r="K33" s="357">
        <v>2916.6666666666665</v>
      </c>
      <c r="L33" s="357">
        <v>0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0</v>
      </c>
      <c r="AF33" s="357">
        <v>0</v>
      </c>
      <c r="AG33" s="357">
        <v>0</v>
      </c>
      <c r="AH33" s="357">
        <v>0</v>
      </c>
      <c r="AI33" s="357">
        <v>0</v>
      </c>
      <c r="AJ33" s="357">
        <v>0</v>
      </c>
      <c r="AK33" s="357">
        <v>0</v>
      </c>
      <c r="AL33" s="357">
        <v>0</v>
      </c>
      <c r="AM33" s="357">
        <v>0</v>
      </c>
      <c r="AN33" s="357">
        <v>0</v>
      </c>
      <c r="AO33" s="357">
        <v>0</v>
      </c>
    </row>
    <row r="34" spans="3:41" x14ac:dyDescent="0.3">
      <c r="C34" s="357">
        <v>59</v>
      </c>
      <c r="D34" s="357">
        <v>5</v>
      </c>
      <c r="E34" s="357">
        <v>1</v>
      </c>
      <c r="F34" s="357">
        <v>51.6</v>
      </c>
      <c r="G34" s="357">
        <v>0</v>
      </c>
      <c r="H34" s="357">
        <v>7.6</v>
      </c>
      <c r="I34" s="357">
        <v>0</v>
      </c>
      <c r="J34" s="357">
        <v>0</v>
      </c>
      <c r="K34" s="357">
        <v>39</v>
      </c>
      <c r="L34" s="357">
        <v>0</v>
      </c>
      <c r="M34" s="357">
        <v>0</v>
      </c>
      <c r="N34" s="357">
        <v>0</v>
      </c>
      <c r="O34" s="357">
        <v>0</v>
      </c>
      <c r="P34" s="357">
        <v>0</v>
      </c>
      <c r="Q34" s="357">
        <v>0</v>
      </c>
      <c r="R34" s="357">
        <v>0</v>
      </c>
      <c r="S34" s="357">
        <v>0</v>
      </c>
      <c r="T34" s="357">
        <v>0</v>
      </c>
      <c r="U34" s="357">
        <v>0</v>
      </c>
      <c r="V34" s="357">
        <v>0</v>
      </c>
      <c r="W34" s="357">
        <v>0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57">
        <v>0</v>
      </c>
      <c r="AD34" s="357">
        <v>0</v>
      </c>
      <c r="AE34" s="357">
        <v>0</v>
      </c>
      <c r="AF34" s="357">
        <v>2</v>
      </c>
      <c r="AG34" s="357">
        <v>0</v>
      </c>
      <c r="AH34" s="357">
        <v>0</v>
      </c>
      <c r="AI34" s="357">
        <v>2</v>
      </c>
      <c r="AJ34" s="357">
        <v>0</v>
      </c>
      <c r="AK34" s="357">
        <v>0</v>
      </c>
      <c r="AL34" s="357">
        <v>0</v>
      </c>
      <c r="AM34" s="357">
        <v>0</v>
      </c>
      <c r="AN34" s="357">
        <v>1</v>
      </c>
      <c r="AO34" s="357">
        <v>0</v>
      </c>
    </row>
    <row r="35" spans="3:41" x14ac:dyDescent="0.3">
      <c r="C35" s="357">
        <v>59</v>
      </c>
      <c r="D35" s="357">
        <v>5</v>
      </c>
      <c r="E35" s="357">
        <v>2</v>
      </c>
      <c r="F35" s="357">
        <v>7099.3</v>
      </c>
      <c r="G35" s="357">
        <v>0</v>
      </c>
      <c r="H35" s="357">
        <v>1178</v>
      </c>
      <c r="I35" s="357">
        <v>0</v>
      </c>
      <c r="J35" s="357">
        <v>0</v>
      </c>
      <c r="K35" s="357">
        <v>5162.3</v>
      </c>
      <c r="L35" s="357">
        <v>0</v>
      </c>
      <c r="M35" s="357">
        <v>0</v>
      </c>
      <c r="N35" s="357">
        <v>0</v>
      </c>
      <c r="O35" s="357">
        <v>0</v>
      </c>
      <c r="P35" s="357">
        <v>0</v>
      </c>
      <c r="Q35" s="357">
        <v>0</v>
      </c>
      <c r="R35" s="357">
        <v>0</v>
      </c>
      <c r="S35" s="357">
        <v>0</v>
      </c>
      <c r="T35" s="357">
        <v>0</v>
      </c>
      <c r="U35" s="357">
        <v>0</v>
      </c>
      <c r="V35" s="357">
        <v>0</v>
      </c>
      <c r="W35" s="357">
        <v>0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57">
        <v>0</v>
      </c>
      <c r="AD35" s="357">
        <v>0</v>
      </c>
      <c r="AE35" s="357">
        <v>0</v>
      </c>
      <c r="AF35" s="357">
        <v>301.5</v>
      </c>
      <c r="AG35" s="357">
        <v>0</v>
      </c>
      <c r="AH35" s="357">
        <v>0</v>
      </c>
      <c r="AI35" s="357">
        <v>289.5</v>
      </c>
      <c r="AJ35" s="357">
        <v>0</v>
      </c>
      <c r="AK35" s="357">
        <v>0</v>
      </c>
      <c r="AL35" s="357">
        <v>0</v>
      </c>
      <c r="AM35" s="357">
        <v>0</v>
      </c>
      <c r="AN35" s="357">
        <v>168</v>
      </c>
      <c r="AO35" s="357">
        <v>0</v>
      </c>
    </row>
    <row r="36" spans="3:41" x14ac:dyDescent="0.3">
      <c r="C36" s="357">
        <v>59</v>
      </c>
      <c r="D36" s="357">
        <v>5</v>
      </c>
      <c r="E36" s="357">
        <v>3</v>
      </c>
      <c r="F36" s="357">
        <v>432</v>
      </c>
      <c r="G36" s="357">
        <v>0</v>
      </c>
      <c r="H36" s="357">
        <v>61</v>
      </c>
      <c r="I36" s="357">
        <v>0</v>
      </c>
      <c r="J36" s="357">
        <v>0</v>
      </c>
      <c r="K36" s="357">
        <v>371</v>
      </c>
      <c r="L36" s="357">
        <v>0</v>
      </c>
      <c r="M36" s="357">
        <v>0</v>
      </c>
      <c r="N36" s="357">
        <v>0</v>
      </c>
      <c r="O36" s="357">
        <v>0</v>
      </c>
      <c r="P36" s="357">
        <v>0</v>
      </c>
      <c r="Q36" s="357">
        <v>0</v>
      </c>
      <c r="R36" s="357">
        <v>0</v>
      </c>
      <c r="S36" s="357">
        <v>0</v>
      </c>
      <c r="T36" s="357">
        <v>0</v>
      </c>
      <c r="U36" s="357">
        <v>0</v>
      </c>
      <c r="V36" s="357">
        <v>0</v>
      </c>
      <c r="W36" s="357">
        <v>0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57">
        <v>0</v>
      </c>
      <c r="AD36" s="357">
        <v>0</v>
      </c>
      <c r="AE36" s="357">
        <v>0</v>
      </c>
      <c r="AF36" s="357">
        <v>0</v>
      </c>
      <c r="AG36" s="357">
        <v>0</v>
      </c>
      <c r="AH36" s="357">
        <v>0</v>
      </c>
      <c r="AI36" s="357">
        <v>0</v>
      </c>
      <c r="AJ36" s="357">
        <v>0</v>
      </c>
      <c r="AK36" s="357">
        <v>0</v>
      </c>
      <c r="AL36" s="357">
        <v>0</v>
      </c>
      <c r="AM36" s="357">
        <v>0</v>
      </c>
      <c r="AN36" s="357">
        <v>0</v>
      </c>
      <c r="AO36" s="357">
        <v>0</v>
      </c>
    </row>
    <row r="37" spans="3:41" x14ac:dyDescent="0.3">
      <c r="C37" s="357">
        <v>59</v>
      </c>
      <c r="D37" s="357">
        <v>5</v>
      </c>
      <c r="E37" s="357">
        <v>4</v>
      </c>
      <c r="F37" s="357">
        <v>1092</v>
      </c>
      <c r="G37" s="357">
        <v>0</v>
      </c>
      <c r="H37" s="357">
        <v>201</v>
      </c>
      <c r="I37" s="357">
        <v>0</v>
      </c>
      <c r="J37" s="357">
        <v>0</v>
      </c>
      <c r="K37" s="357">
        <v>826</v>
      </c>
      <c r="L37" s="357">
        <v>0</v>
      </c>
      <c r="M37" s="357">
        <v>0</v>
      </c>
      <c r="N37" s="357">
        <v>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0</v>
      </c>
      <c r="V37" s="357">
        <v>0</v>
      </c>
      <c r="W37" s="357">
        <v>0</v>
      </c>
      <c r="X37" s="357">
        <v>0</v>
      </c>
      <c r="Y37" s="357">
        <v>0</v>
      </c>
      <c r="Z37" s="357">
        <v>0</v>
      </c>
      <c r="AA37" s="357">
        <v>0</v>
      </c>
      <c r="AB37" s="357">
        <v>0</v>
      </c>
      <c r="AC37" s="357">
        <v>0</v>
      </c>
      <c r="AD37" s="357">
        <v>0</v>
      </c>
      <c r="AE37" s="357">
        <v>0</v>
      </c>
      <c r="AF37" s="357">
        <v>15</v>
      </c>
      <c r="AG37" s="357">
        <v>0</v>
      </c>
      <c r="AH37" s="357">
        <v>0</v>
      </c>
      <c r="AI37" s="357">
        <v>50</v>
      </c>
      <c r="AJ37" s="357">
        <v>0</v>
      </c>
      <c r="AK37" s="357">
        <v>0</v>
      </c>
      <c r="AL37" s="357">
        <v>0</v>
      </c>
      <c r="AM37" s="357">
        <v>0</v>
      </c>
      <c r="AN37" s="357">
        <v>0</v>
      </c>
      <c r="AO37" s="357">
        <v>0</v>
      </c>
    </row>
    <row r="38" spans="3:41" x14ac:dyDescent="0.3">
      <c r="C38" s="357">
        <v>59</v>
      </c>
      <c r="D38" s="357">
        <v>5</v>
      </c>
      <c r="E38" s="357">
        <v>6</v>
      </c>
      <c r="F38" s="357">
        <v>2381840</v>
      </c>
      <c r="G38" s="357">
        <v>0</v>
      </c>
      <c r="H38" s="357">
        <v>668581</v>
      </c>
      <c r="I38" s="357">
        <v>0</v>
      </c>
      <c r="J38" s="357">
        <v>0</v>
      </c>
      <c r="K38" s="357">
        <v>1588697</v>
      </c>
      <c r="L38" s="357">
        <v>0</v>
      </c>
      <c r="M38" s="357">
        <v>0</v>
      </c>
      <c r="N38" s="357">
        <v>0</v>
      </c>
      <c r="O38" s="357">
        <v>0</v>
      </c>
      <c r="P38" s="357">
        <v>0</v>
      </c>
      <c r="Q38" s="357">
        <v>0</v>
      </c>
      <c r="R38" s="357">
        <v>0</v>
      </c>
      <c r="S38" s="357">
        <v>0</v>
      </c>
      <c r="T38" s="357">
        <v>0</v>
      </c>
      <c r="U38" s="357">
        <v>0</v>
      </c>
      <c r="V38" s="357">
        <v>0</v>
      </c>
      <c r="W38" s="357">
        <v>0</v>
      </c>
      <c r="X38" s="357">
        <v>0</v>
      </c>
      <c r="Y38" s="357">
        <v>0</v>
      </c>
      <c r="Z38" s="357">
        <v>0</v>
      </c>
      <c r="AA38" s="357">
        <v>0</v>
      </c>
      <c r="AB38" s="357">
        <v>0</v>
      </c>
      <c r="AC38" s="357">
        <v>0</v>
      </c>
      <c r="AD38" s="357">
        <v>0</v>
      </c>
      <c r="AE38" s="357">
        <v>0</v>
      </c>
      <c r="AF38" s="357">
        <v>50011</v>
      </c>
      <c r="AG38" s="357">
        <v>0</v>
      </c>
      <c r="AH38" s="357">
        <v>0</v>
      </c>
      <c r="AI38" s="357">
        <v>49281</v>
      </c>
      <c r="AJ38" s="357">
        <v>0</v>
      </c>
      <c r="AK38" s="357">
        <v>0</v>
      </c>
      <c r="AL38" s="357">
        <v>0</v>
      </c>
      <c r="AM38" s="357">
        <v>0</v>
      </c>
      <c r="AN38" s="357">
        <v>25270</v>
      </c>
      <c r="AO38" s="357">
        <v>0</v>
      </c>
    </row>
    <row r="39" spans="3:41" x14ac:dyDescent="0.3">
      <c r="C39" s="357">
        <v>59</v>
      </c>
      <c r="D39" s="357">
        <v>5</v>
      </c>
      <c r="E39" s="357">
        <v>9</v>
      </c>
      <c r="F39" s="357">
        <v>17360</v>
      </c>
      <c r="G39" s="357">
        <v>0</v>
      </c>
      <c r="H39" s="357">
        <v>0</v>
      </c>
      <c r="I39" s="357">
        <v>0</v>
      </c>
      <c r="J39" s="357">
        <v>0</v>
      </c>
      <c r="K39" s="357">
        <v>17360</v>
      </c>
      <c r="L39" s="357">
        <v>0</v>
      </c>
      <c r="M39" s="357">
        <v>0</v>
      </c>
      <c r="N39" s="357">
        <v>0</v>
      </c>
      <c r="O39" s="357">
        <v>0</v>
      </c>
      <c r="P39" s="357">
        <v>0</v>
      </c>
      <c r="Q39" s="357">
        <v>0</v>
      </c>
      <c r="R39" s="357">
        <v>0</v>
      </c>
      <c r="S39" s="357">
        <v>0</v>
      </c>
      <c r="T39" s="357">
        <v>0</v>
      </c>
      <c r="U39" s="357">
        <v>0</v>
      </c>
      <c r="V39" s="357">
        <v>0</v>
      </c>
      <c r="W39" s="357">
        <v>0</v>
      </c>
      <c r="X39" s="357">
        <v>0</v>
      </c>
      <c r="Y39" s="357">
        <v>0</v>
      </c>
      <c r="Z39" s="357">
        <v>0</v>
      </c>
      <c r="AA39" s="357">
        <v>0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</row>
    <row r="40" spans="3:41" x14ac:dyDescent="0.3">
      <c r="C40" s="357">
        <v>59</v>
      </c>
      <c r="D40" s="357">
        <v>5</v>
      </c>
      <c r="E40" s="357">
        <v>10</v>
      </c>
      <c r="F40" s="357">
        <v>16940</v>
      </c>
      <c r="G40" s="357">
        <v>0</v>
      </c>
      <c r="H40" s="357">
        <v>0</v>
      </c>
      <c r="I40" s="357">
        <v>0</v>
      </c>
      <c r="J40" s="357">
        <v>0</v>
      </c>
      <c r="K40" s="357">
        <v>16940</v>
      </c>
      <c r="L40" s="357">
        <v>0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7">
        <v>0</v>
      </c>
      <c r="AB40" s="357">
        <v>0</v>
      </c>
      <c r="AC40" s="357">
        <v>0</v>
      </c>
      <c r="AD40" s="357">
        <v>0</v>
      </c>
      <c r="AE40" s="357">
        <v>0</v>
      </c>
      <c r="AF40" s="357">
        <v>0</v>
      </c>
      <c r="AG40" s="357">
        <v>0</v>
      </c>
      <c r="AH40" s="357">
        <v>0</v>
      </c>
      <c r="AI40" s="357">
        <v>0</v>
      </c>
      <c r="AJ40" s="357">
        <v>0</v>
      </c>
      <c r="AK40" s="357">
        <v>0</v>
      </c>
      <c r="AL40" s="357">
        <v>0</v>
      </c>
      <c r="AM40" s="357">
        <v>0</v>
      </c>
      <c r="AN40" s="357">
        <v>0</v>
      </c>
      <c r="AO40" s="357">
        <v>0</v>
      </c>
    </row>
    <row r="41" spans="3:41" x14ac:dyDescent="0.3">
      <c r="C41" s="357">
        <v>59</v>
      </c>
      <c r="D41" s="357">
        <v>5</v>
      </c>
      <c r="E41" s="357">
        <v>11</v>
      </c>
      <c r="F41" s="357">
        <v>5461.8631866888791</v>
      </c>
      <c r="G41" s="357">
        <v>0</v>
      </c>
      <c r="H41" s="357">
        <v>2545.1965200222126</v>
      </c>
      <c r="I41" s="357">
        <v>0</v>
      </c>
      <c r="J41" s="357">
        <v>0</v>
      </c>
      <c r="K41" s="357">
        <v>2916.6666666666665</v>
      </c>
      <c r="L41" s="357">
        <v>0</v>
      </c>
      <c r="M41" s="357">
        <v>0</v>
      </c>
      <c r="N41" s="357">
        <v>0</v>
      </c>
      <c r="O41" s="357">
        <v>0</v>
      </c>
      <c r="P41" s="357">
        <v>0</v>
      </c>
      <c r="Q41" s="357">
        <v>0</v>
      </c>
      <c r="R41" s="357">
        <v>0</v>
      </c>
      <c r="S41" s="357">
        <v>0</v>
      </c>
      <c r="T41" s="357">
        <v>0</v>
      </c>
      <c r="U41" s="357">
        <v>0</v>
      </c>
      <c r="V41" s="357">
        <v>0</v>
      </c>
      <c r="W41" s="357">
        <v>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57">
        <v>0</v>
      </c>
      <c r="AD41" s="357">
        <v>0</v>
      </c>
      <c r="AE41" s="357">
        <v>0</v>
      </c>
      <c r="AF41" s="357">
        <v>0</v>
      </c>
      <c r="AG41" s="357">
        <v>0</v>
      </c>
      <c r="AH41" s="357">
        <v>0</v>
      </c>
      <c r="AI41" s="357">
        <v>0</v>
      </c>
      <c r="AJ41" s="357">
        <v>0</v>
      </c>
      <c r="AK41" s="357">
        <v>0</v>
      </c>
      <c r="AL41" s="357">
        <v>0</v>
      </c>
      <c r="AM41" s="357">
        <v>0</v>
      </c>
      <c r="AN41" s="357">
        <v>0</v>
      </c>
      <c r="AO41" s="357">
        <v>0</v>
      </c>
    </row>
    <row r="42" spans="3:41" x14ac:dyDescent="0.3">
      <c r="C42" s="357">
        <v>59</v>
      </c>
      <c r="D42" s="357">
        <v>6</v>
      </c>
      <c r="E42" s="357">
        <v>1</v>
      </c>
      <c r="F42" s="357">
        <v>52.85</v>
      </c>
      <c r="G42" s="357">
        <v>0</v>
      </c>
      <c r="H42" s="357">
        <v>7.85</v>
      </c>
      <c r="I42" s="357">
        <v>0</v>
      </c>
      <c r="J42" s="357">
        <v>0</v>
      </c>
      <c r="K42" s="357">
        <v>40</v>
      </c>
      <c r="L42" s="357">
        <v>0</v>
      </c>
      <c r="M42" s="357">
        <v>0</v>
      </c>
      <c r="N42" s="357">
        <v>0</v>
      </c>
      <c r="O42" s="357">
        <v>0</v>
      </c>
      <c r="P42" s="357">
        <v>0</v>
      </c>
      <c r="Q42" s="357">
        <v>0</v>
      </c>
      <c r="R42" s="357">
        <v>0</v>
      </c>
      <c r="S42" s="357">
        <v>0</v>
      </c>
      <c r="T42" s="357">
        <v>0</v>
      </c>
      <c r="U42" s="357">
        <v>0</v>
      </c>
      <c r="V42" s="357">
        <v>0</v>
      </c>
      <c r="W42" s="357">
        <v>0</v>
      </c>
      <c r="X42" s="357">
        <v>0</v>
      </c>
      <c r="Y42" s="357">
        <v>0</v>
      </c>
      <c r="Z42" s="357">
        <v>0</v>
      </c>
      <c r="AA42" s="357">
        <v>0</v>
      </c>
      <c r="AB42" s="357">
        <v>0</v>
      </c>
      <c r="AC42" s="357">
        <v>0</v>
      </c>
      <c r="AD42" s="357">
        <v>0</v>
      </c>
      <c r="AE42" s="357">
        <v>0</v>
      </c>
      <c r="AF42" s="357">
        <v>2</v>
      </c>
      <c r="AG42" s="357">
        <v>0</v>
      </c>
      <c r="AH42" s="357">
        <v>0</v>
      </c>
      <c r="AI42" s="357">
        <v>2</v>
      </c>
      <c r="AJ42" s="357">
        <v>0</v>
      </c>
      <c r="AK42" s="357">
        <v>0</v>
      </c>
      <c r="AL42" s="357">
        <v>0</v>
      </c>
      <c r="AM42" s="357">
        <v>0</v>
      </c>
      <c r="AN42" s="357">
        <v>1</v>
      </c>
      <c r="AO42" s="357">
        <v>0</v>
      </c>
    </row>
    <row r="43" spans="3:41" x14ac:dyDescent="0.3">
      <c r="C43" s="357">
        <v>59</v>
      </c>
      <c r="D43" s="357">
        <v>6</v>
      </c>
      <c r="E43" s="357">
        <v>2</v>
      </c>
      <c r="F43" s="357">
        <v>7242.68</v>
      </c>
      <c r="G43" s="357">
        <v>0</v>
      </c>
      <c r="H43" s="357">
        <v>1139.52</v>
      </c>
      <c r="I43" s="357">
        <v>0</v>
      </c>
      <c r="J43" s="357">
        <v>0</v>
      </c>
      <c r="K43" s="357">
        <v>5424.16</v>
      </c>
      <c r="L43" s="357">
        <v>0</v>
      </c>
      <c r="M43" s="357">
        <v>0</v>
      </c>
      <c r="N43" s="357">
        <v>0</v>
      </c>
      <c r="O43" s="357">
        <v>0</v>
      </c>
      <c r="P43" s="357">
        <v>0</v>
      </c>
      <c r="Q43" s="357">
        <v>0</v>
      </c>
      <c r="R43" s="357">
        <v>0</v>
      </c>
      <c r="S43" s="357">
        <v>0</v>
      </c>
      <c r="T43" s="357">
        <v>0</v>
      </c>
      <c r="U43" s="357">
        <v>0</v>
      </c>
      <c r="V43" s="357">
        <v>0</v>
      </c>
      <c r="W43" s="357">
        <v>0</v>
      </c>
      <c r="X43" s="357">
        <v>0</v>
      </c>
      <c r="Y43" s="357">
        <v>0</v>
      </c>
      <c r="Z43" s="357">
        <v>0</v>
      </c>
      <c r="AA43" s="357">
        <v>0</v>
      </c>
      <c r="AB43" s="357">
        <v>0</v>
      </c>
      <c r="AC43" s="357">
        <v>0</v>
      </c>
      <c r="AD43" s="357">
        <v>0</v>
      </c>
      <c r="AE43" s="357">
        <v>0</v>
      </c>
      <c r="AF43" s="357">
        <v>281</v>
      </c>
      <c r="AG43" s="357">
        <v>0</v>
      </c>
      <c r="AH43" s="357">
        <v>0</v>
      </c>
      <c r="AI43" s="357">
        <v>262</v>
      </c>
      <c r="AJ43" s="357">
        <v>0</v>
      </c>
      <c r="AK43" s="357">
        <v>0</v>
      </c>
      <c r="AL43" s="357">
        <v>0</v>
      </c>
      <c r="AM43" s="357">
        <v>0</v>
      </c>
      <c r="AN43" s="357">
        <v>136</v>
      </c>
      <c r="AO43" s="357">
        <v>0</v>
      </c>
    </row>
    <row r="44" spans="3:41" x14ac:dyDescent="0.3">
      <c r="C44" s="357">
        <v>59</v>
      </c>
      <c r="D44" s="357">
        <v>6</v>
      </c>
      <c r="E44" s="357">
        <v>3</v>
      </c>
      <c r="F44" s="357">
        <v>298.25</v>
      </c>
      <c r="G44" s="357">
        <v>0</v>
      </c>
      <c r="H44" s="357">
        <v>36</v>
      </c>
      <c r="I44" s="357">
        <v>0</v>
      </c>
      <c r="J44" s="357">
        <v>0</v>
      </c>
      <c r="K44" s="357">
        <v>262.25</v>
      </c>
      <c r="L44" s="357">
        <v>0</v>
      </c>
      <c r="M44" s="357">
        <v>0</v>
      </c>
      <c r="N44" s="357">
        <v>0</v>
      </c>
      <c r="O44" s="357">
        <v>0</v>
      </c>
      <c r="P44" s="357">
        <v>0</v>
      </c>
      <c r="Q44" s="357">
        <v>0</v>
      </c>
      <c r="R44" s="357">
        <v>0</v>
      </c>
      <c r="S44" s="357">
        <v>0</v>
      </c>
      <c r="T44" s="357">
        <v>0</v>
      </c>
      <c r="U44" s="357">
        <v>0</v>
      </c>
      <c r="V44" s="357">
        <v>0</v>
      </c>
      <c r="W44" s="357">
        <v>0</v>
      </c>
      <c r="X44" s="357">
        <v>0</v>
      </c>
      <c r="Y44" s="357">
        <v>0</v>
      </c>
      <c r="Z44" s="357">
        <v>0</v>
      </c>
      <c r="AA44" s="357">
        <v>0</v>
      </c>
      <c r="AB44" s="357">
        <v>0</v>
      </c>
      <c r="AC44" s="357">
        <v>0</v>
      </c>
      <c r="AD44" s="357">
        <v>0</v>
      </c>
      <c r="AE44" s="357">
        <v>0</v>
      </c>
      <c r="AF44" s="357">
        <v>0</v>
      </c>
      <c r="AG44" s="357">
        <v>0</v>
      </c>
      <c r="AH44" s="357">
        <v>0</v>
      </c>
      <c r="AI44" s="357">
        <v>0</v>
      </c>
      <c r="AJ44" s="357">
        <v>0</v>
      </c>
      <c r="AK44" s="357">
        <v>0</v>
      </c>
      <c r="AL44" s="357">
        <v>0</v>
      </c>
      <c r="AM44" s="357">
        <v>0</v>
      </c>
      <c r="AN44" s="357">
        <v>0</v>
      </c>
      <c r="AO44" s="357">
        <v>0</v>
      </c>
    </row>
    <row r="45" spans="3:41" x14ac:dyDescent="0.3">
      <c r="C45" s="357">
        <v>59</v>
      </c>
      <c r="D45" s="357">
        <v>6</v>
      </c>
      <c r="E45" s="357">
        <v>4</v>
      </c>
      <c r="F45" s="357">
        <v>377</v>
      </c>
      <c r="G45" s="357">
        <v>0</v>
      </c>
      <c r="H45" s="357">
        <v>134</v>
      </c>
      <c r="I45" s="357">
        <v>0</v>
      </c>
      <c r="J45" s="357">
        <v>0</v>
      </c>
      <c r="K45" s="357">
        <v>203</v>
      </c>
      <c r="L45" s="357">
        <v>0</v>
      </c>
      <c r="M45" s="357">
        <v>0</v>
      </c>
      <c r="N45" s="357">
        <v>0</v>
      </c>
      <c r="O45" s="357">
        <v>0</v>
      </c>
      <c r="P45" s="357">
        <v>0</v>
      </c>
      <c r="Q45" s="357">
        <v>0</v>
      </c>
      <c r="R45" s="357">
        <v>0</v>
      </c>
      <c r="S45" s="357">
        <v>0</v>
      </c>
      <c r="T45" s="357">
        <v>0</v>
      </c>
      <c r="U45" s="357">
        <v>0</v>
      </c>
      <c r="V45" s="357">
        <v>0</v>
      </c>
      <c r="W45" s="357">
        <v>0</v>
      </c>
      <c r="X45" s="357">
        <v>0</v>
      </c>
      <c r="Y45" s="357">
        <v>0</v>
      </c>
      <c r="Z45" s="357">
        <v>0</v>
      </c>
      <c r="AA45" s="357">
        <v>0</v>
      </c>
      <c r="AB45" s="357">
        <v>0</v>
      </c>
      <c r="AC45" s="357">
        <v>0</v>
      </c>
      <c r="AD45" s="357">
        <v>0</v>
      </c>
      <c r="AE45" s="357">
        <v>0</v>
      </c>
      <c r="AF45" s="357">
        <v>15</v>
      </c>
      <c r="AG45" s="357">
        <v>0</v>
      </c>
      <c r="AH45" s="357">
        <v>0</v>
      </c>
      <c r="AI45" s="357">
        <v>25</v>
      </c>
      <c r="AJ45" s="357">
        <v>0</v>
      </c>
      <c r="AK45" s="357">
        <v>0</v>
      </c>
      <c r="AL45" s="357">
        <v>0</v>
      </c>
      <c r="AM45" s="357">
        <v>0</v>
      </c>
      <c r="AN45" s="357">
        <v>0</v>
      </c>
      <c r="AO45" s="357">
        <v>0</v>
      </c>
    </row>
    <row r="46" spans="3:41" x14ac:dyDescent="0.3">
      <c r="C46" s="357">
        <v>59</v>
      </c>
      <c r="D46" s="357">
        <v>6</v>
      </c>
      <c r="E46" s="357">
        <v>6</v>
      </c>
      <c r="F46" s="357">
        <v>2074101</v>
      </c>
      <c r="G46" s="357">
        <v>0</v>
      </c>
      <c r="H46" s="357">
        <v>620769</v>
      </c>
      <c r="I46" s="357">
        <v>0</v>
      </c>
      <c r="J46" s="357">
        <v>0</v>
      </c>
      <c r="K46" s="357">
        <v>1337213</v>
      </c>
      <c r="L46" s="357">
        <v>0</v>
      </c>
      <c r="M46" s="357">
        <v>0</v>
      </c>
      <c r="N46" s="357">
        <v>0</v>
      </c>
      <c r="O46" s="357">
        <v>0</v>
      </c>
      <c r="P46" s="357">
        <v>0</v>
      </c>
      <c r="Q46" s="357">
        <v>0</v>
      </c>
      <c r="R46" s="357">
        <v>0</v>
      </c>
      <c r="S46" s="357">
        <v>0</v>
      </c>
      <c r="T46" s="357">
        <v>0</v>
      </c>
      <c r="U46" s="357">
        <v>0</v>
      </c>
      <c r="V46" s="357">
        <v>0</v>
      </c>
      <c r="W46" s="357">
        <v>0</v>
      </c>
      <c r="X46" s="357">
        <v>0</v>
      </c>
      <c r="Y46" s="357">
        <v>0</v>
      </c>
      <c r="Z46" s="357">
        <v>0</v>
      </c>
      <c r="AA46" s="357">
        <v>0</v>
      </c>
      <c r="AB46" s="357">
        <v>0</v>
      </c>
      <c r="AC46" s="357">
        <v>0</v>
      </c>
      <c r="AD46" s="357">
        <v>0</v>
      </c>
      <c r="AE46" s="357">
        <v>0</v>
      </c>
      <c r="AF46" s="357">
        <v>46526</v>
      </c>
      <c r="AG46" s="357">
        <v>0</v>
      </c>
      <c r="AH46" s="357">
        <v>0</v>
      </c>
      <c r="AI46" s="357">
        <v>44286</v>
      </c>
      <c r="AJ46" s="357">
        <v>0</v>
      </c>
      <c r="AK46" s="357">
        <v>0</v>
      </c>
      <c r="AL46" s="357">
        <v>0</v>
      </c>
      <c r="AM46" s="357">
        <v>0</v>
      </c>
      <c r="AN46" s="357">
        <v>25307</v>
      </c>
      <c r="AO46" s="357">
        <v>0</v>
      </c>
    </row>
    <row r="47" spans="3:41" x14ac:dyDescent="0.3">
      <c r="C47" s="357">
        <v>59</v>
      </c>
      <c r="D47" s="357">
        <v>6</v>
      </c>
      <c r="E47" s="357">
        <v>9</v>
      </c>
      <c r="F47" s="357">
        <v>40140</v>
      </c>
      <c r="G47" s="357">
        <v>0</v>
      </c>
      <c r="H47" s="357">
        <v>15000</v>
      </c>
      <c r="I47" s="357">
        <v>0</v>
      </c>
      <c r="J47" s="357">
        <v>0</v>
      </c>
      <c r="K47" s="357">
        <v>25140</v>
      </c>
      <c r="L47" s="357">
        <v>0</v>
      </c>
      <c r="M47" s="357">
        <v>0</v>
      </c>
      <c r="N47" s="357">
        <v>0</v>
      </c>
      <c r="O47" s="357">
        <v>0</v>
      </c>
      <c r="P47" s="357">
        <v>0</v>
      </c>
      <c r="Q47" s="357">
        <v>0</v>
      </c>
      <c r="R47" s="357">
        <v>0</v>
      </c>
      <c r="S47" s="357">
        <v>0</v>
      </c>
      <c r="T47" s="357">
        <v>0</v>
      </c>
      <c r="U47" s="357">
        <v>0</v>
      </c>
      <c r="V47" s="357">
        <v>0</v>
      </c>
      <c r="W47" s="357">
        <v>0</v>
      </c>
      <c r="X47" s="357">
        <v>0</v>
      </c>
      <c r="Y47" s="357">
        <v>0</v>
      </c>
      <c r="Z47" s="357">
        <v>0</v>
      </c>
      <c r="AA47" s="357">
        <v>0</v>
      </c>
      <c r="AB47" s="357">
        <v>0</v>
      </c>
      <c r="AC47" s="357">
        <v>0</v>
      </c>
      <c r="AD47" s="357">
        <v>0</v>
      </c>
      <c r="AE47" s="357">
        <v>0</v>
      </c>
      <c r="AF47" s="357">
        <v>0</v>
      </c>
      <c r="AG47" s="357">
        <v>0</v>
      </c>
      <c r="AH47" s="357">
        <v>0</v>
      </c>
      <c r="AI47" s="357">
        <v>0</v>
      </c>
      <c r="AJ47" s="357">
        <v>0</v>
      </c>
      <c r="AK47" s="357">
        <v>0</v>
      </c>
      <c r="AL47" s="357">
        <v>0</v>
      </c>
      <c r="AM47" s="357">
        <v>0</v>
      </c>
      <c r="AN47" s="357">
        <v>0</v>
      </c>
      <c r="AO47" s="357">
        <v>0</v>
      </c>
    </row>
    <row r="48" spans="3:41" x14ac:dyDescent="0.3">
      <c r="C48" s="357">
        <v>59</v>
      </c>
      <c r="D48" s="357">
        <v>6</v>
      </c>
      <c r="E48" s="357">
        <v>10</v>
      </c>
      <c r="F48" s="357">
        <v>12000</v>
      </c>
      <c r="G48" s="357">
        <v>0</v>
      </c>
      <c r="H48" s="357">
        <v>12000</v>
      </c>
      <c r="I48" s="357">
        <v>0</v>
      </c>
      <c r="J48" s="357">
        <v>0</v>
      </c>
      <c r="K48" s="357">
        <v>0</v>
      </c>
      <c r="L48" s="357">
        <v>0</v>
      </c>
      <c r="M48" s="357">
        <v>0</v>
      </c>
      <c r="N48" s="357">
        <v>0</v>
      </c>
      <c r="O48" s="357">
        <v>0</v>
      </c>
      <c r="P48" s="357">
        <v>0</v>
      </c>
      <c r="Q48" s="357">
        <v>0</v>
      </c>
      <c r="R48" s="357">
        <v>0</v>
      </c>
      <c r="S48" s="357">
        <v>0</v>
      </c>
      <c r="T48" s="357">
        <v>0</v>
      </c>
      <c r="U48" s="357">
        <v>0</v>
      </c>
      <c r="V48" s="357">
        <v>0</v>
      </c>
      <c r="W48" s="357">
        <v>0</v>
      </c>
      <c r="X48" s="357">
        <v>0</v>
      </c>
      <c r="Y48" s="357">
        <v>0</v>
      </c>
      <c r="Z48" s="357">
        <v>0</v>
      </c>
      <c r="AA48" s="357">
        <v>0</v>
      </c>
      <c r="AB48" s="357">
        <v>0</v>
      </c>
      <c r="AC48" s="357">
        <v>0</v>
      </c>
      <c r="AD48" s="357">
        <v>0</v>
      </c>
      <c r="AE48" s="357">
        <v>0</v>
      </c>
      <c r="AF48" s="357">
        <v>0</v>
      </c>
      <c r="AG48" s="357">
        <v>0</v>
      </c>
      <c r="AH48" s="357">
        <v>0</v>
      </c>
      <c r="AI48" s="357">
        <v>0</v>
      </c>
      <c r="AJ48" s="357">
        <v>0</v>
      </c>
      <c r="AK48" s="357">
        <v>0</v>
      </c>
      <c r="AL48" s="357">
        <v>0</v>
      </c>
      <c r="AM48" s="357">
        <v>0</v>
      </c>
      <c r="AN48" s="357">
        <v>0</v>
      </c>
      <c r="AO48" s="357">
        <v>0</v>
      </c>
    </row>
    <row r="49" spans="3:41" x14ac:dyDescent="0.3">
      <c r="C49" s="357">
        <v>59</v>
      </c>
      <c r="D49" s="357">
        <v>6</v>
      </c>
      <c r="E49" s="357">
        <v>11</v>
      </c>
      <c r="F49" s="357">
        <v>5461.8631866888791</v>
      </c>
      <c r="G49" s="357">
        <v>0</v>
      </c>
      <c r="H49" s="357">
        <v>2545.1965200222126</v>
      </c>
      <c r="I49" s="357">
        <v>0</v>
      </c>
      <c r="J49" s="357">
        <v>0</v>
      </c>
      <c r="K49" s="357">
        <v>2916.6666666666665</v>
      </c>
      <c r="L49" s="357">
        <v>0</v>
      </c>
      <c r="M49" s="357">
        <v>0</v>
      </c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7">
        <v>0</v>
      </c>
      <c r="U49" s="357">
        <v>0</v>
      </c>
      <c r="V49" s="357">
        <v>0</v>
      </c>
      <c r="W49" s="357">
        <v>0</v>
      </c>
      <c r="X49" s="357">
        <v>0</v>
      </c>
      <c r="Y49" s="357">
        <v>0</v>
      </c>
      <c r="Z49" s="357">
        <v>0</v>
      </c>
      <c r="AA49" s="357">
        <v>0</v>
      </c>
      <c r="AB49" s="357">
        <v>0</v>
      </c>
      <c r="AC49" s="357">
        <v>0</v>
      </c>
      <c r="AD49" s="357">
        <v>0</v>
      </c>
      <c r="AE49" s="357">
        <v>0</v>
      </c>
      <c r="AF49" s="357">
        <v>0</v>
      </c>
      <c r="AG49" s="357">
        <v>0</v>
      </c>
      <c r="AH49" s="357">
        <v>0</v>
      </c>
      <c r="AI49" s="357">
        <v>0</v>
      </c>
      <c r="AJ49" s="357">
        <v>0</v>
      </c>
      <c r="AK49" s="357">
        <v>0</v>
      </c>
      <c r="AL49" s="357">
        <v>0</v>
      </c>
      <c r="AM49" s="357">
        <v>0</v>
      </c>
      <c r="AN49" s="357">
        <v>0</v>
      </c>
      <c r="AO49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306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19402695</v>
      </c>
      <c r="C3" s="330">
        <f t="shared" ref="C3:R3" si="0">SUBTOTAL(9,C6:C1048576)</f>
        <v>1</v>
      </c>
      <c r="D3" s="330">
        <f t="shared" si="0"/>
        <v>18020036</v>
      </c>
      <c r="E3" s="330">
        <f t="shared" si="0"/>
        <v>0.92873881695300575</v>
      </c>
      <c r="F3" s="330">
        <f t="shared" si="0"/>
        <v>17791261</v>
      </c>
      <c r="G3" s="333">
        <f>IF(B3&lt;&gt;0,F3/B3,"")</f>
        <v>0.91694792914077139</v>
      </c>
      <c r="H3" s="329">
        <f t="shared" si="0"/>
        <v>2564594.9699999997</v>
      </c>
      <c r="I3" s="330">
        <f t="shared" si="0"/>
        <v>1</v>
      </c>
      <c r="J3" s="330">
        <f t="shared" si="0"/>
        <v>2764400.65</v>
      </c>
      <c r="K3" s="330">
        <f t="shared" si="0"/>
        <v>1.0779092536393768</v>
      </c>
      <c r="L3" s="330">
        <f t="shared" si="0"/>
        <v>3494154.8699999982</v>
      </c>
      <c r="M3" s="331">
        <f>IF(H3&lt;&gt;0,L3/H3,"")</f>
        <v>1.3624587550368621</v>
      </c>
      <c r="N3" s="332">
        <f t="shared" si="0"/>
        <v>0</v>
      </c>
      <c r="O3" s="330">
        <f t="shared" si="0"/>
        <v>0</v>
      </c>
      <c r="P3" s="330">
        <f t="shared" si="0"/>
        <v>0</v>
      </c>
      <c r="Q3" s="330">
        <f t="shared" si="0"/>
        <v>0</v>
      </c>
      <c r="R3" s="330">
        <f t="shared" si="0"/>
        <v>0</v>
      </c>
      <c r="S3" s="331" t="str">
        <f>IF(N3&lt;&gt;0,R3/N3,"")</f>
        <v/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4"/>
      <c r="B5" s="695">
        <v>2013</v>
      </c>
      <c r="C5" s="696"/>
      <c r="D5" s="696">
        <v>2014</v>
      </c>
      <c r="E5" s="696"/>
      <c r="F5" s="696">
        <v>2015</v>
      </c>
      <c r="G5" s="697" t="s">
        <v>2</v>
      </c>
      <c r="H5" s="695">
        <v>2013</v>
      </c>
      <c r="I5" s="696"/>
      <c r="J5" s="696">
        <v>2014</v>
      </c>
      <c r="K5" s="696"/>
      <c r="L5" s="696">
        <v>2015</v>
      </c>
      <c r="M5" s="697" t="s">
        <v>2</v>
      </c>
      <c r="N5" s="695">
        <v>2013</v>
      </c>
      <c r="O5" s="696"/>
      <c r="P5" s="696">
        <v>2014</v>
      </c>
      <c r="Q5" s="696"/>
      <c r="R5" s="696">
        <v>2015</v>
      </c>
      <c r="S5" s="697" t="s">
        <v>2</v>
      </c>
    </row>
    <row r="6" spans="1:19" ht="14.4" customHeight="1" thickBot="1" x14ac:dyDescent="0.35">
      <c r="A6" s="700" t="s">
        <v>2139</v>
      </c>
      <c r="B6" s="698">
        <v>19402695</v>
      </c>
      <c r="C6" s="699">
        <v>1</v>
      </c>
      <c r="D6" s="698">
        <v>18020036</v>
      </c>
      <c r="E6" s="699">
        <v>0.92873881695300575</v>
      </c>
      <c r="F6" s="698">
        <v>17791261</v>
      </c>
      <c r="G6" s="434">
        <v>0.91694792914077139</v>
      </c>
      <c r="H6" s="698">
        <v>2564594.9699999997</v>
      </c>
      <c r="I6" s="699">
        <v>1</v>
      </c>
      <c r="J6" s="698">
        <v>2764400.65</v>
      </c>
      <c r="K6" s="699">
        <v>1.0779092536393768</v>
      </c>
      <c r="L6" s="698">
        <v>3494154.8699999982</v>
      </c>
      <c r="M6" s="434">
        <v>1.3624587550368621</v>
      </c>
      <c r="N6" s="698"/>
      <c r="O6" s="699"/>
      <c r="P6" s="698"/>
      <c r="Q6" s="699"/>
      <c r="R6" s="698"/>
      <c r="S6" s="43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4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3342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306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7575.5300000000007</v>
      </c>
      <c r="G3" s="196">
        <f t="shared" si="0"/>
        <v>21967289.969999999</v>
      </c>
      <c r="H3" s="196"/>
      <c r="I3" s="196"/>
      <c r="J3" s="196">
        <f t="shared" si="0"/>
        <v>6497.369999999999</v>
      </c>
      <c r="K3" s="196">
        <f t="shared" si="0"/>
        <v>20784436.649999999</v>
      </c>
      <c r="L3" s="196"/>
      <c r="M3" s="196"/>
      <c r="N3" s="196">
        <f t="shared" si="0"/>
        <v>6283.21</v>
      </c>
      <c r="O3" s="196">
        <f t="shared" si="0"/>
        <v>21285415.870000001</v>
      </c>
      <c r="P3" s="70">
        <f>IF(G3=0,0,O3/G3)</f>
        <v>0.96895957121105014</v>
      </c>
      <c r="Q3" s="197">
        <f>IF(N3=0,0,O3/N3)</f>
        <v>3387.6658380031863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108</v>
      </c>
      <c r="E4" s="517" t="s">
        <v>68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7" t="s">
        <v>510</v>
      </c>
      <c r="B6" s="608" t="s">
        <v>2683</v>
      </c>
      <c r="C6" s="608" t="s">
        <v>2684</v>
      </c>
      <c r="D6" s="608" t="s">
        <v>2685</v>
      </c>
      <c r="E6" s="608" t="s">
        <v>2686</v>
      </c>
      <c r="F6" s="611"/>
      <c r="G6" s="611"/>
      <c r="H6" s="611"/>
      <c r="I6" s="611"/>
      <c r="J6" s="611">
        <v>1</v>
      </c>
      <c r="K6" s="611">
        <v>611</v>
      </c>
      <c r="L6" s="611"/>
      <c r="M6" s="611">
        <v>611</v>
      </c>
      <c r="N6" s="611"/>
      <c r="O6" s="611"/>
      <c r="P6" s="630"/>
      <c r="Q6" s="612"/>
    </row>
    <row r="7" spans="1:17" ht="14.4" customHeight="1" x14ac:dyDescent="0.3">
      <c r="A7" s="613" t="s">
        <v>510</v>
      </c>
      <c r="B7" s="614" t="s">
        <v>2683</v>
      </c>
      <c r="C7" s="614" t="s">
        <v>2684</v>
      </c>
      <c r="D7" s="614" t="s">
        <v>2687</v>
      </c>
      <c r="E7" s="614" t="s">
        <v>2688</v>
      </c>
      <c r="F7" s="617"/>
      <c r="G7" s="617"/>
      <c r="H7" s="617"/>
      <c r="I7" s="617"/>
      <c r="J7" s="617">
        <v>1</v>
      </c>
      <c r="K7" s="617">
        <v>39</v>
      </c>
      <c r="L7" s="617"/>
      <c r="M7" s="617">
        <v>39</v>
      </c>
      <c r="N7" s="617"/>
      <c r="O7" s="617"/>
      <c r="P7" s="638"/>
      <c r="Q7" s="618"/>
    </row>
    <row r="8" spans="1:17" ht="14.4" customHeight="1" x14ac:dyDescent="0.3">
      <c r="A8" s="613" t="s">
        <v>510</v>
      </c>
      <c r="B8" s="614" t="s">
        <v>2683</v>
      </c>
      <c r="C8" s="614" t="s">
        <v>2684</v>
      </c>
      <c r="D8" s="614" t="s">
        <v>2689</v>
      </c>
      <c r="E8" s="614" t="s">
        <v>2690</v>
      </c>
      <c r="F8" s="617"/>
      <c r="G8" s="617"/>
      <c r="H8" s="617"/>
      <c r="I8" s="617"/>
      <c r="J8" s="617">
        <v>1</v>
      </c>
      <c r="K8" s="617">
        <v>689</v>
      </c>
      <c r="L8" s="617"/>
      <c r="M8" s="617">
        <v>689</v>
      </c>
      <c r="N8" s="617"/>
      <c r="O8" s="617"/>
      <c r="P8" s="638"/>
      <c r="Q8" s="618"/>
    </row>
    <row r="9" spans="1:17" ht="14.4" customHeight="1" x14ac:dyDescent="0.3">
      <c r="A9" s="613" t="s">
        <v>510</v>
      </c>
      <c r="B9" s="614" t="s">
        <v>2691</v>
      </c>
      <c r="C9" s="614" t="s">
        <v>2684</v>
      </c>
      <c r="D9" s="614" t="s">
        <v>2692</v>
      </c>
      <c r="E9" s="614" t="s">
        <v>2693</v>
      </c>
      <c r="F9" s="617"/>
      <c r="G9" s="617"/>
      <c r="H9" s="617"/>
      <c r="I9" s="617"/>
      <c r="J9" s="617"/>
      <c r="K9" s="617"/>
      <c r="L9" s="617"/>
      <c r="M9" s="617"/>
      <c r="N9" s="617">
        <v>2</v>
      </c>
      <c r="O9" s="617">
        <v>6976</v>
      </c>
      <c r="P9" s="638"/>
      <c r="Q9" s="618">
        <v>3488</v>
      </c>
    </row>
    <row r="10" spans="1:17" ht="14.4" customHeight="1" x14ac:dyDescent="0.3">
      <c r="A10" s="613" t="s">
        <v>510</v>
      </c>
      <c r="B10" s="614" t="s">
        <v>2691</v>
      </c>
      <c r="C10" s="614" t="s">
        <v>2684</v>
      </c>
      <c r="D10" s="614" t="s">
        <v>2694</v>
      </c>
      <c r="E10" s="614" t="s">
        <v>2695</v>
      </c>
      <c r="F10" s="617">
        <v>11</v>
      </c>
      <c r="G10" s="617">
        <v>29458</v>
      </c>
      <c r="H10" s="617">
        <v>1</v>
      </c>
      <c r="I10" s="617">
        <v>2678</v>
      </c>
      <c r="J10" s="617">
        <v>11</v>
      </c>
      <c r="K10" s="617">
        <v>24172</v>
      </c>
      <c r="L10" s="617">
        <v>0.82055808269400499</v>
      </c>
      <c r="M10" s="617">
        <v>2197.4545454545455</v>
      </c>
      <c r="N10" s="617">
        <v>23</v>
      </c>
      <c r="O10" s="617">
        <v>62054</v>
      </c>
      <c r="P10" s="638">
        <v>2.1065245434177471</v>
      </c>
      <c r="Q10" s="618">
        <v>2698</v>
      </c>
    </row>
    <row r="11" spans="1:17" ht="14.4" customHeight="1" x14ac:dyDescent="0.3">
      <c r="A11" s="613" t="s">
        <v>510</v>
      </c>
      <c r="B11" s="614" t="s">
        <v>2691</v>
      </c>
      <c r="C11" s="614" t="s">
        <v>2684</v>
      </c>
      <c r="D11" s="614" t="s">
        <v>2696</v>
      </c>
      <c r="E11" s="614" t="s">
        <v>2697</v>
      </c>
      <c r="F11" s="617">
        <v>1</v>
      </c>
      <c r="G11" s="617">
        <v>5940</v>
      </c>
      <c r="H11" s="617">
        <v>1</v>
      </c>
      <c r="I11" s="617">
        <v>5940</v>
      </c>
      <c r="J11" s="617">
        <v>2</v>
      </c>
      <c r="K11" s="617">
        <v>11948</v>
      </c>
      <c r="L11" s="617">
        <v>2.0114478114478116</v>
      </c>
      <c r="M11" s="617">
        <v>5974</v>
      </c>
      <c r="N11" s="617">
        <v>4</v>
      </c>
      <c r="O11" s="617">
        <v>23956</v>
      </c>
      <c r="P11" s="638">
        <v>4.0329966329966327</v>
      </c>
      <c r="Q11" s="618">
        <v>5989</v>
      </c>
    </row>
    <row r="12" spans="1:17" ht="14.4" customHeight="1" x14ac:dyDescent="0.3">
      <c r="A12" s="613" t="s">
        <v>510</v>
      </c>
      <c r="B12" s="614" t="s">
        <v>2691</v>
      </c>
      <c r="C12" s="614" t="s">
        <v>2684</v>
      </c>
      <c r="D12" s="614" t="s">
        <v>2698</v>
      </c>
      <c r="E12" s="614" t="s">
        <v>2699</v>
      </c>
      <c r="F12" s="617">
        <v>1</v>
      </c>
      <c r="G12" s="617">
        <v>3171</v>
      </c>
      <c r="H12" s="617">
        <v>1</v>
      </c>
      <c r="I12" s="617">
        <v>3171</v>
      </c>
      <c r="J12" s="617"/>
      <c r="K12" s="617"/>
      <c r="L12" s="617"/>
      <c r="M12" s="617"/>
      <c r="N12" s="617"/>
      <c r="O12" s="617"/>
      <c r="P12" s="638"/>
      <c r="Q12" s="618"/>
    </row>
    <row r="13" spans="1:17" ht="14.4" customHeight="1" x14ac:dyDescent="0.3">
      <c r="A13" s="613" t="s">
        <v>510</v>
      </c>
      <c r="B13" s="614" t="s">
        <v>2691</v>
      </c>
      <c r="C13" s="614" t="s">
        <v>2684</v>
      </c>
      <c r="D13" s="614" t="s">
        <v>2700</v>
      </c>
      <c r="E13" s="614" t="s">
        <v>2701</v>
      </c>
      <c r="F13" s="617"/>
      <c r="G13" s="617"/>
      <c r="H13" s="617"/>
      <c r="I13" s="617"/>
      <c r="J13" s="617"/>
      <c r="K13" s="617"/>
      <c r="L13" s="617"/>
      <c r="M13" s="617"/>
      <c r="N13" s="617">
        <v>1</v>
      </c>
      <c r="O13" s="617">
        <v>3123</v>
      </c>
      <c r="P13" s="638"/>
      <c r="Q13" s="618">
        <v>3123</v>
      </c>
    </row>
    <row r="14" spans="1:17" ht="14.4" customHeight="1" x14ac:dyDescent="0.3">
      <c r="A14" s="613" t="s">
        <v>510</v>
      </c>
      <c r="B14" s="614" t="s">
        <v>2691</v>
      </c>
      <c r="C14" s="614" t="s">
        <v>2684</v>
      </c>
      <c r="D14" s="614" t="s">
        <v>564</v>
      </c>
      <c r="E14" s="614" t="s">
        <v>2702</v>
      </c>
      <c r="F14" s="617"/>
      <c r="G14" s="617"/>
      <c r="H14" s="617"/>
      <c r="I14" s="617"/>
      <c r="J14" s="617">
        <v>3</v>
      </c>
      <c r="K14" s="617">
        <v>7110</v>
      </c>
      <c r="L14" s="617"/>
      <c r="M14" s="617">
        <v>2370</v>
      </c>
      <c r="N14" s="617"/>
      <c r="O14" s="617"/>
      <c r="P14" s="638"/>
      <c r="Q14" s="618"/>
    </row>
    <row r="15" spans="1:17" ht="14.4" customHeight="1" x14ac:dyDescent="0.3">
      <c r="A15" s="613" t="s">
        <v>510</v>
      </c>
      <c r="B15" s="614" t="s">
        <v>2691</v>
      </c>
      <c r="C15" s="614" t="s">
        <v>2684</v>
      </c>
      <c r="D15" s="614" t="s">
        <v>2703</v>
      </c>
      <c r="E15" s="614" t="s">
        <v>2704</v>
      </c>
      <c r="F15" s="617"/>
      <c r="G15" s="617"/>
      <c r="H15" s="617"/>
      <c r="I15" s="617"/>
      <c r="J15" s="617">
        <v>1</v>
      </c>
      <c r="K15" s="617">
        <v>3340</v>
      </c>
      <c r="L15" s="617"/>
      <c r="M15" s="617">
        <v>3340</v>
      </c>
      <c r="N15" s="617"/>
      <c r="O15" s="617"/>
      <c r="P15" s="638"/>
      <c r="Q15" s="618"/>
    </row>
    <row r="16" spans="1:17" ht="14.4" customHeight="1" x14ac:dyDescent="0.3">
      <c r="A16" s="613" t="s">
        <v>510</v>
      </c>
      <c r="B16" s="614" t="s">
        <v>2691</v>
      </c>
      <c r="C16" s="614" t="s">
        <v>2684</v>
      </c>
      <c r="D16" s="614" t="s">
        <v>2705</v>
      </c>
      <c r="E16" s="614" t="s">
        <v>2706</v>
      </c>
      <c r="F16" s="617"/>
      <c r="G16" s="617"/>
      <c r="H16" s="617"/>
      <c r="I16" s="617"/>
      <c r="J16" s="617">
        <v>1</v>
      </c>
      <c r="K16" s="617">
        <v>4218</v>
      </c>
      <c r="L16" s="617"/>
      <c r="M16" s="617">
        <v>4218</v>
      </c>
      <c r="N16" s="617"/>
      <c r="O16" s="617"/>
      <c r="P16" s="638"/>
      <c r="Q16" s="618"/>
    </row>
    <row r="17" spans="1:17" ht="14.4" customHeight="1" x14ac:dyDescent="0.3">
      <c r="A17" s="613" t="s">
        <v>510</v>
      </c>
      <c r="B17" s="614" t="s">
        <v>2691</v>
      </c>
      <c r="C17" s="614" t="s">
        <v>2684</v>
      </c>
      <c r="D17" s="614" t="s">
        <v>2707</v>
      </c>
      <c r="E17" s="614" t="s">
        <v>2708</v>
      </c>
      <c r="F17" s="617">
        <v>14</v>
      </c>
      <c r="G17" s="617">
        <v>28742</v>
      </c>
      <c r="H17" s="617">
        <v>1</v>
      </c>
      <c r="I17" s="617">
        <v>2053</v>
      </c>
      <c r="J17" s="617">
        <v>6</v>
      </c>
      <c r="K17" s="617">
        <v>8254</v>
      </c>
      <c r="L17" s="617">
        <v>0.28717556189548399</v>
      </c>
      <c r="M17" s="617">
        <v>1375.6666666666667</v>
      </c>
      <c r="N17" s="617">
        <v>24</v>
      </c>
      <c r="O17" s="617">
        <v>49752</v>
      </c>
      <c r="P17" s="638">
        <v>1.7309860134994086</v>
      </c>
      <c r="Q17" s="618">
        <v>2073</v>
      </c>
    </row>
    <row r="18" spans="1:17" ht="14.4" customHeight="1" x14ac:dyDescent="0.3">
      <c r="A18" s="613" t="s">
        <v>510</v>
      </c>
      <c r="B18" s="614" t="s">
        <v>2691</v>
      </c>
      <c r="C18" s="614" t="s">
        <v>2684</v>
      </c>
      <c r="D18" s="614" t="s">
        <v>2709</v>
      </c>
      <c r="E18" s="614" t="s">
        <v>2710</v>
      </c>
      <c r="F18" s="617"/>
      <c r="G18" s="617"/>
      <c r="H18" s="617"/>
      <c r="I18" s="617"/>
      <c r="J18" s="617">
        <v>1</v>
      </c>
      <c r="K18" s="617">
        <v>1617</v>
      </c>
      <c r="L18" s="617"/>
      <c r="M18" s="617">
        <v>1617</v>
      </c>
      <c r="N18" s="617">
        <v>5</v>
      </c>
      <c r="O18" s="617">
        <v>8150</v>
      </c>
      <c r="P18" s="638"/>
      <c r="Q18" s="618">
        <v>1630</v>
      </c>
    </row>
    <row r="19" spans="1:17" ht="14.4" customHeight="1" x14ac:dyDescent="0.3">
      <c r="A19" s="613" t="s">
        <v>510</v>
      </c>
      <c r="B19" s="614" t="s">
        <v>2691</v>
      </c>
      <c r="C19" s="614" t="s">
        <v>2684</v>
      </c>
      <c r="D19" s="614" t="s">
        <v>2711</v>
      </c>
      <c r="E19" s="614" t="s">
        <v>2712</v>
      </c>
      <c r="F19" s="617">
        <v>3</v>
      </c>
      <c r="G19" s="617">
        <v>6666</v>
      </c>
      <c r="H19" s="617">
        <v>1</v>
      </c>
      <c r="I19" s="617">
        <v>2222</v>
      </c>
      <c r="J19" s="617"/>
      <c r="K19" s="617"/>
      <c r="L19" s="617"/>
      <c r="M19" s="617"/>
      <c r="N19" s="617">
        <v>4</v>
      </c>
      <c r="O19" s="617">
        <v>8968</v>
      </c>
      <c r="P19" s="638">
        <v>1.3453345334533453</v>
      </c>
      <c r="Q19" s="618">
        <v>2242</v>
      </c>
    </row>
    <row r="20" spans="1:17" ht="14.4" customHeight="1" x14ac:dyDescent="0.3">
      <c r="A20" s="613" t="s">
        <v>510</v>
      </c>
      <c r="B20" s="614" t="s">
        <v>2691</v>
      </c>
      <c r="C20" s="614" t="s">
        <v>2684</v>
      </c>
      <c r="D20" s="614" t="s">
        <v>2713</v>
      </c>
      <c r="E20" s="614" t="s">
        <v>2714</v>
      </c>
      <c r="F20" s="617">
        <v>2</v>
      </c>
      <c r="G20" s="617">
        <v>5354</v>
      </c>
      <c r="H20" s="617">
        <v>1</v>
      </c>
      <c r="I20" s="617">
        <v>2677</v>
      </c>
      <c r="J20" s="617">
        <v>1</v>
      </c>
      <c r="K20" s="617">
        <v>2677</v>
      </c>
      <c r="L20" s="617">
        <v>0.5</v>
      </c>
      <c r="M20" s="617">
        <v>2677</v>
      </c>
      <c r="N20" s="617">
        <v>4</v>
      </c>
      <c r="O20" s="617">
        <v>10788</v>
      </c>
      <c r="P20" s="638">
        <v>2.0149420993649607</v>
      </c>
      <c r="Q20" s="618">
        <v>2697</v>
      </c>
    </row>
    <row r="21" spans="1:17" ht="14.4" customHeight="1" x14ac:dyDescent="0.3">
      <c r="A21" s="613" t="s">
        <v>510</v>
      </c>
      <c r="B21" s="614" t="s">
        <v>2691</v>
      </c>
      <c r="C21" s="614" t="s">
        <v>2684</v>
      </c>
      <c r="D21" s="614" t="s">
        <v>2715</v>
      </c>
      <c r="E21" s="614" t="s">
        <v>2716</v>
      </c>
      <c r="F21" s="617"/>
      <c r="G21" s="617"/>
      <c r="H21" s="617"/>
      <c r="I21" s="617"/>
      <c r="J21" s="617">
        <v>3</v>
      </c>
      <c r="K21" s="617">
        <v>15444</v>
      </c>
      <c r="L21" s="617"/>
      <c r="M21" s="617">
        <v>5148</v>
      </c>
      <c r="N21" s="617">
        <v>2</v>
      </c>
      <c r="O21" s="617">
        <v>10296</v>
      </c>
      <c r="P21" s="638"/>
      <c r="Q21" s="618">
        <v>5148</v>
      </c>
    </row>
    <row r="22" spans="1:17" ht="14.4" customHeight="1" x14ac:dyDescent="0.3">
      <c r="A22" s="613" t="s">
        <v>510</v>
      </c>
      <c r="B22" s="614" t="s">
        <v>2691</v>
      </c>
      <c r="C22" s="614" t="s">
        <v>2684</v>
      </c>
      <c r="D22" s="614" t="s">
        <v>2717</v>
      </c>
      <c r="E22" s="614" t="s">
        <v>2718</v>
      </c>
      <c r="F22" s="617"/>
      <c r="G22" s="617"/>
      <c r="H22" s="617"/>
      <c r="I22" s="617"/>
      <c r="J22" s="617">
        <v>1</v>
      </c>
      <c r="K22" s="617">
        <v>4898</v>
      </c>
      <c r="L22" s="617"/>
      <c r="M22" s="617">
        <v>4898</v>
      </c>
      <c r="N22" s="617">
        <v>1</v>
      </c>
      <c r="O22" s="617">
        <v>4901</v>
      </c>
      <c r="P22" s="638"/>
      <c r="Q22" s="618">
        <v>4901</v>
      </c>
    </row>
    <row r="23" spans="1:17" ht="14.4" customHeight="1" x14ac:dyDescent="0.3">
      <c r="A23" s="613" t="s">
        <v>510</v>
      </c>
      <c r="B23" s="614" t="s">
        <v>2691</v>
      </c>
      <c r="C23" s="614" t="s">
        <v>2684</v>
      </c>
      <c r="D23" s="614" t="s">
        <v>2719</v>
      </c>
      <c r="E23" s="614" t="s">
        <v>2720</v>
      </c>
      <c r="F23" s="617">
        <v>2</v>
      </c>
      <c r="G23" s="617">
        <v>1362</v>
      </c>
      <c r="H23" s="617">
        <v>1</v>
      </c>
      <c r="I23" s="617">
        <v>681</v>
      </c>
      <c r="J23" s="617"/>
      <c r="K23" s="617"/>
      <c r="L23" s="617"/>
      <c r="M23" s="617"/>
      <c r="N23" s="617">
        <v>3</v>
      </c>
      <c r="O23" s="617">
        <v>2088</v>
      </c>
      <c r="P23" s="638">
        <v>1.5330396475770924</v>
      </c>
      <c r="Q23" s="618">
        <v>696</v>
      </c>
    </row>
    <row r="24" spans="1:17" ht="14.4" customHeight="1" x14ac:dyDescent="0.3">
      <c r="A24" s="613" t="s">
        <v>510</v>
      </c>
      <c r="B24" s="614" t="s">
        <v>2691</v>
      </c>
      <c r="C24" s="614" t="s">
        <v>2684</v>
      </c>
      <c r="D24" s="614" t="s">
        <v>2721</v>
      </c>
      <c r="E24" s="614" t="s">
        <v>2722</v>
      </c>
      <c r="F24" s="617">
        <v>1</v>
      </c>
      <c r="G24" s="617">
        <v>8930</v>
      </c>
      <c r="H24" s="617">
        <v>1</v>
      </c>
      <c r="I24" s="617">
        <v>8930</v>
      </c>
      <c r="J24" s="617"/>
      <c r="K24" s="617"/>
      <c r="L24" s="617"/>
      <c r="M24" s="617"/>
      <c r="N24" s="617"/>
      <c r="O24" s="617"/>
      <c r="P24" s="638"/>
      <c r="Q24" s="618"/>
    </row>
    <row r="25" spans="1:17" ht="14.4" customHeight="1" x14ac:dyDescent="0.3">
      <c r="A25" s="613" t="s">
        <v>510</v>
      </c>
      <c r="B25" s="614" t="s">
        <v>2691</v>
      </c>
      <c r="C25" s="614" t="s">
        <v>2684</v>
      </c>
      <c r="D25" s="614" t="s">
        <v>2723</v>
      </c>
      <c r="E25" s="614" t="s">
        <v>2724</v>
      </c>
      <c r="F25" s="617">
        <v>1</v>
      </c>
      <c r="G25" s="617">
        <v>4236</v>
      </c>
      <c r="H25" s="617">
        <v>1</v>
      </c>
      <c r="I25" s="617">
        <v>4236</v>
      </c>
      <c r="J25" s="617"/>
      <c r="K25" s="617"/>
      <c r="L25" s="617"/>
      <c r="M25" s="617"/>
      <c r="N25" s="617"/>
      <c r="O25" s="617"/>
      <c r="P25" s="638"/>
      <c r="Q25" s="618"/>
    </row>
    <row r="26" spans="1:17" ht="14.4" customHeight="1" x14ac:dyDescent="0.3">
      <c r="A26" s="613" t="s">
        <v>510</v>
      </c>
      <c r="B26" s="614" t="s">
        <v>2691</v>
      </c>
      <c r="C26" s="614" t="s">
        <v>2684</v>
      </c>
      <c r="D26" s="614" t="s">
        <v>2725</v>
      </c>
      <c r="E26" s="614" t="s">
        <v>2726</v>
      </c>
      <c r="F26" s="617">
        <v>1</v>
      </c>
      <c r="G26" s="617">
        <v>659</v>
      </c>
      <c r="H26" s="617">
        <v>1</v>
      </c>
      <c r="I26" s="617">
        <v>659</v>
      </c>
      <c r="J26" s="617"/>
      <c r="K26" s="617"/>
      <c r="L26" s="617"/>
      <c r="M26" s="617"/>
      <c r="N26" s="617"/>
      <c r="O26" s="617"/>
      <c r="P26" s="638"/>
      <c r="Q26" s="618"/>
    </row>
    <row r="27" spans="1:17" ht="14.4" customHeight="1" x14ac:dyDescent="0.3">
      <c r="A27" s="613" t="s">
        <v>510</v>
      </c>
      <c r="B27" s="614" t="s">
        <v>2691</v>
      </c>
      <c r="C27" s="614" t="s">
        <v>2684</v>
      </c>
      <c r="D27" s="614" t="s">
        <v>2727</v>
      </c>
      <c r="E27" s="614" t="s">
        <v>2728</v>
      </c>
      <c r="F27" s="617">
        <v>1</v>
      </c>
      <c r="G27" s="617">
        <v>1354</v>
      </c>
      <c r="H27" s="617">
        <v>1</v>
      </c>
      <c r="I27" s="617">
        <v>1354</v>
      </c>
      <c r="J27" s="617"/>
      <c r="K27" s="617"/>
      <c r="L27" s="617"/>
      <c r="M27" s="617"/>
      <c r="N27" s="617"/>
      <c r="O27" s="617"/>
      <c r="P27" s="638"/>
      <c r="Q27" s="618"/>
    </row>
    <row r="28" spans="1:17" ht="14.4" customHeight="1" x14ac:dyDescent="0.3">
      <c r="A28" s="613" t="s">
        <v>510</v>
      </c>
      <c r="B28" s="614" t="s">
        <v>2691</v>
      </c>
      <c r="C28" s="614" t="s">
        <v>2684</v>
      </c>
      <c r="D28" s="614" t="s">
        <v>2729</v>
      </c>
      <c r="E28" s="614" t="s">
        <v>2730</v>
      </c>
      <c r="F28" s="617">
        <v>13</v>
      </c>
      <c r="G28" s="617">
        <v>10478</v>
      </c>
      <c r="H28" s="617">
        <v>1</v>
      </c>
      <c r="I28" s="617">
        <v>806</v>
      </c>
      <c r="J28" s="617">
        <v>10</v>
      </c>
      <c r="K28" s="617">
        <v>6484</v>
      </c>
      <c r="L28" s="617">
        <v>0.61882038556976526</v>
      </c>
      <c r="M28" s="617">
        <v>648.4</v>
      </c>
      <c r="N28" s="617">
        <v>12</v>
      </c>
      <c r="O28" s="617">
        <v>9828</v>
      </c>
      <c r="P28" s="638">
        <v>0.93796526054590568</v>
      </c>
      <c r="Q28" s="618">
        <v>819</v>
      </c>
    </row>
    <row r="29" spans="1:17" ht="14.4" customHeight="1" x14ac:dyDescent="0.3">
      <c r="A29" s="613" t="s">
        <v>510</v>
      </c>
      <c r="B29" s="614" t="s">
        <v>2691</v>
      </c>
      <c r="C29" s="614" t="s">
        <v>2684</v>
      </c>
      <c r="D29" s="614" t="s">
        <v>2731</v>
      </c>
      <c r="E29" s="614" t="s">
        <v>2732</v>
      </c>
      <c r="F29" s="617"/>
      <c r="G29" s="617"/>
      <c r="H29" s="617"/>
      <c r="I29" s="617"/>
      <c r="J29" s="617">
        <v>1</v>
      </c>
      <c r="K29" s="617">
        <v>3875</v>
      </c>
      <c r="L29" s="617"/>
      <c r="M29" s="617">
        <v>3875</v>
      </c>
      <c r="N29" s="617"/>
      <c r="O29" s="617"/>
      <c r="P29" s="638"/>
      <c r="Q29" s="618"/>
    </row>
    <row r="30" spans="1:17" ht="14.4" customHeight="1" x14ac:dyDescent="0.3">
      <c r="A30" s="613" t="s">
        <v>510</v>
      </c>
      <c r="B30" s="614" t="s">
        <v>2691</v>
      </c>
      <c r="C30" s="614" t="s">
        <v>2684</v>
      </c>
      <c r="D30" s="614" t="s">
        <v>2733</v>
      </c>
      <c r="E30" s="614" t="s">
        <v>2734</v>
      </c>
      <c r="F30" s="617">
        <v>8</v>
      </c>
      <c r="G30" s="617">
        <v>0</v>
      </c>
      <c r="H30" s="617"/>
      <c r="I30" s="617">
        <v>0</v>
      </c>
      <c r="J30" s="617">
        <v>3</v>
      </c>
      <c r="K30" s="617">
        <v>0</v>
      </c>
      <c r="L30" s="617"/>
      <c r="M30" s="617">
        <v>0</v>
      </c>
      <c r="N30" s="617">
        <v>4</v>
      </c>
      <c r="O30" s="617">
        <v>0</v>
      </c>
      <c r="P30" s="638"/>
      <c r="Q30" s="618">
        <v>0</v>
      </c>
    </row>
    <row r="31" spans="1:17" ht="14.4" customHeight="1" x14ac:dyDescent="0.3">
      <c r="A31" s="613" t="s">
        <v>510</v>
      </c>
      <c r="B31" s="614" t="s">
        <v>2691</v>
      </c>
      <c r="C31" s="614" t="s">
        <v>2684</v>
      </c>
      <c r="D31" s="614" t="s">
        <v>2735</v>
      </c>
      <c r="E31" s="614" t="s">
        <v>2736</v>
      </c>
      <c r="F31" s="617"/>
      <c r="G31" s="617"/>
      <c r="H31" s="617"/>
      <c r="I31" s="617"/>
      <c r="J31" s="617">
        <v>1</v>
      </c>
      <c r="K31" s="617">
        <v>0</v>
      </c>
      <c r="L31" s="617"/>
      <c r="M31" s="617">
        <v>0</v>
      </c>
      <c r="N31" s="617">
        <v>1</v>
      </c>
      <c r="O31" s="617">
        <v>0</v>
      </c>
      <c r="P31" s="638"/>
      <c r="Q31" s="618">
        <v>0</v>
      </c>
    </row>
    <row r="32" spans="1:17" ht="14.4" customHeight="1" x14ac:dyDescent="0.3">
      <c r="A32" s="613" t="s">
        <v>510</v>
      </c>
      <c r="B32" s="614" t="s">
        <v>2691</v>
      </c>
      <c r="C32" s="614" t="s">
        <v>2684</v>
      </c>
      <c r="D32" s="614" t="s">
        <v>2737</v>
      </c>
      <c r="E32" s="614" t="s">
        <v>2738</v>
      </c>
      <c r="F32" s="617">
        <v>2</v>
      </c>
      <c r="G32" s="617">
        <v>0</v>
      </c>
      <c r="H32" s="617"/>
      <c r="I32" s="617">
        <v>0</v>
      </c>
      <c r="J32" s="617"/>
      <c r="K32" s="617"/>
      <c r="L32" s="617"/>
      <c r="M32" s="617"/>
      <c r="N32" s="617">
        <v>2</v>
      </c>
      <c r="O32" s="617">
        <v>0</v>
      </c>
      <c r="P32" s="638"/>
      <c r="Q32" s="618">
        <v>0</v>
      </c>
    </row>
    <row r="33" spans="1:17" ht="14.4" customHeight="1" x14ac:dyDescent="0.3">
      <c r="A33" s="613" t="s">
        <v>510</v>
      </c>
      <c r="B33" s="614" t="s">
        <v>2691</v>
      </c>
      <c r="C33" s="614" t="s">
        <v>2684</v>
      </c>
      <c r="D33" s="614" t="s">
        <v>2739</v>
      </c>
      <c r="E33" s="614" t="s">
        <v>2740</v>
      </c>
      <c r="F33" s="617"/>
      <c r="G33" s="617"/>
      <c r="H33" s="617"/>
      <c r="I33" s="617"/>
      <c r="J33" s="617">
        <v>1</v>
      </c>
      <c r="K33" s="617">
        <v>0</v>
      </c>
      <c r="L33" s="617"/>
      <c r="M33" s="617">
        <v>0</v>
      </c>
      <c r="N33" s="617">
        <v>2</v>
      </c>
      <c r="O33" s="617">
        <v>0</v>
      </c>
      <c r="P33" s="638"/>
      <c r="Q33" s="618">
        <v>0</v>
      </c>
    </row>
    <row r="34" spans="1:17" ht="14.4" customHeight="1" x14ac:dyDescent="0.3">
      <c r="A34" s="613" t="s">
        <v>510</v>
      </c>
      <c r="B34" s="614" t="s">
        <v>2691</v>
      </c>
      <c r="C34" s="614" t="s">
        <v>2684</v>
      </c>
      <c r="D34" s="614" t="s">
        <v>2741</v>
      </c>
      <c r="E34" s="614" t="s">
        <v>2742</v>
      </c>
      <c r="F34" s="617"/>
      <c r="G34" s="617"/>
      <c r="H34" s="617"/>
      <c r="I34" s="617"/>
      <c r="J34" s="617">
        <v>1</v>
      </c>
      <c r="K34" s="617">
        <v>0</v>
      </c>
      <c r="L34" s="617"/>
      <c r="M34" s="617">
        <v>0</v>
      </c>
      <c r="N34" s="617"/>
      <c r="O34" s="617"/>
      <c r="P34" s="638"/>
      <c r="Q34" s="618"/>
    </row>
    <row r="35" spans="1:17" ht="14.4" customHeight="1" x14ac:dyDescent="0.3">
      <c r="A35" s="613" t="s">
        <v>510</v>
      </c>
      <c r="B35" s="614" t="s">
        <v>2691</v>
      </c>
      <c r="C35" s="614" t="s">
        <v>2684</v>
      </c>
      <c r="D35" s="614" t="s">
        <v>2743</v>
      </c>
      <c r="E35" s="614" t="s">
        <v>2744</v>
      </c>
      <c r="F35" s="617"/>
      <c r="G35" s="617"/>
      <c r="H35" s="617"/>
      <c r="I35" s="617"/>
      <c r="J35" s="617"/>
      <c r="K35" s="617"/>
      <c r="L35" s="617"/>
      <c r="M35" s="617"/>
      <c r="N35" s="617">
        <v>1</v>
      </c>
      <c r="O35" s="617">
        <v>0</v>
      </c>
      <c r="P35" s="638"/>
      <c r="Q35" s="618">
        <v>0</v>
      </c>
    </row>
    <row r="36" spans="1:17" ht="14.4" customHeight="1" x14ac:dyDescent="0.3">
      <c r="A36" s="613" t="s">
        <v>510</v>
      </c>
      <c r="B36" s="614" t="s">
        <v>2691</v>
      </c>
      <c r="C36" s="614" t="s">
        <v>2684</v>
      </c>
      <c r="D36" s="614" t="s">
        <v>2745</v>
      </c>
      <c r="E36" s="614" t="s">
        <v>2746</v>
      </c>
      <c r="F36" s="617">
        <v>1</v>
      </c>
      <c r="G36" s="617">
        <v>0</v>
      </c>
      <c r="H36" s="617"/>
      <c r="I36" s="617">
        <v>0</v>
      </c>
      <c r="J36" s="617"/>
      <c r="K36" s="617"/>
      <c r="L36" s="617"/>
      <c r="M36" s="617"/>
      <c r="N36" s="617"/>
      <c r="O36" s="617"/>
      <c r="P36" s="638"/>
      <c r="Q36" s="618"/>
    </row>
    <row r="37" spans="1:17" ht="14.4" customHeight="1" x14ac:dyDescent="0.3">
      <c r="A37" s="613" t="s">
        <v>510</v>
      </c>
      <c r="B37" s="614" t="s">
        <v>2691</v>
      </c>
      <c r="C37" s="614" t="s">
        <v>2684</v>
      </c>
      <c r="D37" s="614" t="s">
        <v>2747</v>
      </c>
      <c r="E37" s="614" t="s">
        <v>2748</v>
      </c>
      <c r="F37" s="617">
        <v>1</v>
      </c>
      <c r="G37" s="617">
        <v>0</v>
      </c>
      <c r="H37" s="617"/>
      <c r="I37" s="617">
        <v>0</v>
      </c>
      <c r="J37" s="617"/>
      <c r="K37" s="617"/>
      <c r="L37" s="617"/>
      <c r="M37" s="617"/>
      <c r="N37" s="617"/>
      <c r="O37" s="617"/>
      <c r="P37" s="638"/>
      <c r="Q37" s="618"/>
    </row>
    <row r="38" spans="1:17" ht="14.4" customHeight="1" x14ac:dyDescent="0.3">
      <c r="A38" s="613" t="s">
        <v>510</v>
      </c>
      <c r="B38" s="614" t="s">
        <v>2691</v>
      </c>
      <c r="C38" s="614" t="s">
        <v>2684</v>
      </c>
      <c r="D38" s="614" t="s">
        <v>2749</v>
      </c>
      <c r="E38" s="614" t="s">
        <v>2750</v>
      </c>
      <c r="F38" s="617">
        <v>1</v>
      </c>
      <c r="G38" s="617">
        <v>0</v>
      </c>
      <c r="H38" s="617"/>
      <c r="I38" s="617">
        <v>0</v>
      </c>
      <c r="J38" s="617"/>
      <c r="K38" s="617"/>
      <c r="L38" s="617"/>
      <c r="M38" s="617"/>
      <c r="N38" s="617"/>
      <c r="O38" s="617"/>
      <c r="P38" s="638"/>
      <c r="Q38" s="618"/>
    </row>
    <row r="39" spans="1:17" ht="14.4" customHeight="1" x14ac:dyDescent="0.3">
      <c r="A39" s="613" t="s">
        <v>510</v>
      </c>
      <c r="B39" s="614" t="s">
        <v>2691</v>
      </c>
      <c r="C39" s="614" t="s">
        <v>2684</v>
      </c>
      <c r="D39" s="614" t="s">
        <v>2751</v>
      </c>
      <c r="E39" s="614" t="s">
        <v>2752</v>
      </c>
      <c r="F39" s="617"/>
      <c r="G39" s="617"/>
      <c r="H39" s="617"/>
      <c r="I39" s="617"/>
      <c r="J39" s="617"/>
      <c r="K39" s="617"/>
      <c r="L39" s="617"/>
      <c r="M39" s="617"/>
      <c r="N39" s="617">
        <v>1</v>
      </c>
      <c r="O39" s="617">
        <v>0</v>
      </c>
      <c r="P39" s="638"/>
      <c r="Q39" s="618">
        <v>0</v>
      </c>
    </row>
    <row r="40" spans="1:17" ht="14.4" customHeight="1" x14ac:dyDescent="0.3">
      <c r="A40" s="613" t="s">
        <v>510</v>
      </c>
      <c r="B40" s="614" t="s">
        <v>2691</v>
      </c>
      <c r="C40" s="614" t="s">
        <v>2684</v>
      </c>
      <c r="D40" s="614" t="s">
        <v>2753</v>
      </c>
      <c r="E40" s="614" t="s">
        <v>2754</v>
      </c>
      <c r="F40" s="617">
        <v>1</v>
      </c>
      <c r="G40" s="617">
        <v>0</v>
      </c>
      <c r="H40" s="617"/>
      <c r="I40" s="617">
        <v>0</v>
      </c>
      <c r="J40" s="617">
        <v>1</v>
      </c>
      <c r="K40" s="617">
        <v>0</v>
      </c>
      <c r="L40" s="617"/>
      <c r="M40" s="617">
        <v>0</v>
      </c>
      <c r="N40" s="617"/>
      <c r="O40" s="617"/>
      <c r="P40" s="638"/>
      <c r="Q40" s="618"/>
    </row>
    <row r="41" spans="1:17" ht="14.4" customHeight="1" x14ac:dyDescent="0.3">
      <c r="A41" s="613" t="s">
        <v>510</v>
      </c>
      <c r="B41" s="614" t="s">
        <v>2691</v>
      </c>
      <c r="C41" s="614" t="s">
        <v>2684</v>
      </c>
      <c r="D41" s="614" t="s">
        <v>2755</v>
      </c>
      <c r="E41" s="614" t="s">
        <v>2756</v>
      </c>
      <c r="F41" s="617"/>
      <c r="G41" s="617"/>
      <c r="H41" s="617"/>
      <c r="I41" s="617"/>
      <c r="J41" s="617">
        <v>1</v>
      </c>
      <c r="K41" s="617">
        <v>0</v>
      </c>
      <c r="L41" s="617"/>
      <c r="M41" s="617">
        <v>0</v>
      </c>
      <c r="N41" s="617"/>
      <c r="O41" s="617"/>
      <c r="P41" s="638"/>
      <c r="Q41" s="618"/>
    </row>
    <row r="42" spans="1:17" ht="14.4" customHeight="1" x14ac:dyDescent="0.3">
      <c r="A42" s="613" t="s">
        <v>510</v>
      </c>
      <c r="B42" s="614" t="s">
        <v>2691</v>
      </c>
      <c r="C42" s="614" t="s">
        <v>2684</v>
      </c>
      <c r="D42" s="614" t="s">
        <v>2757</v>
      </c>
      <c r="E42" s="614" t="s">
        <v>2758</v>
      </c>
      <c r="F42" s="617"/>
      <c r="G42" s="617"/>
      <c r="H42" s="617"/>
      <c r="I42" s="617"/>
      <c r="J42" s="617">
        <v>1</v>
      </c>
      <c r="K42" s="617">
        <v>0</v>
      </c>
      <c r="L42" s="617"/>
      <c r="M42" s="617">
        <v>0</v>
      </c>
      <c r="N42" s="617"/>
      <c r="O42" s="617"/>
      <c r="P42" s="638"/>
      <c r="Q42" s="618"/>
    </row>
    <row r="43" spans="1:17" ht="14.4" customHeight="1" x14ac:dyDescent="0.3">
      <c r="A43" s="613" t="s">
        <v>510</v>
      </c>
      <c r="B43" s="614" t="s">
        <v>2691</v>
      </c>
      <c r="C43" s="614" t="s">
        <v>2684</v>
      </c>
      <c r="D43" s="614" t="s">
        <v>2759</v>
      </c>
      <c r="E43" s="614" t="s">
        <v>2760</v>
      </c>
      <c r="F43" s="617">
        <v>1</v>
      </c>
      <c r="G43" s="617">
        <v>0</v>
      </c>
      <c r="H43" s="617"/>
      <c r="I43" s="617">
        <v>0</v>
      </c>
      <c r="J43" s="617"/>
      <c r="K43" s="617"/>
      <c r="L43" s="617"/>
      <c r="M43" s="617"/>
      <c r="N43" s="617"/>
      <c r="O43" s="617"/>
      <c r="P43" s="638"/>
      <c r="Q43" s="618"/>
    </row>
    <row r="44" spans="1:17" ht="14.4" customHeight="1" x14ac:dyDescent="0.3">
      <c r="A44" s="613" t="s">
        <v>510</v>
      </c>
      <c r="B44" s="614" t="s">
        <v>2691</v>
      </c>
      <c r="C44" s="614" t="s">
        <v>2684</v>
      </c>
      <c r="D44" s="614" t="s">
        <v>2761</v>
      </c>
      <c r="E44" s="614" t="s">
        <v>2762</v>
      </c>
      <c r="F44" s="617">
        <v>1</v>
      </c>
      <c r="G44" s="617">
        <v>0</v>
      </c>
      <c r="H44" s="617"/>
      <c r="I44" s="617">
        <v>0</v>
      </c>
      <c r="J44" s="617"/>
      <c r="K44" s="617"/>
      <c r="L44" s="617"/>
      <c r="M44" s="617"/>
      <c r="N44" s="617"/>
      <c r="O44" s="617"/>
      <c r="P44" s="638"/>
      <c r="Q44" s="618"/>
    </row>
    <row r="45" spans="1:17" ht="14.4" customHeight="1" x14ac:dyDescent="0.3">
      <c r="A45" s="613" t="s">
        <v>510</v>
      </c>
      <c r="B45" s="614" t="s">
        <v>2691</v>
      </c>
      <c r="C45" s="614" t="s">
        <v>2684</v>
      </c>
      <c r="D45" s="614" t="s">
        <v>2763</v>
      </c>
      <c r="E45" s="614" t="s">
        <v>2764</v>
      </c>
      <c r="F45" s="617">
        <v>1</v>
      </c>
      <c r="G45" s="617">
        <v>0</v>
      </c>
      <c r="H45" s="617"/>
      <c r="I45" s="617">
        <v>0</v>
      </c>
      <c r="J45" s="617"/>
      <c r="K45" s="617"/>
      <c r="L45" s="617"/>
      <c r="M45" s="617"/>
      <c r="N45" s="617"/>
      <c r="O45" s="617"/>
      <c r="P45" s="638"/>
      <c r="Q45" s="618"/>
    </row>
    <row r="46" spans="1:17" ht="14.4" customHeight="1" x14ac:dyDescent="0.3">
      <c r="A46" s="613" t="s">
        <v>510</v>
      </c>
      <c r="B46" s="614" t="s">
        <v>2691</v>
      </c>
      <c r="C46" s="614" t="s">
        <v>2684</v>
      </c>
      <c r="D46" s="614" t="s">
        <v>2765</v>
      </c>
      <c r="E46" s="614" t="s">
        <v>2766</v>
      </c>
      <c r="F46" s="617"/>
      <c r="G46" s="617"/>
      <c r="H46" s="617"/>
      <c r="I46" s="617"/>
      <c r="J46" s="617">
        <v>2</v>
      </c>
      <c r="K46" s="617">
        <v>3200</v>
      </c>
      <c r="L46" s="617"/>
      <c r="M46" s="617">
        <v>1600</v>
      </c>
      <c r="N46" s="617"/>
      <c r="O46" s="617"/>
      <c r="P46" s="638"/>
      <c r="Q46" s="618"/>
    </row>
    <row r="47" spans="1:17" ht="14.4" customHeight="1" x14ac:dyDescent="0.3">
      <c r="A47" s="613" t="s">
        <v>510</v>
      </c>
      <c r="B47" s="614" t="s">
        <v>2691</v>
      </c>
      <c r="C47" s="614" t="s">
        <v>2684</v>
      </c>
      <c r="D47" s="614" t="s">
        <v>2767</v>
      </c>
      <c r="E47" s="614" t="s">
        <v>2768</v>
      </c>
      <c r="F47" s="617">
        <v>7</v>
      </c>
      <c r="G47" s="617">
        <v>0</v>
      </c>
      <c r="H47" s="617"/>
      <c r="I47" s="617">
        <v>0</v>
      </c>
      <c r="J47" s="617">
        <v>3</v>
      </c>
      <c r="K47" s="617">
        <v>0</v>
      </c>
      <c r="L47" s="617"/>
      <c r="M47" s="617">
        <v>0</v>
      </c>
      <c r="N47" s="617">
        <v>2</v>
      </c>
      <c r="O47" s="617">
        <v>0</v>
      </c>
      <c r="P47" s="638"/>
      <c r="Q47" s="618">
        <v>0</v>
      </c>
    </row>
    <row r="48" spans="1:17" ht="14.4" customHeight="1" x14ac:dyDescent="0.3">
      <c r="A48" s="613" t="s">
        <v>510</v>
      </c>
      <c r="B48" s="614" t="s">
        <v>2691</v>
      </c>
      <c r="C48" s="614" t="s">
        <v>2684</v>
      </c>
      <c r="D48" s="614" t="s">
        <v>2769</v>
      </c>
      <c r="E48" s="614" t="s">
        <v>2770</v>
      </c>
      <c r="F48" s="617">
        <v>1</v>
      </c>
      <c r="G48" s="617">
        <v>745</v>
      </c>
      <c r="H48" s="617">
        <v>1</v>
      </c>
      <c r="I48" s="617">
        <v>745</v>
      </c>
      <c r="J48" s="617">
        <v>6</v>
      </c>
      <c r="K48" s="617">
        <v>3008</v>
      </c>
      <c r="L48" s="617">
        <v>4.0375838926174499</v>
      </c>
      <c r="M48" s="617">
        <v>501.33333333333331</v>
      </c>
      <c r="N48" s="617">
        <v>2</v>
      </c>
      <c r="O48" s="617">
        <v>1510</v>
      </c>
      <c r="P48" s="638">
        <v>2.0268456375838926</v>
      </c>
      <c r="Q48" s="618">
        <v>755</v>
      </c>
    </row>
    <row r="49" spans="1:17" ht="14.4" customHeight="1" x14ac:dyDescent="0.3">
      <c r="A49" s="613" t="s">
        <v>510</v>
      </c>
      <c r="B49" s="614" t="s">
        <v>2691</v>
      </c>
      <c r="C49" s="614" t="s">
        <v>2684</v>
      </c>
      <c r="D49" s="614" t="s">
        <v>2771</v>
      </c>
      <c r="E49" s="614" t="s">
        <v>2772</v>
      </c>
      <c r="F49" s="617">
        <v>1</v>
      </c>
      <c r="G49" s="617">
        <v>2702</v>
      </c>
      <c r="H49" s="617">
        <v>1</v>
      </c>
      <c r="I49" s="617">
        <v>2702</v>
      </c>
      <c r="J49" s="617">
        <v>2</v>
      </c>
      <c r="K49" s="617">
        <v>5420</v>
      </c>
      <c r="L49" s="617">
        <v>2.0059215396002963</v>
      </c>
      <c r="M49" s="617">
        <v>2710</v>
      </c>
      <c r="N49" s="617"/>
      <c r="O49" s="617"/>
      <c r="P49" s="638"/>
      <c r="Q49" s="618"/>
    </row>
    <row r="50" spans="1:17" ht="14.4" customHeight="1" x14ac:dyDescent="0.3">
      <c r="A50" s="613" t="s">
        <v>510</v>
      </c>
      <c r="B50" s="614" t="s">
        <v>2691</v>
      </c>
      <c r="C50" s="614" t="s">
        <v>2684</v>
      </c>
      <c r="D50" s="614" t="s">
        <v>2773</v>
      </c>
      <c r="E50" s="614" t="s">
        <v>2774</v>
      </c>
      <c r="F50" s="617">
        <v>1</v>
      </c>
      <c r="G50" s="617">
        <v>668</v>
      </c>
      <c r="H50" s="617">
        <v>1</v>
      </c>
      <c r="I50" s="617">
        <v>668</v>
      </c>
      <c r="J50" s="617"/>
      <c r="K50" s="617"/>
      <c r="L50" s="617"/>
      <c r="M50" s="617"/>
      <c r="N50" s="617"/>
      <c r="O50" s="617"/>
      <c r="P50" s="638"/>
      <c r="Q50" s="618"/>
    </row>
    <row r="51" spans="1:17" ht="14.4" customHeight="1" x14ac:dyDescent="0.3">
      <c r="A51" s="613" t="s">
        <v>510</v>
      </c>
      <c r="B51" s="614" t="s">
        <v>2691</v>
      </c>
      <c r="C51" s="614" t="s">
        <v>2684</v>
      </c>
      <c r="D51" s="614" t="s">
        <v>2775</v>
      </c>
      <c r="E51" s="614" t="s">
        <v>2776</v>
      </c>
      <c r="F51" s="617">
        <v>3</v>
      </c>
      <c r="G51" s="617">
        <v>2400</v>
      </c>
      <c r="H51" s="617">
        <v>1</v>
      </c>
      <c r="I51" s="617">
        <v>800</v>
      </c>
      <c r="J51" s="617">
        <v>2</v>
      </c>
      <c r="K51" s="617">
        <v>1610</v>
      </c>
      <c r="L51" s="617">
        <v>0.67083333333333328</v>
      </c>
      <c r="M51" s="617">
        <v>805</v>
      </c>
      <c r="N51" s="617">
        <v>3</v>
      </c>
      <c r="O51" s="617">
        <v>2445</v>
      </c>
      <c r="P51" s="638">
        <v>1.01875</v>
      </c>
      <c r="Q51" s="618">
        <v>815</v>
      </c>
    </row>
    <row r="52" spans="1:17" ht="14.4" customHeight="1" x14ac:dyDescent="0.3">
      <c r="A52" s="613" t="s">
        <v>510</v>
      </c>
      <c r="B52" s="614" t="s">
        <v>2691</v>
      </c>
      <c r="C52" s="614" t="s">
        <v>2684</v>
      </c>
      <c r="D52" s="614" t="s">
        <v>2777</v>
      </c>
      <c r="E52" s="614" t="s">
        <v>2778</v>
      </c>
      <c r="F52" s="617">
        <v>1</v>
      </c>
      <c r="G52" s="617">
        <v>6077</v>
      </c>
      <c r="H52" s="617">
        <v>1</v>
      </c>
      <c r="I52" s="617">
        <v>6077</v>
      </c>
      <c r="J52" s="617"/>
      <c r="K52" s="617"/>
      <c r="L52" s="617"/>
      <c r="M52" s="617"/>
      <c r="N52" s="617">
        <v>1</v>
      </c>
      <c r="O52" s="617">
        <v>6126</v>
      </c>
      <c r="P52" s="638">
        <v>1.0080631890735561</v>
      </c>
      <c r="Q52" s="618">
        <v>6126</v>
      </c>
    </row>
    <row r="53" spans="1:17" ht="14.4" customHeight="1" x14ac:dyDescent="0.3">
      <c r="A53" s="613" t="s">
        <v>510</v>
      </c>
      <c r="B53" s="614" t="s">
        <v>2691</v>
      </c>
      <c r="C53" s="614" t="s">
        <v>2684</v>
      </c>
      <c r="D53" s="614" t="s">
        <v>2779</v>
      </c>
      <c r="E53" s="614" t="s">
        <v>2780</v>
      </c>
      <c r="F53" s="617">
        <v>3</v>
      </c>
      <c r="G53" s="617">
        <v>27102</v>
      </c>
      <c r="H53" s="617">
        <v>1</v>
      </c>
      <c r="I53" s="617">
        <v>9034</v>
      </c>
      <c r="J53" s="617">
        <v>3</v>
      </c>
      <c r="K53" s="617">
        <v>27102</v>
      </c>
      <c r="L53" s="617">
        <v>1</v>
      </c>
      <c r="M53" s="617">
        <v>9034</v>
      </c>
      <c r="N53" s="617">
        <v>3</v>
      </c>
      <c r="O53" s="617">
        <v>27369</v>
      </c>
      <c r="P53" s="638">
        <v>1.0098516714633607</v>
      </c>
      <c r="Q53" s="618">
        <v>9123</v>
      </c>
    </row>
    <row r="54" spans="1:17" ht="14.4" customHeight="1" x14ac:dyDescent="0.3">
      <c r="A54" s="613" t="s">
        <v>510</v>
      </c>
      <c r="B54" s="614" t="s">
        <v>2691</v>
      </c>
      <c r="C54" s="614" t="s">
        <v>2684</v>
      </c>
      <c r="D54" s="614" t="s">
        <v>2781</v>
      </c>
      <c r="E54" s="614" t="s">
        <v>2782</v>
      </c>
      <c r="F54" s="617">
        <v>1</v>
      </c>
      <c r="G54" s="617">
        <v>431</v>
      </c>
      <c r="H54" s="617">
        <v>1</v>
      </c>
      <c r="I54" s="617">
        <v>431</v>
      </c>
      <c r="J54" s="617">
        <v>1</v>
      </c>
      <c r="K54" s="617">
        <v>431</v>
      </c>
      <c r="L54" s="617">
        <v>1</v>
      </c>
      <c r="M54" s="617">
        <v>431</v>
      </c>
      <c r="N54" s="617">
        <v>3</v>
      </c>
      <c r="O54" s="617">
        <v>1308</v>
      </c>
      <c r="P54" s="638">
        <v>3.0348027842227379</v>
      </c>
      <c r="Q54" s="618">
        <v>436</v>
      </c>
    </row>
    <row r="55" spans="1:17" ht="14.4" customHeight="1" x14ac:dyDescent="0.3">
      <c r="A55" s="613" t="s">
        <v>510</v>
      </c>
      <c r="B55" s="614" t="s">
        <v>2691</v>
      </c>
      <c r="C55" s="614" t="s">
        <v>2684</v>
      </c>
      <c r="D55" s="614" t="s">
        <v>2783</v>
      </c>
      <c r="E55" s="614" t="s">
        <v>2784</v>
      </c>
      <c r="F55" s="617"/>
      <c r="G55" s="617"/>
      <c r="H55" s="617"/>
      <c r="I55" s="617"/>
      <c r="J55" s="617">
        <v>17</v>
      </c>
      <c r="K55" s="617">
        <v>14420</v>
      </c>
      <c r="L55" s="617"/>
      <c r="M55" s="617">
        <v>848.23529411764707</v>
      </c>
      <c r="N55" s="617">
        <v>2</v>
      </c>
      <c r="O55" s="617">
        <v>1704</v>
      </c>
      <c r="P55" s="638"/>
      <c r="Q55" s="618">
        <v>852</v>
      </c>
    </row>
    <row r="56" spans="1:17" ht="14.4" customHeight="1" x14ac:dyDescent="0.3">
      <c r="A56" s="613" t="s">
        <v>510</v>
      </c>
      <c r="B56" s="614" t="s">
        <v>2691</v>
      </c>
      <c r="C56" s="614" t="s">
        <v>2684</v>
      </c>
      <c r="D56" s="614" t="s">
        <v>2785</v>
      </c>
      <c r="E56" s="614" t="s">
        <v>2786</v>
      </c>
      <c r="F56" s="617">
        <v>2</v>
      </c>
      <c r="G56" s="617">
        <v>6918</v>
      </c>
      <c r="H56" s="617">
        <v>1</v>
      </c>
      <c r="I56" s="617">
        <v>3459</v>
      </c>
      <c r="J56" s="617">
        <v>5</v>
      </c>
      <c r="K56" s="617">
        <v>17387</v>
      </c>
      <c r="L56" s="617">
        <v>2.5132986412257878</v>
      </c>
      <c r="M56" s="617">
        <v>3477.4</v>
      </c>
      <c r="N56" s="617">
        <v>8</v>
      </c>
      <c r="O56" s="617">
        <v>27936</v>
      </c>
      <c r="P56" s="638">
        <v>4.0381613183000864</v>
      </c>
      <c r="Q56" s="618">
        <v>3492</v>
      </c>
    </row>
    <row r="57" spans="1:17" ht="14.4" customHeight="1" x14ac:dyDescent="0.3">
      <c r="A57" s="613" t="s">
        <v>510</v>
      </c>
      <c r="B57" s="614" t="s">
        <v>2691</v>
      </c>
      <c r="C57" s="614" t="s">
        <v>2684</v>
      </c>
      <c r="D57" s="614" t="s">
        <v>2787</v>
      </c>
      <c r="E57" s="614" t="s">
        <v>2788</v>
      </c>
      <c r="F57" s="617">
        <v>1</v>
      </c>
      <c r="G57" s="617">
        <v>177</v>
      </c>
      <c r="H57" s="617">
        <v>1</v>
      </c>
      <c r="I57" s="617">
        <v>177</v>
      </c>
      <c r="J57" s="617"/>
      <c r="K57" s="617"/>
      <c r="L57" s="617"/>
      <c r="M57" s="617"/>
      <c r="N57" s="617">
        <v>2</v>
      </c>
      <c r="O57" s="617">
        <v>358</v>
      </c>
      <c r="P57" s="638">
        <v>2.022598870056497</v>
      </c>
      <c r="Q57" s="618">
        <v>179</v>
      </c>
    </row>
    <row r="58" spans="1:17" ht="14.4" customHeight="1" x14ac:dyDescent="0.3">
      <c r="A58" s="613" t="s">
        <v>510</v>
      </c>
      <c r="B58" s="614" t="s">
        <v>2691</v>
      </c>
      <c r="C58" s="614" t="s">
        <v>2684</v>
      </c>
      <c r="D58" s="614" t="s">
        <v>562</v>
      </c>
      <c r="E58" s="614" t="s">
        <v>2789</v>
      </c>
      <c r="F58" s="617">
        <v>2</v>
      </c>
      <c r="G58" s="617">
        <v>3784</v>
      </c>
      <c r="H58" s="617">
        <v>1</v>
      </c>
      <c r="I58" s="617">
        <v>1892</v>
      </c>
      <c r="J58" s="617"/>
      <c r="K58" s="617"/>
      <c r="L58" s="617"/>
      <c r="M58" s="617"/>
      <c r="N58" s="617"/>
      <c r="O58" s="617"/>
      <c r="P58" s="638"/>
      <c r="Q58" s="618"/>
    </row>
    <row r="59" spans="1:17" ht="14.4" customHeight="1" x14ac:dyDescent="0.3">
      <c r="A59" s="613" t="s">
        <v>510</v>
      </c>
      <c r="B59" s="614" t="s">
        <v>2691</v>
      </c>
      <c r="C59" s="614" t="s">
        <v>2684</v>
      </c>
      <c r="D59" s="614" t="s">
        <v>2790</v>
      </c>
      <c r="E59" s="614" t="s">
        <v>2791</v>
      </c>
      <c r="F59" s="617">
        <v>1</v>
      </c>
      <c r="G59" s="617">
        <v>628</v>
      </c>
      <c r="H59" s="617">
        <v>1</v>
      </c>
      <c r="I59" s="617">
        <v>628</v>
      </c>
      <c r="J59" s="617"/>
      <c r="K59" s="617"/>
      <c r="L59" s="617"/>
      <c r="M59" s="617"/>
      <c r="N59" s="617">
        <v>4</v>
      </c>
      <c r="O59" s="617">
        <v>2540</v>
      </c>
      <c r="P59" s="638">
        <v>4.0445859872611463</v>
      </c>
      <c r="Q59" s="618">
        <v>635</v>
      </c>
    </row>
    <row r="60" spans="1:17" ht="14.4" customHeight="1" x14ac:dyDescent="0.3">
      <c r="A60" s="613" t="s">
        <v>510</v>
      </c>
      <c r="B60" s="614" t="s">
        <v>2691</v>
      </c>
      <c r="C60" s="614" t="s">
        <v>2684</v>
      </c>
      <c r="D60" s="614" t="s">
        <v>2792</v>
      </c>
      <c r="E60" s="614" t="s">
        <v>2793</v>
      </c>
      <c r="F60" s="617">
        <v>1</v>
      </c>
      <c r="G60" s="617">
        <v>15368</v>
      </c>
      <c r="H60" s="617">
        <v>1</v>
      </c>
      <c r="I60" s="617">
        <v>15368</v>
      </c>
      <c r="J60" s="617">
        <v>1</v>
      </c>
      <c r="K60" s="617">
        <v>15368</v>
      </c>
      <c r="L60" s="617">
        <v>1</v>
      </c>
      <c r="M60" s="617">
        <v>15368</v>
      </c>
      <c r="N60" s="617"/>
      <c r="O60" s="617"/>
      <c r="P60" s="638"/>
      <c r="Q60" s="618"/>
    </row>
    <row r="61" spans="1:17" ht="14.4" customHeight="1" x14ac:dyDescent="0.3">
      <c r="A61" s="613" t="s">
        <v>510</v>
      </c>
      <c r="B61" s="614" t="s">
        <v>2691</v>
      </c>
      <c r="C61" s="614" t="s">
        <v>2684</v>
      </c>
      <c r="D61" s="614" t="s">
        <v>2794</v>
      </c>
      <c r="E61" s="614" t="s">
        <v>2795</v>
      </c>
      <c r="F61" s="617">
        <v>2</v>
      </c>
      <c r="G61" s="617">
        <v>0</v>
      </c>
      <c r="H61" s="617"/>
      <c r="I61" s="617">
        <v>0</v>
      </c>
      <c r="J61" s="617"/>
      <c r="K61" s="617"/>
      <c r="L61" s="617"/>
      <c r="M61" s="617"/>
      <c r="N61" s="617">
        <v>1</v>
      </c>
      <c r="O61" s="617">
        <v>0</v>
      </c>
      <c r="P61" s="638"/>
      <c r="Q61" s="618">
        <v>0</v>
      </c>
    </row>
    <row r="62" spans="1:17" ht="14.4" customHeight="1" x14ac:dyDescent="0.3">
      <c r="A62" s="613" t="s">
        <v>510</v>
      </c>
      <c r="B62" s="614" t="s">
        <v>2691</v>
      </c>
      <c r="C62" s="614" t="s">
        <v>2684</v>
      </c>
      <c r="D62" s="614" t="s">
        <v>2796</v>
      </c>
      <c r="E62" s="614" t="s">
        <v>2797</v>
      </c>
      <c r="F62" s="617"/>
      <c r="G62" s="617"/>
      <c r="H62" s="617"/>
      <c r="I62" s="617"/>
      <c r="J62" s="617">
        <v>1</v>
      </c>
      <c r="K62" s="617">
        <v>355</v>
      </c>
      <c r="L62" s="617"/>
      <c r="M62" s="617">
        <v>355</v>
      </c>
      <c r="N62" s="617"/>
      <c r="O62" s="617"/>
      <c r="P62" s="638"/>
      <c r="Q62" s="618"/>
    </row>
    <row r="63" spans="1:17" ht="14.4" customHeight="1" x14ac:dyDescent="0.3">
      <c r="A63" s="613" t="s">
        <v>510</v>
      </c>
      <c r="B63" s="614" t="s">
        <v>2691</v>
      </c>
      <c r="C63" s="614" t="s">
        <v>2684</v>
      </c>
      <c r="D63" s="614" t="s">
        <v>2798</v>
      </c>
      <c r="E63" s="614" t="s">
        <v>2799</v>
      </c>
      <c r="F63" s="617">
        <v>1</v>
      </c>
      <c r="G63" s="617">
        <v>0</v>
      </c>
      <c r="H63" s="617"/>
      <c r="I63" s="617">
        <v>0</v>
      </c>
      <c r="J63" s="617"/>
      <c r="K63" s="617"/>
      <c r="L63" s="617"/>
      <c r="M63" s="617"/>
      <c r="N63" s="617"/>
      <c r="O63" s="617"/>
      <c r="P63" s="638"/>
      <c r="Q63" s="618"/>
    </row>
    <row r="64" spans="1:17" ht="14.4" customHeight="1" x14ac:dyDescent="0.3">
      <c r="A64" s="613" t="s">
        <v>510</v>
      </c>
      <c r="B64" s="614" t="s">
        <v>2691</v>
      </c>
      <c r="C64" s="614" t="s">
        <v>2684</v>
      </c>
      <c r="D64" s="614" t="s">
        <v>2800</v>
      </c>
      <c r="E64" s="614" t="s">
        <v>2801</v>
      </c>
      <c r="F64" s="617">
        <v>1</v>
      </c>
      <c r="G64" s="617">
        <v>7097</v>
      </c>
      <c r="H64" s="617">
        <v>1</v>
      </c>
      <c r="I64" s="617">
        <v>7097</v>
      </c>
      <c r="J64" s="617">
        <v>1</v>
      </c>
      <c r="K64" s="617">
        <v>7159</v>
      </c>
      <c r="L64" s="617">
        <v>1.0087360856700014</v>
      </c>
      <c r="M64" s="617">
        <v>7159</v>
      </c>
      <c r="N64" s="617"/>
      <c r="O64" s="617"/>
      <c r="P64" s="638"/>
      <c r="Q64" s="618"/>
    </row>
    <row r="65" spans="1:17" ht="14.4" customHeight="1" x14ac:dyDescent="0.3">
      <c r="A65" s="613" t="s">
        <v>510</v>
      </c>
      <c r="B65" s="614" t="s">
        <v>2691</v>
      </c>
      <c r="C65" s="614" t="s">
        <v>2684</v>
      </c>
      <c r="D65" s="614" t="s">
        <v>2802</v>
      </c>
      <c r="E65" s="614" t="s">
        <v>2803</v>
      </c>
      <c r="F65" s="617">
        <v>2</v>
      </c>
      <c r="G65" s="617">
        <v>13588</v>
      </c>
      <c r="H65" s="617">
        <v>1</v>
      </c>
      <c r="I65" s="617">
        <v>6794</v>
      </c>
      <c r="J65" s="617"/>
      <c r="K65" s="617"/>
      <c r="L65" s="617"/>
      <c r="M65" s="617"/>
      <c r="N65" s="617"/>
      <c r="O65" s="617"/>
      <c r="P65" s="638"/>
      <c r="Q65" s="618"/>
    </row>
    <row r="66" spans="1:17" ht="14.4" customHeight="1" x14ac:dyDescent="0.3">
      <c r="A66" s="613" t="s">
        <v>510</v>
      </c>
      <c r="B66" s="614" t="s">
        <v>2691</v>
      </c>
      <c r="C66" s="614" t="s">
        <v>2684</v>
      </c>
      <c r="D66" s="614" t="s">
        <v>2804</v>
      </c>
      <c r="E66" s="614" t="s">
        <v>2805</v>
      </c>
      <c r="F66" s="617">
        <v>8</v>
      </c>
      <c r="G66" s="617">
        <v>0</v>
      </c>
      <c r="H66" s="617"/>
      <c r="I66" s="617">
        <v>0</v>
      </c>
      <c r="J66" s="617">
        <v>3</v>
      </c>
      <c r="K66" s="617">
        <v>0</v>
      </c>
      <c r="L66" s="617"/>
      <c r="M66" s="617">
        <v>0</v>
      </c>
      <c r="N66" s="617">
        <v>4</v>
      </c>
      <c r="O66" s="617">
        <v>0</v>
      </c>
      <c r="P66" s="638"/>
      <c r="Q66" s="618">
        <v>0</v>
      </c>
    </row>
    <row r="67" spans="1:17" ht="14.4" customHeight="1" x14ac:dyDescent="0.3">
      <c r="A67" s="613" t="s">
        <v>510</v>
      </c>
      <c r="B67" s="614" t="s">
        <v>2691</v>
      </c>
      <c r="C67" s="614" t="s">
        <v>2684</v>
      </c>
      <c r="D67" s="614" t="s">
        <v>2806</v>
      </c>
      <c r="E67" s="614" t="s">
        <v>2807</v>
      </c>
      <c r="F67" s="617">
        <v>3</v>
      </c>
      <c r="G67" s="617">
        <v>18135</v>
      </c>
      <c r="H67" s="617">
        <v>1</v>
      </c>
      <c r="I67" s="617">
        <v>6045</v>
      </c>
      <c r="J67" s="617"/>
      <c r="K67" s="617"/>
      <c r="L67" s="617"/>
      <c r="M67" s="617"/>
      <c r="N67" s="617"/>
      <c r="O67" s="617"/>
      <c r="P67" s="638"/>
      <c r="Q67" s="618"/>
    </row>
    <row r="68" spans="1:17" ht="14.4" customHeight="1" x14ac:dyDescent="0.3">
      <c r="A68" s="613" t="s">
        <v>510</v>
      </c>
      <c r="B68" s="614" t="s">
        <v>2691</v>
      </c>
      <c r="C68" s="614" t="s">
        <v>2684</v>
      </c>
      <c r="D68" s="614" t="s">
        <v>2808</v>
      </c>
      <c r="E68" s="614" t="s">
        <v>2809</v>
      </c>
      <c r="F68" s="617">
        <v>2</v>
      </c>
      <c r="G68" s="617">
        <v>8680</v>
      </c>
      <c r="H68" s="617">
        <v>1</v>
      </c>
      <c r="I68" s="617">
        <v>4340</v>
      </c>
      <c r="J68" s="617">
        <v>1</v>
      </c>
      <c r="K68" s="617">
        <v>4340</v>
      </c>
      <c r="L68" s="617">
        <v>0.5</v>
      </c>
      <c r="M68" s="617">
        <v>4340</v>
      </c>
      <c r="N68" s="617"/>
      <c r="O68" s="617"/>
      <c r="P68" s="638"/>
      <c r="Q68" s="618"/>
    </row>
    <row r="69" spans="1:17" ht="14.4" customHeight="1" x14ac:dyDescent="0.3">
      <c r="A69" s="613" t="s">
        <v>510</v>
      </c>
      <c r="B69" s="614" t="s">
        <v>2691</v>
      </c>
      <c r="C69" s="614" t="s">
        <v>2684</v>
      </c>
      <c r="D69" s="614" t="s">
        <v>2810</v>
      </c>
      <c r="E69" s="614" t="s">
        <v>2811</v>
      </c>
      <c r="F69" s="617"/>
      <c r="G69" s="617"/>
      <c r="H69" s="617"/>
      <c r="I69" s="617"/>
      <c r="J69" s="617"/>
      <c r="K69" s="617"/>
      <c r="L69" s="617"/>
      <c r="M69" s="617"/>
      <c r="N69" s="617">
        <v>1</v>
      </c>
      <c r="O69" s="617">
        <v>0</v>
      </c>
      <c r="P69" s="638"/>
      <c r="Q69" s="618">
        <v>0</v>
      </c>
    </row>
    <row r="70" spans="1:17" ht="14.4" customHeight="1" x14ac:dyDescent="0.3">
      <c r="A70" s="613" t="s">
        <v>510</v>
      </c>
      <c r="B70" s="614" t="s">
        <v>2691</v>
      </c>
      <c r="C70" s="614" t="s">
        <v>2684</v>
      </c>
      <c r="D70" s="614" t="s">
        <v>2812</v>
      </c>
      <c r="E70" s="614" t="s">
        <v>2813</v>
      </c>
      <c r="F70" s="617">
        <v>4</v>
      </c>
      <c r="G70" s="617">
        <v>12820</v>
      </c>
      <c r="H70" s="617">
        <v>1</v>
      </c>
      <c r="I70" s="617">
        <v>3205</v>
      </c>
      <c r="J70" s="617">
        <v>6</v>
      </c>
      <c r="K70" s="617">
        <v>19258</v>
      </c>
      <c r="L70" s="617">
        <v>1.5021840873634946</v>
      </c>
      <c r="M70" s="617">
        <v>3209.6666666666665</v>
      </c>
      <c r="N70" s="617">
        <v>8</v>
      </c>
      <c r="O70" s="617">
        <v>25800</v>
      </c>
      <c r="P70" s="638">
        <v>2.012480499219969</v>
      </c>
      <c r="Q70" s="618">
        <v>3225</v>
      </c>
    </row>
    <row r="71" spans="1:17" ht="14.4" customHeight="1" x14ac:dyDescent="0.3">
      <c r="A71" s="613" t="s">
        <v>510</v>
      </c>
      <c r="B71" s="614" t="s">
        <v>2691</v>
      </c>
      <c r="C71" s="614" t="s">
        <v>2684</v>
      </c>
      <c r="D71" s="614" t="s">
        <v>2814</v>
      </c>
      <c r="E71" s="614" t="s">
        <v>2815</v>
      </c>
      <c r="F71" s="617"/>
      <c r="G71" s="617"/>
      <c r="H71" s="617"/>
      <c r="I71" s="617"/>
      <c r="J71" s="617"/>
      <c r="K71" s="617"/>
      <c r="L71" s="617"/>
      <c r="M71" s="617"/>
      <c r="N71" s="617">
        <v>1</v>
      </c>
      <c r="O71" s="617">
        <v>8924</v>
      </c>
      <c r="P71" s="638"/>
      <c r="Q71" s="618">
        <v>8924</v>
      </c>
    </row>
    <row r="72" spans="1:17" ht="14.4" customHeight="1" x14ac:dyDescent="0.3">
      <c r="A72" s="613" t="s">
        <v>510</v>
      </c>
      <c r="B72" s="614" t="s">
        <v>2691</v>
      </c>
      <c r="C72" s="614" t="s">
        <v>2684</v>
      </c>
      <c r="D72" s="614" t="s">
        <v>2816</v>
      </c>
      <c r="E72" s="614" t="s">
        <v>2817</v>
      </c>
      <c r="F72" s="617">
        <v>4</v>
      </c>
      <c r="G72" s="617">
        <v>7052</v>
      </c>
      <c r="H72" s="617">
        <v>1</v>
      </c>
      <c r="I72" s="617">
        <v>1763</v>
      </c>
      <c r="J72" s="617"/>
      <c r="K72" s="617"/>
      <c r="L72" s="617"/>
      <c r="M72" s="617"/>
      <c r="N72" s="617"/>
      <c r="O72" s="617"/>
      <c r="P72" s="638"/>
      <c r="Q72" s="618"/>
    </row>
    <row r="73" spans="1:17" ht="14.4" customHeight="1" x14ac:dyDescent="0.3">
      <c r="A73" s="613" t="s">
        <v>510</v>
      </c>
      <c r="B73" s="614" t="s">
        <v>2691</v>
      </c>
      <c r="C73" s="614" t="s">
        <v>2684</v>
      </c>
      <c r="D73" s="614" t="s">
        <v>2818</v>
      </c>
      <c r="E73" s="614" t="s">
        <v>2819</v>
      </c>
      <c r="F73" s="617">
        <v>4</v>
      </c>
      <c r="G73" s="617">
        <v>0</v>
      </c>
      <c r="H73" s="617"/>
      <c r="I73" s="617">
        <v>0</v>
      </c>
      <c r="J73" s="617">
        <v>3</v>
      </c>
      <c r="K73" s="617">
        <v>0</v>
      </c>
      <c r="L73" s="617"/>
      <c r="M73" s="617">
        <v>0</v>
      </c>
      <c r="N73" s="617">
        <v>2</v>
      </c>
      <c r="O73" s="617">
        <v>0</v>
      </c>
      <c r="P73" s="638"/>
      <c r="Q73" s="618">
        <v>0</v>
      </c>
    </row>
    <row r="74" spans="1:17" ht="14.4" customHeight="1" x14ac:dyDescent="0.3">
      <c r="A74" s="613" t="s">
        <v>510</v>
      </c>
      <c r="B74" s="614" t="s">
        <v>2691</v>
      </c>
      <c r="C74" s="614" t="s">
        <v>2684</v>
      </c>
      <c r="D74" s="614" t="s">
        <v>2820</v>
      </c>
      <c r="E74" s="614" t="s">
        <v>2821</v>
      </c>
      <c r="F74" s="617">
        <v>1</v>
      </c>
      <c r="G74" s="617">
        <v>0</v>
      </c>
      <c r="H74" s="617"/>
      <c r="I74" s="617">
        <v>0</v>
      </c>
      <c r="J74" s="617"/>
      <c r="K74" s="617"/>
      <c r="L74" s="617"/>
      <c r="M74" s="617"/>
      <c r="N74" s="617"/>
      <c r="O74" s="617"/>
      <c r="P74" s="638"/>
      <c r="Q74" s="618"/>
    </row>
    <row r="75" spans="1:17" ht="14.4" customHeight="1" x14ac:dyDescent="0.3">
      <c r="A75" s="613" t="s">
        <v>510</v>
      </c>
      <c r="B75" s="614" t="s">
        <v>2691</v>
      </c>
      <c r="C75" s="614" t="s">
        <v>2684</v>
      </c>
      <c r="D75" s="614" t="s">
        <v>2822</v>
      </c>
      <c r="E75" s="614" t="s">
        <v>2823</v>
      </c>
      <c r="F75" s="617"/>
      <c r="G75" s="617"/>
      <c r="H75" s="617"/>
      <c r="I75" s="617"/>
      <c r="J75" s="617"/>
      <c r="K75" s="617"/>
      <c r="L75" s="617"/>
      <c r="M75" s="617"/>
      <c r="N75" s="617">
        <v>1</v>
      </c>
      <c r="O75" s="617">
        <v>3528</v>
      </c>
      <c r="P75" s="638"/>
      <c r="Q75" s="618">
        <v>3528</v>
      </c>
    </row>
    <row r="76" spans="1:17" ht="14.4" customHeight="1" x14ac:dyDescent="0.3">
      <c r="A76" s="613" t="s">
        <v>510</v>
      </c>
      <c r="B76" s="614" t="s">
        <v>2691</v>
      </c>
      <c r="C76" s="614" t="s">
        <v>2684</v>
      </c>
      <c r="D76" s="614" t="s">
        <v>2824</v>
      </c>
      <c r="E76" s="614" t="s">
        <v>2825</v>
      </c>
      <c r="F76" s="617"/>
      <c r="G76" s="617"/>
      <c r="H76" s="617"/>
      <c r="I76" s="617"/>
      <c r="J76" s="617">
        <v>1</v>
      </c>
      <c r="K76" s="617">
        <v>2445</v>
      </c>
      <c r="L76" s="617"/>
      <c r="M76" s="617">
        <v>2445</v>
      </c>
      <c r="N76" s="617"/>
      <c r="O76" s="617"/>
      <c r="P76" s="638"/>
      <c r="Q76" s="618"/>
    </row>
    <row r="77" spans="1:17" ht="14.4" customHeight="1" x14ac:dyDescent="0.3">
      <c r="A77" s="613" t="s">
        <v>510</v>
      </c>
      <c r="B77" s="614" t="s">
        <v>2691</v>
      </c>
      <c r="C77" s="614" t="s">
        <v>2684</v>
      </c>
      <c r="D77" s="614" t="s">
        <v>2826</v>
      </c>
      <c r="E77" s="614" t="s">
        <v>2827</v>
      </c>
      <c r="F77" s="617">
        <v>1</v>
      </c>
      <c r="G77" s="617">
        <v>8058</v>
      </c>
      <c r="H77" s="617">
        <v>1</v>
      </c>
      <c r="I77" s="617">
        <v>8058</v>
      </c>
      <c r="J77" s="617"/>
      <c r="K77" s="617"/>
      <c r="L77" s="617"/>
      <c r="M77" s="617"/>
      <c r="N77" s="617"/>
      <c r="O77" s="617"/>
      <c r="P77" s="638"/>
      <c r="Q77" s="618"/>
    </row>
    <row r="78" spans="1:17" ht="14.4" customHeight="1" x14ac:dyDescent="0.3">
      <c r="A78" s="613" t="s">
        <v>510</v>
      </c>
      <c r="B78" s="614" t="s">
        <v>2691</v>
      </c>
      <c r="C78" s="614" t="s">
        <v>2684</v>
      </c>
      <c r="D78" s="614" t="s">
        <v>2828</v>
      </c>
      <c r="E78" s="614" t="s">
        <v>2829</v>
      </c>
      <c r="F78" s="617">
        <v>1</v>
      </c>
      <c r="G78" s="617">
        <v>8963</v>
      </c>
      <c r="H78" s="617">
        <v>1</v>
      </c>
      <c r="I78" s="617">
        <v>8963</v>
      </c>
      <c r="J78" s="617"/>
      <c r="K78" s="617"/>
      <c r="L78" s="617"/>
      <c r="M78" s="617"/>
      <c r="N78" s="617"/>
      <c r="O78" s="617"/>
      <c r="P78" s="638"/>
      <c r="Q78" s="618"/>
    </row>
    <row r="79" spans="1:17" ht="14.4" customHeight="1" x14ac:dyDescent="0.3">
      <c r="A79" s="613" t="s">
        <v>510</v>
      </c>
      <c r="B79" s="614" t="s">
        <v>2691</v>
      </c>
      <c r="C79" s="614" t="s">
        <v>2684</v>
      </c>
      <c r="D79" s="614" t="s">
        <v>2830</v>
      </c>
      <c r="E79" s="614" t="s">
        <v>2831</v>
      </c>
      <c r="F79" s="617">
        <v>1</v>
      </c>
      <c r="G79" s="617">
        <v>3525</v>
      </c>
      <c r="H79" s="617">
        <v>1</v>
      </c>
      <c r="I79" s="617">
        <v>3525</v>
      </c>
      <c r="J79" s="617"/>
      <c r="K79" s="617"/>
      <c r="L79" s="617"/>
      <c r="M79" s="617"/>
      <c r="N79" s="617"/>
      <c r="O79" s="617"/>
      <c r="P79" s="638"/>
      <c r="Q79" s="618"/>
    </row>
    <row r="80" spans="1:17" ht="14.4" customHeight="1" x14ac:dyDescent="0.3">
      <c r="A80" s="613" t="s">
        <v>510</v>
      </c>
      <c r="B80" s="614" t="s">
        <v>2691</v>
      </c>
      <c r="C80" s="614" t="s">
        <v>2684</v>
      </c>
      <c r="D80" s="614" t="s">
        <v>2832</v>
      </c>
      <c r="E80" s="614" t="s">
        <v>2833</v>
      </c>
      <c r="F80" s="617">
        <v>7</v>
      </c>
      <c r="G80" s="617">
        <v>32319</v>
      </c>
      <c r="H80" s="617">
        <v>1</v>
      </c>
      <c r="I80" s="617">
        <v>4617</v>
      </c>
      <c r="J80" s="617">
        <v>1</v>
      </c>
      <c r="K80" s="617">
        <v>4657</v>
      </c>
      <c r="L80" s="617">
        <v>0.14409480491351837</v>
      </c>
      <c r="M80" s="617">
        <v>4657</v>
      </c>
      <c r="N80" s="617">
        <v>3</v>
      </c>
      <c r="O80" s="617">
        <v>14025</v>
      </c>
      <c r="P80" s="638">
        <v>0.433955258516662</v>
      </c>
      <c r="Q80" s="618">
        <v>4675</v>
      </c>
    </row>
    <row r="81" spans="1:17" ht="14.4" customHeight="1" x14ac:dyDescent="0.3">
      <c r="A81" s="613" t="s">
        <v>510</v>
      </c>
      <c r="B81" s="614" t="s">
        <v>2691</v>
      </c>
      <c r="C81" s="614" t="s">
        <v>2684</v>
      </c>
      <c r="D81" s="614" t="s">
        <v>2834</v>
      </c>
      <c r="E81" s="614" t="s">
        <v>2835</v>
      </c>
      <c r="F81" s="617"/>
      <c r="G81" s="617"/>
      <c r="H81" s="617"/>
      <c r="I81" s="617"/>
      <c r="J81" s="617">
        <v>3</v>
      </c>
      <c r="K81" s="617">
        <v>13623</v>
      </c>
      <c r="L81" s="617"/>
      <c r="M81" s="617">
        <v>4541</v>
      </c>
      <c r="N81" s="617">
        <v>4</v>
      </c>
      <c r="O81" s="617">
        <v>18228</v>
      </c>
      <c r="P81" s="638"/>
      <c r="Q81" s="618">
        <v>4557</v>
      </c>
    </row>
    <row r="82" spans="1:17" ht="14.4" customHeight="1" x14ac:dyDescent="0.3">
      <c r="A82" s="613" t="s">
        <v>510</v>
      </c>
      <c r="B82" s="614" t="s">
        <v>2691</v>
      </c>
      <c r="C82" s="614" t="s">
        <v>2684</v>
      </c>
      <c r="D82" s="614" t="s">
        <v>2836</v>
      </c>
      <c r="E82" s="614" t="s">
        <v>2837</v>
      </c>
      <c r="F82" s="617"/>
      <c r="G82" s="617"/>
      <c r="H82" s="617"/>
      <c r="I82" s="617"/>
      <c r="J82" s="617">
        <v>1</v>
      </c>
      <c r="K82" s="617">
        <v>11811</v>
      </c>
      <c r="L82" s="617"/>
      <c r="M82" s="617">
        <v>11811</v>
      </c>
      <c r="N82" s="617"/>
      <c r="O82" s="617"/>
      <c r="P82" s="638"/>
      <c r="Q82" s="618"/>
    </row>
    <row r="83" spans="1:17" ht="14.4" customHeight="1" x14ac:dyDescent="0.3">
      <c r="A83" s="613" t="s">
        <v>510</v>
      </c>
      <c r="B83" s="614" t="s">
        <v>2691</v>
      </c>
      <c r="C83" s="614" t="s">
        <v>2684</v>
      </c>
      <c r="D83" s="614" t="s">
        <v>2838</v>
      </c>
      <c r="E83" s="614" t="s">
        <v>2839</v>
      </c>
      <c r="F83" s="617"/>
      <c r="G83" s="617"/>
      <c r="H83" s="617"/>
      <c r="I83" s="617"/>
      <c r="J83" s="617">
        <v>3</v>
      </c>
      <c r="K83" s="617">
        <v>2345</v>
      </c>
      <c r="L83" s="617"/>
      <c r="M83" s="617">
        <v>781.66666666666663</v>
      </c>
      <c r="N83" s="617"/>
      <c r="O83" s="617"/>
      <c r="P83" s="638"/>
      <c r="Q83" s="618"/>
    </row>
    <row r="84" spans="1:17" ht="14.4" customHeight="1" x14ac:dyDescent="0.3">
      <c r="A84" s="613" t="s">
        <v>510</v>
      </c>
      <c r="B84" s="614" t="s">
        <v>2691</v>
      </c>
      <c r="C84" s="614" t="s">
        <v>2684</v>
      </c>
      <c r="D84" s="614" t="s">
        <v>2840</v>
      </c>
      <c r="E84" s="614" t="s">
        <v>2841</v>
      </c>
      <c r="F84" s="617">
        <v>1</v>
      </c>
      <c r="G84" s="617">
        <v>6105</v>
      </c>
      <c r="H84" s="617">
        <v>1</v>
      </c>
      <c r="I84" s="617">
        <v>6105</v>
      </c>
      <c r="J84" s="617">
        <v>1</v>
      </c>
      <c r="K84" s="617">
        <v>6105</v>
      </c>
      <c r="L84" s="617">
        <v>1</v>
      </c>
      <c r="M84" s="617">
        <v>6105</v>
      </c>
      <c r="N84" s="617"/>
      <c r="O84" s="617"/>
      <c r="P84" s="638"/>
      <c r="Q84" s="618"/>
    </row>
    <row r="85" spans="1:17" ht="14.4" customHeight="1" x14ac:dyDescent="0.3">
      <c r="A85" s="613" t="s">
        <v>510</v>
      </c>
      <c r="B85" s="614" t="s">
        <v>2691</v>
      </c>
      <c r="C85" s="614" t="s">
        <v>2684</v>
      </c>
      <c r="D85" s="614" t="s">
        <v>2842</v>
      </c>
      <c r="E85" s="614" t="s">
        <v>2843</v>
      </c>
      <c r="F85" s="617">
        <v>3</v>
      </c>
      <c r="G85" s="617">
        <v>15294</v>
      </c>
      <c r="H85" s="617">
        <v>1</v>
      </c>
      <c r="I85" s="617">
        <v>5098</v>
      </c>
      <c r="J85" s="617"/>
      <c r="K85" s="617"/>
      <c r="L85" s="617"/>
      <c r="M85" s="617"/>
      <c r="N85" s="617">
        <v>2</v>
      </c>
      <c r="O85" s="617">
        <v>10274</v>
      </c>
      <c r="P85" s="638">
        <v>0.67176670589773768</v>
      </c>
      <c r="Q85" s="618">
        <v>5137</v>
      </c>
    </row>
    <row r="86" spans="1:17" ht="14.4" customHeight="1" x14ac:dyDescent="0.3">
      <c r="A86" s="613" t="s">
        <v>510</v>
      </c>
      <c r="B86" s="614" t="s">
        <v>2691</v>
      </c>
      <c r="C86" s="614" t="s">
        <v>2684</v>
      </c>
      <c r="D86" s="614" t="s">
        <v>2844</v>
      </c>
      <c r="E86" s="614" t="s">
        <v>2845</v>
      </c>
      <c r="F86" s="617">
        <v>4</v>
      </c>
      <c r="G86" s="617">
        <v>0</v>
      </c>
      <c r="H86" s="617"/>
      <c r="I86" s="617">
        <v>0</v>
      </c>
      <c r="J86" s="617"/>
      <c r="K86" s="617"/>
      <c r="L86" s="617"/>
      <c r="M86" s="617"/>
      <c r="N86" s="617">
        <v>2</v>
      </c>
      <c r="O86" s="617">
        <v>0</v>
      </c>
      <c r="P86" s="638"/>
      <c r="Q86" s="618">
        <v>0</v>
      </c>
    </row>
    <row r="87" spans="1:17" ht="14.4" customHeight="1" x14ac:dyDescent="0.3">
      <c r="A87" s="613" t="s">
        <v>510</v>
      </c>
      <c r="B87" s="614" t="s">
        <v>2691</v>
      </c>
      <c r="C87" s="614" t="s">
        <v>2684</v>
      </c>
      <c r="D87" s="614" t="s">
        <v>2846</v>
      </c>
      <c r="E87" s="614" t="s">
        <v>2847</v>
      </c>
      <c r="F87" s="617"/>
      <c r="G87" s="617"/>
      <c r="H87" s="617"/>
      <c r="I87" s="617"/>
      <c r="J87" s="617">
        <v>1</v>
      </c>
      <c r="K87" s="617">
        <v>10597</v>
      </c>
      <c r="L87" s="617"/>
      <c r="M87" s="617">
        <v>10597</v>
      </c>
      <c r="N87" s="617"/>
      <c r="O87" s="617"/>
      <c r="P87" s="638"/>
      <c r="Q87" s="618"/>
    </row>
    <row r="88" spans="1:17" ht="14.4" customHeight="1" x14ac:dyDescent="0.3">
      <c r="A88" s="613" t="s">
        <v>510</v>
      </c>
      <c r="B88" s="614" t="s">
        <v>2691</v>
      </c>
      <c r="C88" s="614" t="s">
        <v>2684</v>
      </c>
      <c r="D88" s="614" t="s">
        <v>2848</v>
      </c>
      <c r="E88" s="614" t="s">
        <v>2849</v>
      </c>
      <c r="F88" s="617">
        <v>1</v>
      </c>
      <c r="G88" s="617">
        <v>0</v>
      </c>
      <c r="H88" s="617"/>
      <c r="I88" s="617">
        <v>0</v>
      </c>
      <c r="J88" s="617"/>
      <c r="K88" s="617"/>
      <c r="L88" s="617"/>
      <c r="M88" s="617"/>
      <c r="N88" s="617">
        <v>1</v>
      </c>
      <c r="O88" s="617">
        <v>0</v>
      </c>
      <c r="P88" s="638"/>
      <c r="Q88" s="618">
        <v>0</v>
      </c>
    </row>
    <row r="89" spans="1:17" ht="14.4" customHeight="1" x14ac:dyDescent="0.3">
      <c r="A89" s="613" t="s">
        <v>510</v>
      </c>
      <c r="B89" s="614" t="s">
        <v>2691</v>
      </c>
      <c r="C89" s="614" t="s">
        <v>2684</v>
      </c>
      <c r="D89" s="614" t="s">
        <v>2850</v>
      </c>
      <c r="E89" s="614" t="s">
        <v>2851</v>
      </c>
      <c r="F89" s="617"/>
      <c r="G89" s="617"/>
      <c r="H89" s="617"/>
      <c r="I89" s="617"/>
      <c r="J89" s="617"/>
      <c r="K89" s="617"/>
      <c r="L89" s="617"/>
      <c r="M89" s="617"/>
      <c r="N89" s="617">
        <v>1</v>
      </c>
      <c r="O89" s="617">
        <v>8875</v>
      </c>
      <c r="P89" s="638"/>
      <c r="Q89" s="618">
        <v>8875</v>
      </c>
    </row>
    <row r="90" spans="1:17" ht="14.4" customHeight="1" x14ac:dyDescent="0.3">
      <c r="A90" s="613" t="s">
        <v>510</v>
      </c>
      <c r="B90" s="614" t="s">
        <v>2691</v>
      </c>
      <c r="C90" s="614" t="s">
        <v>2684</v>
      </c>
      <c r="D90" s="614" t="s">
        <v>2852</v>
      </c>
      <c r="E90" s="614" t="s">
        <v>2853</v>
      </c>
      <c r="F90" s="617">
        <v>1</v>
      </c>
      <c r="G90" s="617">
        <v>3975</v>
      </c>
      <c r="H90" s="617">
        <v>1</v>
      </c>
      <c r="I90" s="617">
        <v>3975</v>
      </c>
      <c r="J90" s="617"/>
      <c r="K90" s="617"/>
      <c r="L90" s="617"/>
      <c r="M90" s="617"/>
      <c r="N90" s="617"/>
      <c r="O90" s="617"/>
      <c r="P90" s="638"/>
      <c r="Q90" s="618"/>
    </row>
    <row r="91" spans="1:17" ht="14.4" customHeight="1" x14ac:dyDescent="0.3">
      <c r="A91" s="613" t="s">
        <v>510</v>
      </c>
      <c r="B91" s="614" t="s">
        <v>2691</v>
      </c>
      <c r="C91" s="614" t="s">
        <v>2684</v>
      </c>
      <c r="D91" s="614" t="s">
        <v>2854</v>
      </c>
      <c r="E91" s="614" t="s">
        <v>2855</v>
      </c>
      <c r="F91" s="617"/>
      <c r="G91" s="617"/>
      <c r="H91" s="617"/>
      <c r="I91" s="617"/>
      <c r="J91" s="617">
        <v>1</v>
      </c>
      <c r="K91" s="617">
        <v>0</v>
      </c>
      <c r="L91" s="617"/>
      <c r="M91" s="617">
        <v>0</v>
      </c>
      <c r="N91" s="617"/>
      <c r="O91" s="617"/>
      <c r="P91" s="638"/>
      <c r="Q91" s="618"/>
    </row>
    <row r="92" spans="1:17" ht="14.4" customHeight="1" x14ac:dyDescent="0.3">
      <c r="A92" s="613" t="s">
        <v>510</v>
      </c>
      <c r="B92" s="614" t="s">
        <v>2691</v>
      </c>
      <c r="C92" s="614" t="s">
        <v>2684</v>
      </c>
      <c r="D92" s="614" t="s">
        <v>2856</v>
      </c>
      <c r="E92" s="614" t="s">
        <v>2857</v>
      </c>
      <c r="F92" s="617"/>
      <c r="G92" s="617"/>
      <c r="H92" s="617"/>
      <c r="I92" s="617"/>
      <c r="J92" s="617">
        <v>1</v>
      </c>
      <c r="K92" s="617">
        <v>249</v>
      </c>
      <c r="L92" s="617"/>
      <c r="M92" s="617">
        <v>249</v>
      </c>
      <c r="N92" s="617">
        <v>1</v>
      </c>
      <c r="O92" s="617">
        <v>254</v>
      </c>
      <c r="P92" s="638"/>
      <c r="Q92" s="618">
        <v>254</v>
      </c>
    </row>
    <row r="93" spans="1:17" ht="14.4" customHeight="1" x14ac:dyDescent="0.3">
      <c r="A93" s="613" t="s">
        <v>510</v>
      </c>
      <c r="B93" s="614" t="s">
        <v>2691</v>
      </c>
      <c r="C93" s="614" t="s">
        <v>2684</v>
      </c>
      <c r="D93" s="614" t="s">
        <v>2858</v>
      </c>
      <c r="E93" s="614" t="s">
        <v>2859</v>
      </c>
      <c r="F93" s="617"/>
      <c r="G93" s="617"/>
      <c r="H93" s="617"/>
      <c r="I93" s="617"/>
      <c r="J93" s="617"/>
      <c r="K93" s="617"/>
      <c r="L93" s="617"/>
      <c r="M93" s="617"/>
      <c r="N93" s="617">
        <v>1</v>
      </c>
      <c r="O93" s="617">
        <v>3557</v>
      </c>
      <c r="P93" s="638"/>
      <c r="Q93" s="618">
        <v>3557</v>
      </c>
    </row>
    <row r="94" spans="1:17" ht="14.4" customHeight="1" x14ac:dyDescent="0.3">
      <c r="A94" s="613" t="s">
        <v>510</v>
      </c>
      <c r="B94" s="614" t="s">
        <v>2691</v>
      </c>
      <c r="C94" s="614" t="s">
        <v>2684</v>
      </c>
      <c r="D94" s="614" t="s">
        <v>2860</v>
      </c>
      <c r="E94" s="614" t="s">
        <v>2861</v>
      </c>
      <c r="F94" s="617">
        <v>1</v>
      </c>
      <c r="G94" s="617">
        <v>0</v>
      </c>
      <c r="H94" s="617"/>
      <c r="I94" s="617">
        <v>0</v>
      </c>
      <c r="J94" s="617"/>
      <c r="K94" s="617"/>
      <c r="L94" s="617"/>
      <c r="M94" s="617"/>
      <c r="N94" s="617"/>
      <c r="O94" s="617"/>
      <c r="P94" s="638"/>
      <c r="Q94" s="618"/>
    </row>
    <row r="95" spans="1:17" ht="14.4" customHeight="1" x14ac:dyDescent="0.3">
      <c r="A95" s="613" t="s">
        <v>510</v>
      </c>
      <c r="B95" s="614" t="s">
        <v>2691</v>
      </c>
      <c r="C95" s="614" t="s">
        <v>2684</v>
      </c>
      <c r="D95" s="614" t="s">
        <v>2862</v>
      </c>
      <c r="E95" s="614" t="s">
        <v>2863</v>
      </c>
      <c r="F95" s="617"/>
      <c r="G95" s="617"/>
      <c r="H95" s="617"/>
      <c r="I95" s="617"/>
      <c r="J95" s="617"/>
      <c r="K95" s="617"/>
      <c r="L95" s="617"/>
      <c r="M95" s="617"/>
      <c r="N95" s="617">
        <v>1</v>
      </c>
      <c r="O95" s="617">
        <v>6056</v>
      </c>
      <c r="P95" s="638"/>
      <c r="Q95" s="618">
        <v>6056</v>
      </c>
    </row>
    <row r="96" spans="1:17" ht="14.4" customHeight="1" x14ac:dyDescent="0.3">
      <c r="A96" s="613" t="s">
        <v>510</v>
      </c>
      <c r="B96" s="614" t="s">
        <v>2691</v>
      </c>
      <c r="C96" s="614" t="s">
        <v>2684</v>
      </c>
      <c r="D96" s="614" t="s">
        <v>2864</v>
      </c>
      <c r="E96" s="614" t="s">
        <v>2865</v>
      </c>
      <c r="F96" s="617">
        <v>2</v>
      </c>
      <c r="G96" s="617">
        <v>3840</v>
      </c>
      <c r="H96" s="617">
        <v>1</v>
      </c>
      <c r="I96" s="617">
        <v>1920</v>
      </c>
      <c r="J96" s="617"/>
      <c r="K96" s="617"/>
      <c r="L96" s="617"/>
      <c r="M96" s="617"/>
      <c r="N96" s="617"/>
      <c r="O96" s="617"/>
      <c r="P96" s="638"/>
      <c r="Q96" s="618"/>
    </row>
    <row r="97" spans="1:17" ht="14.4" customHeight="1" x14ac:dyDescent="0.3">
      <c r="A97" s="613" t="s">
        <v>510</v>
      </c>
      <c r="B97" s="614" t="s">
        <v>2691</v>
      </c>
      <c r="C97" s="614" t="s">
        <v>2684</v>
      </c>
      <c r="D97" s="614" t="s">
        <v>2866</v>
      </c>
      <c r="E97" s="614" t="s">
        <v>2867</v>
      </c>
      <c r="F97" s="617"/>
      <c r="G97" s="617"/>
      <c r="H97" s="617"/>
      <c r="I97" s="617"/>
      <c r="J97" s="617"/>
      <c r="K97" s="617"/>
      <c r="L97" s="617"/>
      <c r="M97" s="617"/>
      <c r="N97" s="617">
        <v>1</v>
      </c>
      <c r="O97" s="617">
        <v>3432</v>
      </c>
      <c r="P97" s="638"/>
      <c r="Q97" s="618">
        <v>3432</v>
      </c>
    </row>
    <row r="98" spans="1:17" ht="14.4" customHeight="1" x14ac:dyDescent="0.3">
      <c r="A98" s="613" t="s">
        <v>510</v>
      </c>
      <c r="B98" s="614" t="s">
        <v>2691</v>
      </c>
      <c r="C98" s="614" t="s">
        <v>2684</v>
      </c>
      <c r="D98" s="614" t="s">
        <v>2868</v>
      </c>
      <c r="E98" s="614" t="s">
        <v>2869</v>
      </c>
      <c r="F98" s="617"/>
      <c r="G98" s="617"/>
      <c r="H98" s="617"/>
      <c r="I98" s="617"/>
      <c r="J98" s="617">
        <v>2</v>
      </c>
      <c r="K98" s="617">
        <v>16056</v>
      </c>
      <c r="L98" s="617"/>
      <c r="M98" s="617">
        <v>8028</v>
      </c>
      <c r="N98" s="617"/>
      <c r="O98" s="617"/>
      <c r="P98" s="638"/>
      <c r="Q98" s="618"/>
    </row>
    <row r="99" spans="1:17" ht="14.4" customHeight="1" x14ac:dyDescent="0.3">
      <c r="A99" s="613" t="s">
        <v>510</v>
      </c>
      <c r="B99" s="614" t="s">
        <v>2691</v>
      </c>
      <c r="C99" s="614" t="s">
        <v>2684</v>
      </c>
      <c r="D99" s="614" t="s">
        <v>2870</v>
      </c>
      <c r="E99" s="614" t="s">
        <v>2871</v>
      </c>
      <c r="F99" s="617"/>
      <c r="G99" s="617"/>
      <c r="H99" s="617"/>
      <c r="I99" s="617"/>
      <c r="J99" s="617">
        <v>1</v>
      </c>
      <c r="K99" s="617">
        <v>6138</v>
      </c>
      <c r="L99" s="617"/>
      <c r="M99" s="617">
        <v>6138</v>
      </c>
      <c r="N99" s="617"/>
      <c r="O99" s="617"/>
      <c r="P99" s="638"/>
      <c r="Q99" s="618"/>
    </row>
    <row r="100" spans="1:17" ht="14.4" customHeight="1" x14ac:dyDescent="0.3">
      <c r="A100" s="613" t="s">
        <v>510</v>
      </c>
      <c r="B100" s="614" t="s">
        <v>2691</v>
      </c>
      <c r="C100" s="614" t="s">
        <v>2684</v>
      </c>
      <c r="D100" s="614" t="s">
        <v>2872</v>
      </c>
      <c r="E100" s="614" t="s">
        <v>2873</v>
      </c>
      <c r="F100" s="617"/>
      <c r="G100" s="617"/>
      <c r="H100" s="617"/>
      <c r="I100" s="617"/>
      <c r="J100" s="617"/>
      <c r="K100" s="617"/>
      <c r="L100" s="617"/>
      <c r="M100" s="617"/>
      <c r="N100" s="617">
        <v>1</v>
      </c>
      <c r="O100" s="617">
        <v>0</v>
      </c>
      <c r="P100" s="638"/>
      <c r="Q100" s="618">
        <v>0</v>
      </c>
    </row>
    <row r="101" spans="1:17" ht="14.4" customHeight="1" x14ac:dyDescent="0.3">
      <c r="A101" s="613" t="s">
        <v>510</v>
      </c>
      <c r="B101" s="614" t="s">
        <v>2691</v>
      </c>
      <c r="C101" s="614" t="s">
        <v>2684</v>
      </c>
      <c r="D101" s="614" t="s">
        <v>2874</v>
      </c>
      <c r="E101" s="614" t="s">
        <v>2875</v>
      </c>
      <c r="F101" s="617"/>
      <c r="G101" s="617"/>
      <c r="H101" s="617"/>
      <c r="I101" s="617"/>
      <c r="J101" s="617">
        <v>1</v>
      </c>
      <c r="K101" s="617">
        <v>0</v>
      </c>
      <c r="L101" s="617"/>
      <c r="M101" s="617">
        <v>0</v>
      </c>
      <c r="N101" s="617"/>
      <c r="O101" s="617"/>
      <c r="P101" s="638"/>
      <c r="Q101" s="618"/>
    </row>
    <row r="102" spans="1:17" ht="14.4" customHeight="1" x14ac:dyDescent="0.3">
      <c r="A102" s="613" t="s">
        <v>510</v>
      </c>
      <c r="B102" s="614" t="s">
        <v>2691</v>
      </c>
      <c r="C102" s="614" t="s">
        <v>2684</v>
      </c>
      <c r="D102" s="614" t="s">
        <v>2876</v>
      </c>
      <c r="E102" s="614" t="s">
        <v>2877</v>
      </c>
      <c r="F102" s="617">
        <v>1</v>
      </c>
      <c r="G102" s="617">
        <v>0</v>
      </c>
      <c r="H102" s="617"/>
      <c r="I102" s="617">
        <v>0</v>
      </c>
      <c r="J102" s="617"/>
      <c r="K102" s="617"/>
      <c r="L102" s="617"/>
      <c r="M102" s="617"/>
      <c r="N102" s="617"/>
      <c r="O102" s="617"/>
      <c r="P102" s="638"/>
      <c r="Q102" s="618"/>
    </row>
    <row r="103" spans="1:17" ht="14.4" customHeight="1" x14ac:dyDescent="0.3">
      <c r="A103" s="613" t="s">
        <v>510</v>
      </c>
      <c r="B103" s="614" t="s">
        <v>2691</v>
      </c>
      <c r="C103" s="614" t="s">
        <v>2684</v>
      </c>
      <c r="D103" s="614" t="s">
        <v>2878</v>
      </c>
      <c r="E103" s="614" t="s">
        <v>2879</v>
      </c>
      <c r="F103" s="617"/>
      <c r="G103" s="617"/>
      <c r="H103" s="617"/>
      <c r="I103" s="617"/>
      <c r="J103" s="617">
        <v>2</v>
      </c>
      <c r="K103" s="617">
        <v>3434</v>
      </c>
      <c r="L103" s="617"/>
      <c r="M103" s="617">
        <v>1717</v>
      </c>
      <c r="N103" s="617"/>
      <c r="O103" s="617"/>
      <c r="P103" s="638"/>
      <c r="Q103" s="618"/>
    </row>
    <row r="104" spans="1:17" ht="14.4" customHeight="1" x14ac:dyDescent="0.3">
      <c r="A104" s="613" t="s">
        <v>510</v>
      </c>
      <c r="B104" s="614" t="s">
        <v>2691</v>
      </c>
      <c r="C104" s="614" t="s">
        <v>2684</v>
      </c>
      <c r="D104" s="614" t="s">
        <v>2880</v>
      </c>
      <c r="E104" s="614" t="s">
        <v>2881</v>
      </c>
      <c r="F104" s="617">
        <v>1</v>
      </c>
      <c r="G104" s="617">
        <v>0</v>
      </c>
      <c r="H104" s="617"/>
      <c r="I104" s="617">
        <v>0</v>
      </c>
      <c r="J104" s="617"/>
      <c r="K104" s="617"/>
      <c r="L104" s="617"/>
      <c r="M104" s="617"/>
      <c r="N104" s="617"/>
      <c r="O104" s="617"/>
      <c r="P104" s="638"/>
      <c r="Q104" s="618"/>
    </row>
    <row r="105" spans="1:17" ht="14.4" customHeight="1" x14ac:dyDescent="0.3">
      <c r="A105" s="613" t="s">
        <v>510</v>
      </c>
      <c r="B105" s="614" t="s">
        <v>2882</v>
      </c>
      <c r="C105" s="614" t="s">
        <v>2684</v>
      </c>
      <c r="D105" s="614" t="s">
        <v>2709</v>
      </c>
      <c r="E105" s="614" t="s">
        <v>2710</v>
      </c>
      <c r="F105" s="617"/>
      <c r="G105" s="617"/>
      <c r="H105" s="617"/>
      <c r="I105" s="617"/>
      <c r="J105" s="617">
        <v>2</v>
      </c>
      <c r="K105" s="617">
        <v>3234</v>
      </c>
      <c r="L105" s="617"/>
      <c r="M105" s="617">
        <v>1617</v>
      </c>
      <c r="N105" s="617"/>
      <c r="O105" s="617"/>
      <c r="P105" s="638"/>
      <c r="Q105" s="618"/>
    </row>
    <row r="106" spans="1:17" ht="14.4" customHeight="1" x14ac:dyDescent="0.3">
      <c r="A106" s="613" t="s">
        <v>510</v>
      </c>
      <c r="B106" s="614" t="s">
        <v>2882</v>
      </c>
      <c r="C106" s="614" t="s">
        <v>2684</v>
      </c>
      <c r="D106" s="614" t="s">
        <v>2713</v>
      </c>
      <c r="E106" s="614" t="s">
        <v>2714</v>
      </c>
      <c r="F106" s="617">
        <v>1</v>
      </c>
      <c r="G106" s="617">
        <v>2677</v>
      </c>
      <c r="H106" s="617">
        <v>1</v>
      </c>
      <c r="I106" s="617">
        <v>2677</v>
      </c>
      <c r="J106" s="617"/>
      <c r="K106" s="617"/>
      <c r="L106" s="617"/>
      <c r="M106" s="617"/>
      <c r="N106" s="617"/>
      <c r="O106" s="617"/>
      <c r="P106" s="638"/>
      <c r="Q106" s="618"/>
    </row>
    <row r="107" spans="1:17" ht="14.4" customHeight="1" x14ac:dyDescent="0.3">
      <c r="A107" s="613" t="s">
        <v>510</v>
      </c>
      <c r="B107" s="614" t="s">
        <v>2882</v>
      </c>
      <c r="C107" s="614" t="s">
        <v>2684</v>
      </c>
      <c r="D107" s="614" t="s">
        <v>2719</v>
      </c>
      <c r="E107" s="614" t="s">
        <v>2720</v>
      </c>
      <c r="F107" s="617"/>
      <c r="G107" s="617"/>
      <c r="H107" s="617"/>
      <c r="I107" s="617"/>
      <c r="J107" s="617">
        <v>5</v>
      </c>
      <c r="K107" s="617">
        <v>3415</v>
      </c>
      <c r="L107" s="617"/>
      <c r="M107" s="617">
        <v>683</v>
      </c>
      <c r="N107" s="617">
        <v>4</v>
      </c>
      <c r="O107" s="617">
        <v>2784</v>
      </c>
      <c r="P107" s="638"/>
      <c r="Q107" s="618">
        <v>696</v>
      </c>
    </row>
    <row r="108" spans="1:17" ht="14.4" customHeight="1" x14ac:dyDescent="0.3">
      <c r="A108" s="613" t="s">
        <v>510</v>
      </c>
      <c r="B108" s="614" t="s">
        <v>2882</v>
      </c>
      <c r="C108" s="614" t="s">
        <v>2684</v>
      </c>
      <c r="D108" s="614" t="s">
        <v>2883</v>
      </c>
      <c r="E108" s="614" t="s">
        <v>2884</v>
      </c>
      <c r="F108" s="617"/>
      <c r="G108" s="617"/>
      <c r="H108" s="617"/>
      <c r="I108" s="617"/>
      <c r="J108" s="617"/>
      <c r="K108" s="617"/>
      <c r="L108" s="617"/>
      <c r="M108" s="617"/>
      <c r="N108" s="617">
        <v>1</v>
      </c>
      <c r="O108" s="617">
        <v>201</v>
      </c>
      <c r="P108" s="638"/>
      <c r="Q108" s="618">
        <v>201</v>
      </c>
    </row>
    <row r="109" spans="1:17" ht="14.4" customHeight="1" x14ac:dyDescent="0.3">
      <c r="A109" s="613" t="s">
        <v>510</v>
      </c>
      <c r="B109" s="614" t="s">
        <v>2882</v>
      </c>
      <c r="C109" s="614" t="s">
        <v>2684</v>
      </c>
      <c r="D109" s="614" t="s">
        <v>2885</v>
      </c>
      <c r="E109" s="614" t="s">
        <v>2886</v>
      </c>
      <c r="F109" s="617"/>
      <c r="G109" s="617"/>
      <c r="H109" s="617"/>
      <c r="I109" s="617"/>
      <c r="J109" s="617"/>
      <c r="K109" s="617"/>
      <c r="L109" s="617"/>
      <c r="M109" s="617"/>
      <c r="N109" s="617">
        <v>1</v>
      </c>
      <c r="O109" s="617">
        <v>301</v>
      </c>
      <c r="P109" s="638"/>
      <c r="Q109" s="618">
        <v>301</v>
      </c>
    </row>
    <row r="110" spans="1:17" ht="14.4" customHeight="1" x14ac:dyDescent="0.3">
      <c r="A110" s="613" t="s">
        <v>510</v>
      </c>
      <c r="B110" s="614" t="s">
        <v>2882</v>
      </c>
      <c r="C110" s="614" t="s">
        <v>2684</v>
      </c>
      <c r="D110" s="614" t="s">
        <v>2887</v>
      </c>
      <c r="E110" s="614" t="s">
        <v>2888</v>
      </c>
      <c r="F110" s="617">
        <v>1</v>
      </c>
      <c r="G110" s="617">
        <v>91</v>
      </c>
      <c r="H110" s="617">
        <v>1</v>
      </c>
      <c r="I110" s="617">
        <v>91</v>
      </c>
      <c r="J110" s="617"/>
      <c r="K110" s="617"/>
      <c r="L110" s="617"/>
      <c r="M110" s="617"/>
      <c r="N110" s="617"/>
      <c r="O110" s="617"/>
      <c r="P110" s="638"/>
      <c r="Q110" s="618"/>
    </row>
    <row r="111" spans="1:17" ht="14.4" customHeight="1" x14ac:dyDescent="0.3">
      <c r="A111" s="613" t="s">
        <v>510</v>
      </c>
      <c r="B111" s="614" t="s">
        <v>2882</v>
      </c>
      <c r="C111" s="614" t="s">
        <v>2684</v>
      </c>
      <c r="D111" s="614" t="s">
        <v>2889</v>
      </c>
      <c r="E111" s="614" t="s">
        <v>2890</v>
      </c>
      <c r="F111" s="617"/>
      <c r="G111" s="617"/>
      <c r="H111" s="617"/>
      <c r="I111" s="617"/>
      <c r="J111" s="617">
        <v>2</v>
      </c>
      <c r="K111" s="617">
        <v>6932</v>
      </c>
      <c r="L111" s="617"/>
      <c r="M111" s="617">
        <v>3466</v>
      </c>
      <c r="N111" s="617">
        <v>1</v>
      </c>
      <c r="O111" s="617">
        <v>3505</v>
      </c>
      <c r="P111" s="638"/>
      <c r="Q111" s="618">
        <v>3505</v>
      </c>
    </row>
    <row r="112" spans="1:17" ht="14.4" customHeight="1" x14ac:dyDescent="0.3">
      <c r="A112" s="613" t="s">
        <v>510</v>
      </c>
      <c r="B112" s="614" t="s">
        <v>2882</v>
      </c>
      <c r="C112" s="614" t="s">
        <v>2684</v>
      </c>
      <c r="D112" s="614" t="s">
        <v>2891</v>
      </c>
      <c r="E112" s="614" t="s">
        <v>2892</v>
      </c>
      <c r="F112" s="617">
        <v>1</v>
      </c>
      <c r="G112" s="617">
        <v>112</v>
      </c>
      <c r="H112" s="617">
        <v>1</v>
      </c>
      <c r="I112" s="617">
        <v>112</v>
      </c>
      <c r="J112" s="617"/>
      <c r="K112" s="617"/>
      <c r="L112" s="617"/>
      <c r="M112" s="617"/>
      <c r="N112" s="617"/>
      <c r="O112" s="617"/>
      <c r="P112" s="638"/>
      <c r="Q112" s="618"/>
    </row>
    <row r="113" spans="1:17" ht="14.4" customHeight="1" x14ac:dyDescent="0.3">
      <c r="A113" s="613" t="s">
        <v>510</v>
      </c>
      <c r="B113" s="614" t="s">
        <v>2882</v>
      </c>
      <c r="C113" s="614" t="s">
        <v>2684</v>
      </c>
      <c r="D113" s="614" t="s">
        <v>2893</v>
      </c>
      <c r="E113" s="614" t="s">
        <v>2894</v>
      </c>
      <c r="F113" s="617">
        <v>1</v>
      </c>
      <c r="G113" s="617">
        <v>4284</v>
      </c>
      <c r="H113" s="617">
        <v>1</v>
      </c>
      <c r="I113" s="617">
        <v>4284</v>
      </c>
      <c r="J113" s="617"/>
      <c r="K113" s="617"/>
      <c r="L113" s="617"/>
      <c r="M113" s="617"/>
      <c r="N113" s="617"/>
      <c r="O113" s="617"/>
      <c r="P113" s="638"/>
      <c r="Q113" s="618"/>
    </row>
    <row r="114" spans="1:17" ht="14.4" customHeight="1" x14ac:dyDescent="0.3">
      <c r="A114" s="613" t="s">
        <v>510</v>
      </c>
      <c r="B114" s="614" t="s">
        <v>2882</v>
      </c>
      <c r="C114" s="614" t="s">
        <v>2684</v>
      </c>
      <c r="D114" s="614" t="s">
        <v>2895</v>
      </c>
      <c r="E114" s="614" t="s">
        <v>2896</v>
      </c>
      <c r="F114" s="617">
        <v>1</v>
      </c>
      <c r="G114" s="617">
        <v>5323</v>
      </c>
      <c r="H114" s="617">
        <v>1</v>
      </c>
      <c r="I114" s="617">
        <v>5323</v>
      </c>
      <c r="J114" s="617"/>
      <c r="K114" s="617"/>
      <c r="L114" s="617"/>
      <c r="M114" s="617"/>
      <c r="N114" s="617">
        <v>3</v>
      </c>
      <c r="O114" s="617">
        <v>16086</v>
      </c>
      <c r="P114" s="638">
        <v>3.0219800864174338</v>
      </c>
      <c r="Q114" s="618">
        <v>5362</v>
      </c>
    </row>
    <row r="115" spans="1:17" ht="14.4" customHeight="1" x14ac:dyDescent="0.3">
      <c r="A115" s="613" t="s">
        <v>510</v>
      </c>
      <c r="B115" s="614" t="s">
        <v>2882</v>
      </c>
      <c r="C115" s="614" t="s">
        <v>2684</v>
      </c>
      <c r="D115" s="614" t="s">
        <v>2897</v>
      </c>
      <c r="E115" s="614" t="s">
        <v>2898</v>
      </c>
      <c r="F115" s="617">
        <v>1</v>
      </c>
      <c r="G115" s="617">
        <v>4033</v>
      </c>
      <c r="H115" s="617">
        <v>1</v>
      </c>
      <c r="I115" s="617">
        <v>4033</v>
      </c>
      <c r="J115" s="617">
        <v>2</v>
      </c>
      <c r="K115" s="617">
        <v>8066</v>
      </c>
      <c r="L115" s="617">
        <v>2</v>
      </c>
      <c r="M115" s="617">
        <v>4033</v>
      </c>
      <c r="N115" s="617">
        <v>1</v>
      </c>
      <c r="O115" s="617">
        <v>4082</v>
      </c>
      <c r="P115" s="638">
        <v>1.0121497644433424</v>
      </c>
      <c r="Q115" s="618">
        <v>4082</v>
      </c>
    </row>
    <row r="116" spans="1:17" ht="14.4" customHeight="1" x14ac:dyDescent="0.3">
      <c r="A116" s="613" t="s">
        <v>510</v>
      </c>
      <c r="B116" s="614" t="s">
        <v>2882</v>
      </c>
      <c r="C116" s="614" t="s">
        <v>2684</v>
      </c>
      <c r="D116" s="614" t="s">
        <v>2899</v>
      </c>
      <c r="E116" s="614" t="s">
        <v>2900</v>
      </c>
      <c r="F116" s="617"/>
      <c r="G116" s="617"/>
      <c r="H116" s="617"/>
      <c r="I116" s="617"/>
      <c r="J116" s="617"/>
      <c r="K116" s="617"/>
      <c r="L116" s="617"/>
      <c r="M116" s="617"/>
      <c r="N116" s="617">
        <v>2</v>
      </c>
      <c r="O116" s="617">
        <v>1892</v>
      </c>
      <c r="P116" s="638"/>
      <c r="Q116" s="618">
        <v>946</v>
      </c>
    </row>
    <row r="117" spans="1:17" ht="14.4" customHeight="1" x14ac:dyDescent="0.3">
      <c r="A117" s="613" t="s">
        <v>510</v>
      </c>
      <c r="B117" s="614" t="s">
        <v>2882</v>
      </c>
      <c r="C117" s="614" t="s">
        <v>2684</v>
      </c>
      <c r="D117" s="614" t="s">
        <v>2729</v>
      </c>
      <c r="E117" s="614" t="s">
        <v>2730</v>
      </c>
      <c r="F117" s="617"/>
      <c r="G117" s="617"/>
      <c r="H117" s="617"/>
      <c r="I117" s="617"/>
      <c r="J117" s="617">
        <v>3</v>
      </c>
      <c r="K117" s="617">
        <v>2427</v>
      </c>
      <c r="L117" s="617"/>
      <c r="M117" s="617">
        <v>809</v>
      </c>
      <c r="N117" s="617">
        <v>2</v>
      </c>
      <c r="O117" s="617">
        <v>1638</v>
      </c>
      <c r="P117" s="638"/>
      <c r="Q117" s="618">
        <v>819</v>
      </c>
    </row>
    <row r="118" spans="1:17" ht="14.4" customHeight="1" x14ac:dyDescent="0.3">
      <c r="A118" s="613" t="s">
        <v>510</v>
      </c>
      <c r="B118" s="614" t="s">
        <v>2882</v>
      </c>
      <c r="C118" s="614" t="s">
        <v>2684</v>
      </c>
      <c r="D118" s="614" t="s">
        <v>2769</v>
      </c>
      <c r="E118" s="614" t="s">
        <v>2770</v>
      </c>
      <c r="F118" s="617">
        <v>1</v>
      </c>
      <c r="G118" s="617">
        <v>745</v>
      </c>
      <c r="H118" s="617">
        <v>1</v>
      </c>
      <c r="I118" s="617">
        <v>745</v>
      </c>
      <c r="J118" s="617"/>
      <c r="K118" s="617"/>
      <c r="L118" s="617"/>
      <c r="M118" s="617"/>
      <c r="N118" s="617"/>
      <c r="O118" s="617"/>
      <c r="P118" s="638"/>
      <c r="Q118" s="618"/>
    </row>
    <row r="119" spans="1:17" ht="14.4" customHeight="1" x14ac:dyDescent="0.3">
      <c r="A119" s="613" t="s">
        <v>510</v>
      </c>
      <c r="B119" s="614" t="s">
        <v>2882</v>
      </c>
      <c r="C119" s="614" t="s">
        <v>2684</v>
      </c>
      <c r="D119" s="614" t="s">
        <v>2901</v>
      </c>
      <c r="E119" s="614" t="s">
        <v>2902</v>
      </c>
      <c r="F119" s="617"/>
      <c r="G119" s="617"/>
      <c r="H119" s="617"/>
      <c r="I119" s="617"/>
      <c r="J119" s="617"/>
      <c r="K119" s="617"/>
      <c r="L119" s="617"/>
      <c r="M119" s="617"/>
      <c r="N119" s="617">
        <v>1</v>
      </c>
      <c r="O119" s="617">
        <v>3958</v>
      </c>
      <c r="P119" s="638"/>
      <c r="Q119" s="618">
        <v>3958</v>
      </c>
    </row>
    <row r="120" spans="1:17" ht="14.4" customHeight="1" x14ac:dyDescent="0.3">
      <c r="A120" s="613" t="s">
        <v>510</v>
      </c>
      <c r="B120" s="614" t="s">
        <v>2882</v>
      </c>
      <c r="C120" s="614" t="s">
        <v>2684</v>
      </c>
      <c r="D120" s="614" t="s">
        <v>2903</v>
      </c>
      <c r="E120" s="614" t="s">
        <v>2904</v>
      </c>
      <c r="F120" s="617">
        <v>1</v>
      </c>
      <c r="G120" s="617">
        <v>2814</v>
      </c>
      <c r="H120" s="617">
        <v>1</v>
      </c>
      <c r="I120" s="617">
        <v>2814</v>
      </c>
      <c r="J120" s="617"/>
      <c r="K120" s="617"/>
      <c r="L120" s="617"/>
      <c r="M120" s="617"/>
      <c r="N120" s="617"/>
      <c r="O120" s="617"/>
      <c r="P120" s="638"/>
      <c r="Q120" s="618"/>
    </row>
    <row r="121" spans="1:17" ht="14.4" customHeight="1" x14ac:dyDescent="0.3">
      <c r="A121" s="613" t="s">
        <v>510</v>
      </c>
      <c r="B121" s="614" t="s">
        <v>2882</v>
      </c>
      <c r="C121" s="614" t="s">
        <v>2684</v>
      </c>
      <c r="D121" s="614" t="s">
        <v>2781</v>
      </c>
      <c r="E121" s="614" t="s">
        <v>2782</v>
      </c>
      <c r="F121" s="617"/>
      <c r="G121" s="617"/>
      <c r="H121" s="617"/>
      <c r="I121" s="617"/>
      <c r="J121" s="617">
        <v>1</v>
      </c>
      <c r="K121" s="617">
        <v>431</v>
      </c>
      <c r="L121" s="617"/>
      <c r="M121" s="617">
        <v>431</v>
      </c>
      <c r="N121" s="617"/>
      <c r="O121" s="617"/>
      <c r="P121" s="638"/>
      <c r="Q121" s="618"/>
    </row>
    <row r="122" spans="1:17" ht="14.4" customHeight="1" x14ac:dyDescent="0.3">
      <c r="A122" s="613" t="s">
        <v>510</v>
      </c>
      <c r="B122" s="614" t="s">
        <v>2882</v>
      </c>
      <c r="C122" s="614" t="s">
        <v>2684</v>
      </c>
      <c r="D122" s="614" t="s">
        <v>2783</v>
      </c>
      <c r="E122" s="614" t="s">
        <v>2784</v>
      </c>
      <c r="F122" s="617">
        <v>1</v>
      </c>
      <c r="G122" s="617">
        <v>845</v>
      </c>
      <c r="H122" s="617">
        <v>1</v>
      </c>
      <c r="I122" s="617">
        <v>845</v>
      </c>
      <c r="J122" s="617">
        <v>6</v>
      </c>
      <c r="K122" s="617">
        <v>5075</v>
      </c>
      <c r="L122" s="617">
        <v>6.0059171597633139</v>
      </c>
      <c r="M122" s="617">
        <v>845.83333333333337</v>
      </c>
      <c r="N122" s="617">
        <v>1</v>
      </c>
      <c r="O122" s="617">
        <v>852</v>
      </c>
      <c r="P122" s="638">
        <v>1.008284023668639</v>
      </c>
      <c r="Q122" s="618">
        <v>852</v>
      </c>
    </row>
    <row r="123" spans="1:17" ht="14.4" customHeight="1" x14ac:dyDescent="0.3">
      <c r="A123" s="613" t="s">
        <v>510</v>
      </c>
      <c r="B123" s="614" t="s">
        <v>2882</v>
      </c>
      <c r="C123" s="614" t="s">
        <v>2684</v>
      </c>
      <c r="D123" s="614" t="s">
        <v>2905</v>
      </c>
      <c r="E123" s="614" t="s">
        <v>2906</v>
      </c>
      <c r="F123" s="617">
        <v>4</v>
      </c>
      <c r="G123" s="617">
        <v>448</v>
      </c>
      <c r="H123" s="617">
        <v>1</v>
      </c>
      <c r="I123" s="617">
        <v>112</v>
      </c>
      <c r="J123" s="617">
        <v>4</v>
      </c>
      <c r="K123" s="617">
        <v>448</v>
      </c>
      <c r="L123" s="617">
        <v>1</v>
      </c>
      <c r="M123" s="617">
        <v>112</v>
      </c>
      <c r="N123" s="617">
        <v>4</v>
      </c>
      <c r="O123" s="617">
        <v>456</v>
      </c>
      <c r="P123" s="638">
        <v>1.0178571428571428</v>
      </c>
      <c r="Q123" s="618">
        <v>114</v>
      </c>
    </row>
    <row r="124" spans="1:17" ht="14.4" customHeight="1" x14ac:dyDescent="0.3">
      <c r="A124" s="613" t="s">
        <v>510</v>
      </c>
      <c r="B124" s="614" t="s">
        <v>2882</v>
      </c>
      <c r="C124" s="614" t="s">
        <v>2684</v>
      </c>
      <c r="D124" s="614" t="s">
        <v>2787</v>
      </c>
      <c r="E124" s="614" t="s">
        <v>2788</v>
      </c>
      <c r="F124" s="617"/>
      <c r="G124" s="617"/>
      <c r="H124" s="617"/>
      <c r="I124" s="617"/>
      <c r="J124" s="617">
        <v>1</v>
      </c>
      <c r="K124" s="617">
        <v>177</v>
      </c>
      <c r="L124" s="617"/>
      <c r="M124" s="617">
        <v>177</v>
      </c>
      <c r="N124" s="617"/>
      <c r="O124" s="617"/>
      <c r="P124" s="638"/>
      <c r="Q124" s="618"/>
    </row>
    <row r="125" spans="1:17" ht="14.4" customHeight="1" x14ac:dyDescent="0.3">
      <c r="A125" s="613" t="s">
        <v>510</v>
      </c>
      <c r="B125" s="614" t="s">
        <v>2882</v>
      </c>
      <c r="C125" s="614" t="s">
        <v>2684</v>
      </c>
      <c r="D125" s="614" t="s">
        <v>2907</v>
      </c>
      <c r="E125" s="614" t="s">
        <v>2908</v>
      </c>
      <c r="F125" s="617">
        <v>3</v>
      </c>
      <c r="G125" s="617">
        <v>483</v>
      </c>
      <c r="H125" s="617">
        <v>1</v>
      </c>
      <c r="I125" s="617">
        <v>161</v>
      </c>
      <c r="J125" s="617"/>
      <c r="K125" s="617"/>
      <c r="L125" s="617"/>
      <c r="M125" s="617"/>
      <c r="N125" s="617">
        <v>1</v>
      </c>
      <c r="O125" s="617">
        <v>311</v>
      </c>
      <c r="P125" s="638">
        <v>0.64389233954451341</v>
      </c>
      <c r="Q125" s="618">
        <v>311</v>
      </c>
    </row>
    <row r="126" spans="1:17" ht="14.4" customHeight="1" x14ac:dyDescent="0.3">
      <c r="A126" s="613" t="s">
        <v>510</v>
      </c>
      <c r="B126" s="614" t="s">
        <v>2882</v>
      </c>
      <c r="C126" s="614" t="s">
        <v>2684</v>
      </c>
      <c r="D126" s="614" t="s">
        <v>2909</v>
      </c>
      <c r="E126" s="614" t="s">
        <v>2910</v>
      </c>
      <c r="F126" s="617">
        <v>1</v>
      </c>
      <c r="G126" s="617">
        <v>2510</v>
      </c>
      <c r="H126" s="617">
        <v>1</v>
      </c>
      <c r="I126" s="617">
        <v>2510</v>
      </c>
      <c r="J126" s="617">
        <v>1</v>
      </c>
      <c r="K126" s="617">
        <v>2510</v>
      </c>
      <c r="L126" s="617">
        <v>1</v>
      </c>
      <c r="M126" s="617">
        <v>2510</v>
      </c>
      <c r="N126" s="617">
        <v>1</v>
      </c>
      <c r="O126" s="617">
        <v>2540</v>
      </c>
      <c r="P126" s="638">
        <v>1.0119521912350598</v>
      </c>
      <c r="Q126" s="618">
        <v>2540</v>
      </c>
    </row>
    <row r="127" spans="1:17" ht="14.4" customHeight="1" x14ac:dyDescent="0.3">
      <c r="A127" s="613" t="s">
        <v>510</v>
      </c>
      <c r="B127" s="614" t="s">
        <v>2882</v>
      </c>
      <c r="C127" s="614" t="s">
        <v>2684</v>
      </c>
      <c r="D127" s="614" t="s">
        <v>2911</v>
      </c>
      <c r="E127" s="614" t="s">
        <v>2912</v>
      </c>
      <c r="F127" s="617">
        <v>1</v>
      </c>
      <c r="G127" s="617">
        <v>2443</v>
      </c>
      <c r="H127" s="617">
        <v>1</v>
      </c>
      <c r="I127" s="617">
        <v>2443</v>
      </c>
      <c r="J127" s="617"/>
      <c r="K127" s="617"/>
      <c r="L127" s="617"/>
      <c r="M127" s="617"/>
      <c r="N127" s="617"/>
      <c r="O127" s="617"/>
      <c r="P127" s="638"/>
      <c r="Q127" s="618"/>
    </row>
    <row r="128" spans="1:17" ht="14.4" customHeight="1" x14ac:dyDescent="0.3">
      <c r="A128" s="613" t="s">
        <v>510</v>
      </c>
      <c r="B128" s="614" t="s">
        <v>2882</v>
      </c>
      <c r="C128" s="614" t="s">
        <v>2684</v>
      </c>
      <c r="D128" s="614" t="s">
        <v>2913</v>
      </c>
      <c r="E128" s="614" t="s">
        <v>2914</v>
      </c>
      <c r="F128" s="617"/>
      <c r="G128" s="617"/>
      <c r="H128" s="617"/>
      <c r="I128" s="617"/>
      <c r="J128" s="617"/>
      <c r="K128" s="617"/>
      <c r="L128" s="617"/>
      <c r="M128" s="617"/>
      <c r="N128" s="617">
        <v>1</v>
      </c>
      <c r="O128" s="617">
        <v>3795</v>
      </c>
      <c r="P128" s="638"/>
      <c r="Q128" s="618">
        <v>3795</v>
      </c>
    </row>
    <row r="129" spans="1:17" ht="14.4" customHeight="1" x14ac:dyDescent="0.3">
      <c r="A129" s="613" t="s">
        <v>510</v>
      </c>
      <c r="B129" s="614" t="s">
        <v>2882</v>
      </c>
      <c r="C129" s="614" t="s">
        <v>2684</v>
      </c>
      <c r="D129" s="614" t="s">
        <v>2915</v>
      </c>
      <c r="E129" s="614" t="s">
        <v>2916</v>
      </c>
      <c r="F129" s="617">
        <v>5</v>
      </c>
      <c r="G129" s="617">
        <v>4810</v>
      </c>
      <c r="H129" s="617">
        <v>1</v>
      </c>
      <c r="I129" s="617">
        <v>962</v>
      </c>
      <c r="J129" s="617"/>
      <c r="K129" s="617"/>
      <c r="L129" s="617"/>
      <c r="M129" s="617"/>
      <c r="N129" s="617"/>
      <c r="O129" s="617"/>
      <c r="P129" s="638"/>
      <c r="Q129" s="618"/>
    </row>
    <row r="130" spans="1:17" ht="14.4" customHeight="1" x14ac:dyDescent="0.3">
      <c r="A130" s="613" t="s">
        <v>510</v>
      </c>
      <c r="B130" s="614" t="s">
        <v>2882</v>
      </c>
      <c r="C130" s="614" t="s">
        <v>2684</v>
      </c>
      <c r="D130" s="614" t="s">
        <v>2917</v>
      </c>
      <c r="E130" s="614" t="s">
        <v>2918</v>
      </c>
      <c r="F130" s="617"/>
      <c r="G130" s="617"/>
      <c r="H130" s="617"/>
      <c r="I130" s="617"/>
      <c r="J130" s="617">
        <v>2</v>
      </c>
      <c r="K130" s="617">
        <v>1372</v>
      </c>
      <c r="L130" s="617"/>
      <c r="M130" s="617">
        <v>686</v>
      </c>
      <c r="N130" s="617"/>
      <c r="O130" s="617"/>
      <c r="P130" s="638"/>
      <c r="Q130" s="618"/>
    </row>
    <row r="131" spans="1:17" ht="14.4" customHeight="1" x14ac:dyDescent="0.3">
      <c r="A131" s="613" t="s">
        <v>510</v>
      </c>
      <c r="B131" s="614" t="s">
        <v>2882</v>
      </c>
      <c r="C131" s="614" t="s">
        <v>2684</v>
      </c>
      <c r="D131" s="614" t="s">
        <v>2919</v>
      </c>
      <c r="E131" s="614" t="s">
        <v>2920</v>
      </c>
      <c r="F131" s="617">
        <v>1</v>
      </c>
      <c r="G131" s="617">
        <v>311</v>
      </c>
      <c r="H131" s="617">
        <v>1</v>
      </c>
      <c r="I131" s="617">
        <v>311</v>
      </c>
      <c r="J131" s="617">
        <v>2</v>
      </c>
      <c r="K131" s="617">
        <v>622</v>
      </c>
      <c r="L131" s="617">
        <v>2</v>
      </c>
      <c r="M131" s="617">
        <v>311</v>
      </c>
      <c r="N131" s="617">
        <v>1</v>
      </c>
      <c r="O131" s="617">
        <v>318</v>
      </c>
      <c r="P131" s="638">
        <v>1.022508038585209</v>
      </c>
      <c r="Q131" s="618">
        <v>318</v>
      </c>
    </row>
    <row r="132" spans="1:17" ht="14.4" customHeight="1" x14ac:dyDescent="0.3">
      <c r="A132" s="613" t="s">
        <v>510</v>
      </c>
      <c r="B132" s="614" t="s">
        <v>2882</v>
      </c>
      <c r="C132" s="614" t="s">
        <v>2684</v>
      </c>
      <c r="D132" s="614" t="s">
        <v>2921</v>
      </c>
      <c r="E132" s="614" t="s">
        <v>2922</v>
      </c>
      <c r="F132" s="617"/>
      <c r="G132" s="617"/>
      <c r="H132" s="617"/>
      <c r="I132" s="617"/>
      <c r="J132" s="617">
        <v>1</v>
      </c>
      <c r="K132" s="617">
        <v>1796</v>
      </c>
      <c r="L132" s="617"/>
      <c r="M132" s="617">
        <v>1796</v>
      </c>
      <c r="N132" s="617"/>
      <c r="O132" s="617"/>
      <c r="P132" s="638"/>
      <c r="Q132" s="618"/>
    </row>
    <row r="133" spans="1:17" ht="14.4" customHeight="1" x14ac:dyDescent="0.3">
      <c r="A133" s="613" t="s">
        <v>510</v>
      </c>
      <c r="B133" s="614" t="s">
        <v>2923</v>
      </c>
      <c r="C133" s="614" t="s">
        <v>2684</v>
      </c>
      <c r="D133" s="614" t="s">
        <v>2924</v>
      </c>
      <c r="E133" s="614" t="s">
        <v>2925</v>
      </c>
      <c r="F133" s="617"/>
      <c r="G133" s="617"/>
      <c r="H133" s="617"/>
      <c r="I133" s="617"/>
      <c r="J133" s="617"/>
      <c r="K133" s="617"/>
      <c r="L133" s="617"/>
      <c r="M133" s="617"/>
      <c r="N133" s="617">
        <v>1</v>
      </c>
      <c r="O133" s="617">
        <v>5482</v>
      </c>
      <c r="P133" s="638"/>
      <c r="Q133" s="618">
        <v>5482</v>
      </c>
    </row>
    <row r="134" spans="1:17" ht="14.4" customHeight="1" x14ac:dyDescent="0.3">
      <c r="A134" s="613" t="s">
        <v>510</v>
      </c>
      <c r="B134" s="614" t="s">
        <v>2923</v>
      </c>
      <c r="C134" s="614" t="s">
        <v>2684</v>
      </c>
      <c r="D134" s="614" t="s">
        <v>2926</v>
      </c>
      <c r="E134" s="614" t="s">
        <v>2927</v>
      </c>
      <c r="F134" s="617"/>
      <c r="G134" s="617"/>
      <c r="H134" s="617"/>
      <c r="I134" s="617"/>
      <c r="J134" s="617"/>
      <c r="K134" s="617"/>
      <c r="L134" s="617"/>
      <c r="M134" s="617"/>
      <c r="N134" s="617">
        <v>24</v>
      </c>
      <c r="O134" s="617">
        <v>4176</v>
      </c>
      <c r="P134" s="638"/>
      <c r="Q134" s="618">
        <v>174</v>
      </c>
    </row>
    <row r="135" spans="1:17" ht="14.4" customHeight="1" x14ac:dyDescent="0.3">
      <c r="A135" s="613" t="s">
        <v>510</v>
      </c>
      <c r="B135" s="614" t="s">
        <v>2923</v>
      </c>
      <c r="C135" s="614" t="s">
        <v>2684</v>
      </c>
      <c r="D135" s="614" t="s">
        <v>2928</v>
      </c>
      <c r="E135" s="614" t="s">
        <v>2929</v>
      </c>
      <c r="F135" s="617"/>
      <c r="G135" s="617"/>
      <c r="H135" s="617"/>
      <c r="I135" s="617"/>
      <c r="J135" s="617"/>
      <c r="K135" s="617"/>
      <c r="L135" s="617"/>
      <c r="M135" s="617"/>
      <c r="N135" s="617">
        <v>2</v>
      </c>
      <c r="O135" s="617">
        <v>10630</v>
      </c>
      <c r="P135" s="638"/>
      <c r="Q135" s="618">
        <v>5315</v>
      </c>
    </row>
    <row r="136" spans="1:17" ht="14.4" customHeight="1" x14ac:dyDescent="0.3">
      <c r="A136" s="613" t="s">
        <v>510</v>
      </c>
      <c r="B136" s="614" t="s">
        <v>2923</v>
      </c>
      <c r="C136" s="614" t="s">
        <v>2684</v>
      </c>
      <c r="D136" s="614" t="s">
        <v>2930</v>
      </c>
      <c r="E136" s="614" t="s">
        <v>2931</v>
      </c>
      <c r="F136" s="617"/>
      <c r="G136" s="617"/>
      <c r="H136" s="617"/>
      <c r="I136" s="617"/>
      <c r="J136" s="617"/>
      <c r="K136" s="617"/>
      <c r="L136" s="617"/>
      <c r="M136" s="617"/>
      <c r="N136" s="617">
        <v>1</v>
      </c>
      <c r="O136" s="617">
        <v>3967</v>
      </c>
      <c r="P136" s="638"/>
      <c r="Q136" s="618">
        <v>3967</v>
      </c>
    </row>
    <row r="137" spans="1:17" ht="14.4" customHeight="1" x14ac:dyDescent="0.3">
      <c r="A137" s="613" t="s">
        <v>510</v>
      </c>
      <c r="B137" s="614" t="s">
        <v>2923</v>
      </c>
      <c r="C137" s="614" t="s">
        <v>2684</v>
      </c>
      <c r="D137" s="614" t="s">
        <v>2932</v>
      </c>
      <c r="E137" s="614" t="s">
        <v>2933</v>
      </c>
      <c r="F137" s="617"/>
      <c r="G137" s="617"/>
      <c r="H137" s="617"/>
      <c r="I137" s="617"/>
      <c r="J137" s="617"/>
      <c r="K137" s="617"/>
      <c r="L137" s="617"/>
      <c r="M137" s="617"/>
      <c r="N137" s="617">
        <v>1</v>
      </c>
      <c r="O137" s="617">
        <v>12540</v>
      </c>
      <c r="P137" s="638"/>
      <c r="Q137" s="618">
        <v>12540</v>
      </c>
    </row>
    <row r="138" spans="1:17" ht="14.4" customHeight="1" x14ac:dyDescent="0.3">
      <c r="A138" s="613" t="s">
        <v>510</v>
      </c>
      <c r="B138" s="614" t="s">
        <v>2923</v>
      </c>
      <c r="C138" s="614" t="s">
        <v>2684</v>
      </c>
      <c r="D138" s="614" t="s">
        <v>2934</v>
      </c>
      <c r="E138" s="614" t="s">
        <v>2935</v>
      </c>
      <c r="F138" s="617"/>
      <c r="G138" s="617"/>
      <c r="H138" s="617"/>
      <c r="I138" s="617"/>
      <c r="J138" s="617"/>
      <c r="K138" s="617"/>
      <c r="L138" s="617"/>
      <c r="M138" s="617"/>
      <c r="N138" s="617">
        <v>1</v>
      </c>
      <c r="O138" s="617">
        <v>4435</v>
      </c>
      <c r="P138" s="638"/>
      <c r="Q138" s="618">
        <v>4435</v>
      </c>
    </row>
    <row r="139" spans="1:17" ht="14.4" customHeight="1" x14ac:dyDescent="0.3">
      <c r="A139" s="613" t="s">
        <v>510</v>
      </c>
      <c r="B139" s="614" t="s">
        <v>2936</v>
      </c>
      <c r="C139" s="614" t="s">
        <v>2937</v>
      </c>
      <c r="D139" s="614" t="s">
        <v>2938</v>
      </c>
      <c r="E139" s="614" t="s">
        <v>2939</v>
      </c>
      <c r="F139" s="617"/>
      <c r="G139" s="617"/>
      <c r="H139" s="617"/>
      <c r="I139" s="617"/>
      <c r="J139" s="617">
        <v>0.9</v>
      </c>
      <c r="K139" s="617">
        <v>10925.4</v>
      </c>
      <c r="L139" s="617"/>
      <c r="M139" s="617">
        <v>12139.333333333332</v>
      </c>
      <c r="N139" s="617">
        <v>0.2</v>
      </c>
      <c r="O139" s="617">
        <v>2258.7600000000002</v>
      </c>
      <c r="P139" s="638"/>
      <c r="Q139" s="618">
        <v>11293.800000000001</v>
      </c>
    </row>
    <row r="140" spans="1:17" ht="14.4" customHeight="1" x14ac:dyDescent="0.3">
      <c r="A140" s="613" t="s">
        <v>510</v>
      </c>
      <c r="B140" s="614" t="s">
        <v>2936</v>
      </c>
      <c r="C140" s="614" t="s">
        <v>2937</v>
      </c>
      <c r="D140" s="614" t="s">
        <v>2940</v>
      </c>
      <c r="E140" s="614" t="s">
        <v>2074</v>
      </c>
      <c r="F140" s="617"/>
      <c r="G140" s="617"/>
      <c r="H140" s="617"/>
      <c r="I140" s="617"/>
      <c r="J140" s="617">
        <v>4</v>
      </c>
      <c r="K140" s="617">
        <v>333.2</v>
      </c>
      <c r="L140" s="617"/>
      <c r="M140" s="617">
        <v>83.3</v>
      </c>
      <c r="N140" s="617">
        <v>74.5</v>
      </c>
      <c r="O140" s="617">
        <v>7204.77</v>
      </c>
      <c r="P140" s="638"/>
      <c r="Q140" s="618">
        <v>96.708322147651018</v>
      </c>
    </row>
    <row r="141" spans="1:17" ht="14.4" customHeight="1" x14ac:dyDescent="0.3">
      <c r="A141" s="613" t="s">
        <v>510</v>
      </c>
      <c r="B141" s="614" t="s">
        <v>2936</v>
      </c>
      <c r="C141" s="614" t="s">
        <v>2937</v>
      </c>
      <c r="D141" s="614" t="s">
        <v>2941</v>
      </c>
      <c r="E141" s="614" t="s">
        <v>2068</v>
      </c>
      <c r="F141" s="617"/>
      <c r="G141" s="617"/>
      <c r="H141" s="617"/>
      <c r="I141" s="617"/>
      <c r="J141" s="617">
        <v>1</v>
      </c>
      <c r="K141" s="617">
        <v>82.92</v>
      </c>
      <c r="L141" s="617"/>
      <c r="M141" s="617">
        <v>82.92</v>
      </c>
      <c r="N141" s="617"/>
      <c r="O141" s="617"/>
      <c r="P141" s="638"/>
      <c r="Q141" s="618"/>
    </row>
    <row r="142" spans="1:17" ht="14.4" customHeight="1" x14ac:dyDescent="0.3">
      <c r="A142" s="613" t="s">
        <v>510</v>
      </c>
      <c r="B142" s="614" t="s">
        <v>2936</v>
      </c>
      <c r="C142" s="614" t="s">
        <v>2937</v>
      </c>
      <c r="D142" s="614" t="s">
        <v>2942</v>
      </c>
      <c r="E142" s="614" t="s">
        <v>2943</v>
      </c>
      <c r="F142" s="617"/>
      <c r="G142" s="617"/>
      <c r="H142" s="617"/>
      <c r="I142" s="617"/>
      <c r="J142" s="617">
        <v>2</v>
      </c>
      <c r="K142" s="617">
        <v>2128.64</v>
      </c>
      <c r="L142" s="617"/>
      <c r="M142" s="617">
        <v>1064.32</v>
      </c>
      <c r="N142" s="617"/>
      <c r="O142" s="617"/>
      <c r="P142" s="638"/>
      <c r="Q142" s="618"/>
    </row>
    <row r="143" spans="1:17" ht="14.4" customHeight="1" x14ac:dyDescent="0.3">
      <c r="A143" s="613" t="s">
        <v>510</v>
      </c>
      <c r="B143" s="614" t="s">
        <v>2936</v>
      </c>
      <c r="C143" s="614" t="s">
        <v>2937</v>
      </c>
      <c r="D143" s="614" t="s">
        <v>2944</v>
      </c>
      <c r="E143" s="614" t="s">
        <v>2945</v>
      </c>
      <c r="F143" s="617"/>
      <c r="G143" s="617"/>
      <c r="H143" s="617"/>
      <c r="I143" s="617"/>
      <c r="J143" s="617">
        <v>9</v>
      </c>
      <c r="K143" s="617">
        <v>46933.38</v>
      </c>
      <c r="L143" s="617"/>
      <c r="M143" s="617">
        <v>5214.82</v>
      </c>
      <c r="N143" s="617">
        <v>19</v>
      </c>
      <c r="O143" s="617">
        <v>94773.71</v>
      </c>
      <c r="P143" s="638"/>
      <c r="Q143" s="618">
        <v>4988.09</v>
      </c>
    </row>
    <row r="144" spans="1:17" ht="14.4" customHeight="1" x14ac:dyDescent="0.3">
      <c r="A144" s="613" t="s">
        <v>510</v>
      </c>
      <c r="B144" s="614" t="s">
        <v>2936</v>
      </c>
      <c r="C144" s="614" t="s">
        <v>2937</v>
      </c>
      <c r="D144" s="614" t="s">
        <v>2946</v>
      </c>
      <c r="E144" s="614" t="s">
        <v>2068</v>
      </c>
      <c r="F144" s="617"/>
      <c r="G144" s="617"/>
      <c r="H144" s="617"/>
      <c r="I144" s="617"/>
      <c r="J144" s="617">
        <v>106</v>
      </c>
      <c r="K144" s="617">
        <v>12503.759999999998</v>
      </c>
      <c r="L144" s="617"/>
      <c r="M144" s="617">
        <v>117.95999999999998</v>
      </c>
      <c r="N144" s="617">
        <v>36</v>
      </c>
      <c r="O144" s="617">
        <v>4061.88</v>
      </c>
      <c r="P144" s="638"/>
      <c r="Q144" s="618">
        <v>112.83</v>
      </c>
    </row>
    <row r="145" spans="1:17" ht="14.4" customHeight="1" x14ac:dyDescent="0.3">
      <c r="A145" s="613" t="s">
        <v>510</v>
      </c>
      <c r="B145" s="614" t="s">
        <v>2936</v>
      </c>
      <c r="C145" s="614" t="s">
        <v>2937</v>
      </c>
      <c r="D145" s="614" t="s">
        <v>2947</v>
      </c>
      <c r="E145" s="614" t="s">
        <v>2068</v>
      </c>
      <c r="F145" s="617"/>
      <c r="G145" s="617"/>
      <c r="H145" s="617"/>
      <c r="I145" s="617"/>
      <c r="J145" s="617">
        <v>23</v>
      </c>
      <c r="K145" s="617">
        <v>1830.57</v>
      </c>
      <c r="L145" s="617"/>
      <c r="M145" s="617">
        <v>79.59</v>
      </c>
      <c r="N145" s="617">
        <v>18.100000000000001</v>
      </c>
      <c r="O145" s="617">
        <v>1377.95</v>
      </c>
      <c r="P145" s="638"/>
      <c r="Q145" s="618">
        <v>76.129834254143645</v>
      </c>
    </row>
    <row r="146" spans="1:17" ht="14.4" customHeight="1" x14ac:dyDescent="0.3">
      <c r="A146" s="613" t="s">
        <v>510</v>
      </c>
      <c r="B146" s="614" t="s">
        <v>2936</v>
      </c>
      <c r="C146" s="614" t="s">
        <v>2937</v>
      </c>
      <c r="D146" s="614" t="s">
        <v>2948</v>
      </c>
      <c r="E146" s="614" t="s">
        <v>2084</v>
      </c>
      <c r="F146" s="617"/>
      <c r="G146" s="617"/>
      <c r="H146" s="617"/>
      <c r="I146" s="617"/>
      <c r="J146" s="617">
        <v>48.400000000000006</v>
      </c>
      <c r="K146" s="617">
        <v>27799.029999999995</v>
      </c>
      <c r="L146" s="617"/>
      <c r="M146" s="617">
        <v>574.36012396694196</v>
      </c>
      <c r="N146" s="617">
        <v>37.300000000000004</v>
      </c>
      <c r="O146" s="617">
        <v>22940.649999999998</v>
      </c>
      <c r="P146" s="638"/>
      <c r="Q146" s="618">
        <v>615.03083109919555</v>
      </c>
    </row>
    <row r="147" spans="1:17" ht="14.4" customHeight="1" x14ac:dyDescent="0.3">
      <c r="A147" s="613" t="s">
        <v>510</v>
      </c>
      <c r="B147" s="614" t="s">
        <v>2936</v>
      </c>
      <c r="C147" s="614" t="s">
        <v>2937</v>
      </c>
      <c r="D147" s="614" t="s">
        <v>2949</v>
      </c>
      <c r="E147" s="614" t="s">
        <v>2950</v>
      </c>
      <c r="F147" s="617"/>
      <c r="G147" s="617"/>
      <c r="H147" s="617"/>
      <c r="I147" s="617"/>
      <c r="J147" s="617">
        <v>41.5</v>
      </c>
      <c r="K147" s="617">
        <v>3489.32</v>
      </c>
      <c r="L147" s="617"/>
      <c r="M147" s="617">
        <v>84.08</v>
      </c>
      <c r="N147" s="617">
        <v>23</v>
      </c>
      <c r="O147" s="617">
        <v>1849.84</v>
      </c>
      <c r="P147" s="638"/>
      <c r="Q147" s="618">
        <v>80.427826086956514</v>
      </c>
    </row>
    <row r="148" spans="1:17" ht="14.4" customHeight="1" x14ac:dyDescent="0.3">
      <c r="A148" s="613" t="s">
        <v>510</v>
      </c>
      <c r="B148" s="614" t="s">
        <v>2936</v>
      </c>
      <c r="C148" s="614" t="s">
        <v>2937</v>
      </c>
      <c r="D148" s="614" t="s">
        <v>2951</v>
      </c>
      <c r="E148" s="614" t="s">
        <v>1794</v>
      </c>
      <c r="F148" s="617"/>
      <c r="G148" s="617"/>
      <c r="H148" s="617"/>
      <c r="I148" s="617"/>
      <c r="J148" s="617">
        <v>332</v>
      </c>
      <c r="K148" s="617">
        <v>20146.499999999996</v>
      </c>
      <c r="L148" s="617"/>
      <c r="M148" s="617">
        <v>60.682228915662641</v>
      </c>
      <c r="N148" s="617">
        <v>221</v>
      </c>
      <c r="O148" s="617">
        <v>12906.400000000001</v>
      </c>
      <c r="P148" s="638"/>
      <c r="Q148" s="618">
        <v>58.400000000000006</v>
      </c>
    </row>
    <row r="149" spans="1:17" ht="14.4" customHeight="1" x14ac:dyDescent="0.3">
      <c r="A149" s="613" t="s">
        <v>510</v>
      </c>
      <c r="B149" s="614" t="s">
        <v>2936</v>
      </c>
      <c r="C149" s="614" t="s">
        <v>2937</v>
      </c>
      <c r="D149" s="614" t="s">
        <v>2952</v>
      </c>
      <c r="E149" s="614" t="s">
        <v>1798</v>
      </c>
      <c r="F149" s="617"/>
      <c r="G149" s="617"/>
      <c r="H149" s="617"/>
      <c r="I149" s="617"/>
      <c r="J149" s="617">
        <v>17.32</v>
      </c>
      <c r="K149" s="617">
        <v>12535.260000000002</v>
      </c>
      <c r="L149" s="617"/>
      <c r="M149" s="617">
        <v>723.74480369515027</v>
      </c>
      <c r="N149" s="617">
        <v>11.8</v>
      </c>
      <c r="O149" s="617">
        <v>8168.47</v>
      </c>
      <c r="P149" s="638"/>
      <c r="Q149" s="618">
        <v>692.24322033898306</v>
      </c>
    </row>
    <row r="150" spans="1:17" ht="14.4" customHeight="1" x14ac:dyDescent="0.3">
      <c r="A150" s="613" t="s">
        <v>510</v>
      </c>
      <c r="B150" s="614" t="s">
        <v>2936</v>
      </c>
      <c r="C150" s="614" t="s">
        <v>2937</v>
      </c>
      <c r="D150" s="614" t="s">
        <v>2953</v>
      </c>
      <c r="E150" s="614" t="s">
        <v>1767</v>
      </c>
      <c r="F150" s="617"/>
      <c r="G150" s="617"/>
      <c r="H150" s="617"/>
      <c r="I150" s="617"/>
      <c r="J150" s="617">
        <v>10.4</v>
      </c>
      <c r="K150" s="617">
        <v>111510.16</v>
      </c>
      <c r="L150" s="617"/>
      <c r="M150" s="617">
        <v>10722.130769230769</v>
      </c>
      <c r="N150" s="617">
        <v>8.9</v>
      </c>
      <c r="O150" s="617">
        <v>106919.26000000001</v>
      </c>
      <c r="P150" s="638"/>
      <c r="Q150" s="618">
        <v>12013.400000000001</v>
      </c>
    </row>
    <row r="151" spans="1:17" ht="14.4" customHeight="1" x14ac:dyDescent="0.3">
      <c r="A151" s="613" t="s">
        <v>510</v>
      </c>
      <c r="B151" s="614" t="s">
        <v>2936</v>
      </c>
      <c r="C151" s="614" t="s">
        <v>2937</v>
      </c>
      <c r="D151" s="614" t="s">
        <v>2954</v>
      </c>
      <c r="E151" s="614" t="s">
        <v>1886</v>
      </c>
      <c r="F151" s="617"/>
      <c r="G151" s="617"/>
      <c r="H151" s="617"/>
      <c r="I151" s="617"/>
      <c r="J151" s="617">
        <v>35</v>
      </c>
      <c r="K151" s="617">
        <v>122584.35</v>
      </c>
      <c r="L151" s="617"/>
      <c r="M151" s="617">
        <v>3502.4100000000003</v>
      </c>
      <c r="N151" s="617">
        <v>111</v>
      </c>
      <c r="O151" s="617">
        <v>371864.43</v>
      </c>
      <c r="P151" s="638"/>
      <c r="Q151" s="618">
        <v>3350.13</v>
      </c>
    </row>
    <row r="152" spans="1:17" ht="14.4" customHeight="1" x14ac:dyDescent="0.3">
      <c r="A152" s="613" t="s">
        <v>510</v>
      </c>
      <c r="B152" s="614" t="s">
        <v>2936</v>
      </c>
      <c r="C152" s="614" t="s">
        <v>2937</v>
      </c>
      <c r="D152" s="614" t="s">
        <v>2955</v>
      </c>
      <c r="E152" s="614" t="s">
        <v>2956</v>
      </c>
      <c r="F152" s="617"/>
      <c r="G152" s="617"/>
      <c r="H152" s="617"/>
      <c r="I152" s="617"/>
      <c r="J152" s="617"/>
      <c r="K152" s="617"/>
      <c r="L152" s="617"/>
      <c r="M152" s="617"/>
      <c r="N152" s="617">
        <v>0.30000000000000004</v>
      </c>
      <c r="O152" s="617">
        <v>1483.1799999999998</v>
      </c>
      <c r="P152" s="638"/>
      <c r="Q152" s="618">
        <v>4943.9333333333325</v>
      </c>
    </row>
    <row r="153" spans="1:17" ht="14.4" customHeight="1" x14ac:dyDescent="0.3">
      <c r="A153" s="613" t="s">
        <v>510</v>
      </c>
      <c r="B153" s="614" t="s">
        <v>2936</v>
      </c>
      <c r="C153" s="614" t="s">
        <v>2937</v>
      </c>
      <c r="D153" s="614" t="s">
        <v>2957</v>
      </c>
      <c r="E153" s="614" t="s">
        <v>2078</v>
      </c>
      <c r="F153" s="617"/>
      <c r="G153" s="617"/>
      <c r="H153" s="617"/>
      <c r="I153" s="617"/>
      <c r="J153" s="617">
        <v>284</v>
      </c>
      <c r="K153" s="617">
        <v>11462.239999999998</v>
      </c>
      <c r="L153" s="617"/>
      <c r="M153" s="617">
        <v>40.359999999999992</v>
      </c>
      <c r="N153" s="617">
        <v>108</v>
      </c>
      <c r="O153" s="617">
        <v>4169.88</v>
      </c>
      <c r="P153" s="638"/>
      <c r="Q153" s="618">
        <v>38.61</v>
      </c>
    </row>
    <row r="154" spans="1:17" ht="14.4" customHeight="1" x14ac:dyDescent="0.3">
      <c r="A154" s="613" t="s">
        <v>510</v>
      </c>
      <c r="B154" s="614" t="s">
        <v>2936</v>
      </c>
      <c r="C154" s="614" t="s">
        <v>2937</v>
      </c>
      <c r="D154" s="614" t="s">
        <v>2958</v>
      </c>
      <c r="E154" s="614" t="s">
        <v>1805</v>
      </c>
      <c r="F154" s="617"/>
      <c r="G154" s="617"/>
      <c r="H154" s="617"/>
      <c r="I154" s="617"/>
      <c r="J154" s="617">
        <v>15.400000000000002</v>
      </c>
      <c r="K154" s="617">
        <v>6224.6799999999994</v>
      </c>
      <c r="L154" s="617"/>
      <c r="M154" s="617">
        <v>404.19999999999993</v>
      </c>
      <c r="N154" s="617">
        <v>13.7</v>
      </c>
      <c r="O154" s="617">
        <v>5296.43</v>
      </c>
      <c r="P154" s="638"/>
      <c r="Q154" s="618">
        <v>386.60072992700736</v>
      </c>
    </row>
    <row r="155" spans="1:17" ht="14.4" customHeight="1" x14ac:dyDescent="0.3">
      <c r="A155" s="613" t="s">
        <v>510</v>
      </c>
      <c r="B155" s="614" t="s">
        <v>2936</v>
      </c>
      <c r="C155" s="614" t="s">
        <v>2937</v>
      </c>
      <c r="D155" s="614" t="s">
        <v>1900</v>
      </c>
      <c r="E155" s="614" t="s">
        <v>1907</v>
      </c>
      <c r="F155" s="617"/>
      <c r="G155" s="617"/>
      <c r="H155" s="617"/>
      <c r="I155" s="617"/>
      <c r="J155" s="617">
        <v>2</v>
      </c>
      <c r="K155" s="617">
        <v>13793</v>
      </c>
      <c r="L155" s="617"/>
      <c r="M155" s="617">
        <v>6896.5</v>
      </c>
      <c r="N155" s="617">
        <v>11</v>
      </c>
      <c r="O155" s="617">
        <v>90586.65</v>
      </c>
      <c r="P155" s="638"/>
      <c r="Q155" s="618">
        <v>8235.15</v>
      </c>
    </row>
    <row r="156" spans="1:17" ht="14.4" customHeight="1" x14ac:dyDescent="0.3">
      <c r="A156" s="613" t="s">
        <v>510</v>
      </c>
      <c r="B156" s="614" t="s">
        <v>2936</v>
      </c>
      <c r="C156" s="614" t="s">
        <v>2937</v>
      </c>
      <c r="D156" s="614" t="s">
        <v>1906</v>
      </c>
      <c r="E156" s="614" t="s">
        <v>1907</v>
      </c>
      <c r="F156" s="617"/>
      <c r="G156" s="617"/>
      <c r="H156" s="617"/>
      <c r="I156" s="617"/>
      <c r="J156" s="617"/>
      <c r="K156" s="617"/>
      <c r="L156" s="617"/>
      <c r="M156" s="617"/>
      <c r="N156" s="617">
        <v>1</v>
      </c>
      <c r="O156" s="617">
        <v>16469.2</v>
      </c>
      <c r="P156" s="638"/>
      <c r="Q156" s="618">
        <v>16469.2</v>
      </c>
    </row>
    <row r="157" spans="1:17" ht="14.4" customHeight="1" x14ac:dyDescent="0.3">
      <c r="A157" s="613" t="s">
        <v>510</v>
      </c>
      <c r="B157" s="614" t="s">
        <v>2936</v>
      </c>
      <c r="C157" s="614" t="s">
        <v>2937</v>
      </c>
      <c r="D157" s="614" t="s">
        <v>2959</v>
      </c>
      <c r="E157" s="614" t="s">
        <v>2090</v>
      </c>
      <c r="F157" s="617"/>
      <c r="G157" s="617"/>
      <c r="H157" s="617"/>
      <c r="I157" s="617"/>
      <c r="J157" s="617">
        <v>435</v>
      </c>
      <c r="K157" s="617">
        <v>19522.5</v>
      </c>
      <c r="L157" s="617"/>
      <c r="M157" s="617">
        <v>44.879310344827587</v>
      </c>
      <c r="N157" s="617">
        <v>231.5</v>
      </c>
      <c r="O157" s="617">
        <v>10517.04</v>
      </c>
      <c r="P157" s="638"/>
      <c r="Q157" s="618">
        <v>45.429978401727865</v>
      </c>
    </row>
    <row r="158" spans="1:17" ht="14.4" customHeight="1" x14ac:dyDescent="0.3">
      <c r="A158" s="613" t="s">
        <v>510</v>
      </c>
      <c r="B158" s="614" t="s">
        <v>2936</v>
      </c>
      <c r="C158" s="614" t="s">
        <v>2937</v>
      </c>
      <c r="D158" s="614" t="s">
        <v>2960</v>
      </c>
      <c r="E158" s="614" t="s">
        <v>1824</v>
      </c>
      <c r="F158" s="617"/>
      <c r="G158" s="617"/>
      <c r="H158" s="617"/>
      <c r="I158" s="617"/>
      <c r="J158" s="617">
        <v>6</v>
      </c>
      <c r="K158" s="617">
        <v>484.38</v>
      </c>
      <c r="L158" s="617"/>
      <c r="M158" s="617">
        <v>80.73</v>
      </c>
      <c r="N158" s="617">
        <v>21</v>
      </c>
      <c r="O158" s="617">
        <v>1621.62</v>
      </c>
      <c r="P158" s="638"/>
      <c r="Q158" s="618">
        <v>77.22</v>
      </c>
    </row>
    <row r="159" spans="1:17" ht="14.4" customHeight="1" x14ac:dyDescent="0.3">
      <c r="A159" s="613" t="s">
        <v>510</v>
      </c>
      <c r="B159" s="614" t="s">
        <v>2936</v>
      </c>
      <c r="C159" s="614" t="s">
        <v>2937</v>
      </c>
      <c r="D159" s="614" t="s">
        <v>2961</v>
      </c>
      <c r="E159" s="614" t="s">
        <v>2049</v>
      </c>
      <c r="F159" s="617"/>
      <c r="G159" s="617"/>
      <c r="H159" s="617"/>
      <c r="I159" s="617"/>
      <c r="J159" s="617">
        <v>168.8</v>
      </c>
      <c r="K159" s="617">
        <v>64101.8</v>
      </c>
      <c r="L159" s="617"/>
      <c r="M159" s="617">
        <v>379.75</v>
      </c>
      <c r="N159" s="617">
        <v>179.16000000000003</v>
      </c>
      <c r="O159" s="617">
        <v>65079.869999999995</v>
      </c>
      <c r="P159" s="638"/>
      <c r="Q159" s="618">
        <v>363.24999999999994</v>
      </c>
    </row>
    <row r="160" spans="1:17" ht="14.4" customHeight="1" x14ac:dyDescent="0.3">
      <c r="A160" s="613" t="s">
        <v>510</v>
      </c>
      <c r="B160" s="614" t="s">
        <v>2936</v>
      </c>
      <c r="C160" s="614" t="s">
        <v>2937</v>
      </c>
      <c r="D160" s="614" t="s">
        <v>2962</v>
      </c>
      <c r="E160" s="614" t="s">
        <v>2963</v>
      </c>
      <c r="F160" s="617"/>
      <c r="G160" s="617"/>
      <c r="H160" s="617"/>
      <c r="I160" s="617"/>
      <c r="J160" s="617"/>
      <c r="K160" s="617"/>
      <c r="L160" s="617"/>
      <c r="M160" s="617"/>
      <c r="N160" s="617">
        <v>6</v>
      </c>
      <c r="O160" s="617">
        <v>35914.300000000003</v>
      </c>
      <c r="P160" s="638"/>
      <c r="Q160" s="618">
        <v>5985.7166666666672</v>
      </c>
    </row>
    <row r="161" spans="1:17" ht="14.4" customHeight="1" x14ac:dyDescent="0.3">
      <c r="A161" s="613" t="s">
        <v>510</v>
      </c>
      <c r="B161" s="614" t="s">
        <v>2936</v>
      </c>
      <c r="C161" s="614" t="s">
        <v>2937</v>
      </c>
      <c r="D161" s="614" t="s">
        <v>2964</v>
      </c>
      <c r="E161" s="614" t="s">
        <v>2965</v>
      </c>
      <c r="F161" s="617"/>
      <c r="G161" s="617"/>
      <c r="H161" s="617"/>
      <c r="I161" s="617"/>
      <c r="J161" s="617">
        <v>69.3</v>
      </c>
      <c r="K161" s="617">
        <v>3755.0099999999998</v>
      </c>
      <c r="L161" s="617"/>
      <c r="M161" s="617">
        <v>54.18484848484848</v>
      </c>
      <c r="N161" s="617">
        <v>35</v>
      </c>
      <c r="O161" s="617">
        <v>1458.12</v>
      </c>
      <c r="P161" s="638"/>
      <c r="Q161" s="618">
        <v>41.660571428571423</v>
      </c>
    </row>
    <row r="162" spans="1:17" ht="14.4" customHeight="1" x14ac:dyDescent="0.3">
      <c r="A162" s="613" t="s">
        <v>510</v>
      </c>
      <c r="B162" s="614" t="s">
        <v>2936</v>
      </c>
      <c r="C162" s="614" t="s">
        <v>2937</v>
      </c>
      <c r="D162" s="614" t="s">
        <v>2966</v>
      </c>
      <c r="E162" s="614" t="s">
        <v>2967</v>
      </c>
      <c r="F162" s="617"/>
      <c r="G162" s="617"/>
      <c r="H162" s="617"/>
      <c r="I162" s="617"/>
      <c r="J162" s="617"/>
      <c r="K162" s="617"/>
      <c r="L162" s="617"/>
      <c r="M162" s="617"/>
      <c r="N162" s="617">
        <v>0.2</v>
      </c>
      <c r="O162" s="617">
        <v>885.4</v>
      </c>
      <c r="P162" s="638"/>
      <c r="Q162" s="618">
        <v>4427</v>
      </c>
    </row>
    <row r="163" spans="1:17" ht="14.4" customHeight="1" x14ac:dyDescent="0.3">
      <c r="A163" s="613" t="s">
        <v>510</v>
      </c>
      <c r="B163" s="614" t="s">
        <v>2936</v>
      </c>
      <c r="C163" s="614" t="s">
        <v>2937</v>
      </c>
      <c r="D163" s="614" t="s">
        <v>2968</v>
      </c>
      <c r="E163" s="614" t="s">
        <v>2969</v>
      </c>
      <c r="F163" s="617"/>
      <c r="G163" s="617"/>
      <c r="H163" s="617"/>
      <c r="I163" s="617"/>
      <c r="J163" s="617">
        <v>1</v>
      </c>
      <c r="K163" s="617">
        <v>35.61</v>
      </c>
      <c r="L163" s="617"/>
      <c r="M163" s="617">
        <v>35.61</v>
      </c>
      <c r="N163" s="617"/>
      <c r="O163" s="617"/>
      <c r="P163" s="638"/>
      <c r="Q163" s="618"/>
    </row>
    <row r="164" spans="1:17" ht="14.4" customHeight="1" x14ac:dyDescent="0.3">
      <c r="A164" s="613" t="s">
        <v>510</v>
      </c>
      <c r="B164" s="614" t="s">
        <v>2936</v>
      </c>
      <c r="C164" s="614" t="s">
        <v>2937</v>
      </c>
      <c r="D164" s="614" t="s">
        <v>2970</v>
      </c>
      <c r="E164" s="614" t="s">
        <v>2971</v>
      </c>
      <c r="F164" s="617"/>
      <c r="G164" s="617"/>
      <c r="H164" s="617"/>
      <c r="I164" s="617"/>
      <c r="J164" s="617">
        <v>12</v>
      </c>
      <c r="K164" s="617">
        <v>824.88</v>
      </c>
      <c r="L164" s="617"/>
      <c r="M164" s="617">
        <v>68.739999999999995</v>
      </c>
      <c r="N164" s="617"/>
      <c r="O164" s="617"/>
      <c r="P164" s="638"/>
      <c r="Q164" s="618"/>
    </row>
    <row r="165" spans="1:17" ht="14.4" customHeight="1" x14ac:dyDescent="0.3">
      <c r="A165" s="613" t="s">
        <v>510</v>
      </c>
      <c r="B165" s="614" t="s">
        <v>2936</v>
      </c>
      <c r="C165" s="614" t="s">
        <v>2937</v>
      </c>
      <c r="D165" s="614" t="s">
        <v>2972</v>
      </c>
      <c r="E165" s="614" t="s">
        <v>2060</v>
      </c>
      <c r="F165" s="617"/>
      <c r="G165" s="617"/>
      <c r="H165" s="617"/>
      <c r="I165" s="617"/>
      <c r="J165" s="617">
        <v>27.1</v>
      </c>
      <c r="K165" s="617">
        <v>106392.12</v>
      </c>
      <c r="L165" s="617"/>
      <c r="M165" s="617">
        <v>3925.9084870848706</v>
      </c>
      <c r="N165" s="617">
        <v>15.4</v>
      </c>
      <c r="O165" s="617">
        <v>57830.3</v>
      </c>
      <c r="P165" s="638"/>
      <c r="Q165" s="618">
        <v>3755.2142857142858</v>
      </c>
    </row>
    <row r="166" spans="1:17" ht="14.4" customHeight="1" x14ac:dyDescent="0.3">
      <c r="A166" s="613" t="s">
        <v>510</v>
      </c>
      <c r="B166" s="614" t="s">
        <v>2936</v>
      </c>
      <c r="C166" s="614" t="s">
        <v>2937</v>
      </c>
      <c r="D166" s="614" t="s">
        <v>2973</v>
      </c>
      <c r="E166" s="614" t="s">
        <v>2974</v>
      </c>
      <c r="F166" s="617"/>
      <c r="G166" s="617"/>
      <c r="H166" s="617"/>
      <c r="I166" s="617"/>
      <c r="J166" s="617">
        <v>0.6</v>
      </c>
      <c r="K166" s="617">
        <v>1321.86</v>
      </c>
      <c r="L166" s="617"/>
      <c r="M166" s="617">
        <v>2203.1</v>
      </c>
      <c r="N166" s="617"/>
      <c r="O166" s="617"/>
      <c r="P166" s="638"/>
      <c r="Q166" s="618"/>
    </row>
    <row r="167" spans="1:17" ht="14.4" customHeight="1" x14ac:dyDescent="0.3">
      <c r="A167" s="613" t="s">
        <v>510</v>
      </c>
      <c r="B167" s="614" t="s">
        <v>2936</v>
      </c>
      <c r="C167" s="614" t="s">
        <v>2937</v>
      </c>
      <c r="D167" s="614" t="s">
        <v>2975</v>
      </c>
      <c r="E167" s="614" t="s">
        <v>2976</v>
      </c>
      <c r="F167" s="617"/>
      <c r="G167" s="617"/>
      <c r="H167" s="617"/>
      <c r="I167" s="617"/>
      <c r="J167" s="617"/>
      <c r="K167" s="617"/>
      <c r="L167" s="617"/>
      <c r="M167" s="617"/>
      <c r="N167" s="617">
        <v>64</v>
      </c>
      <c r="O167" s="617">
        <v>276154.23999999999</v>
      </c>
      <c r="P167" s="638"/>
      <c r="Q167" s="618">
        <v>4314.91</v>
      </c>
    </row>
    <row r="168" spans="1:17" ht="14.4" customHeight="1" x14ac:dyDescent="0.3">
      <c r="A168" s="613" t="s">
        <v>510</v>
      </c>
      <c r="B168" s="614" t="s">
        <v>2936</v>
      </c>
      <c r="C168" s="614" t="s">
        <v>2937</v>
      </c>
      <c r="D168" s="614" t="s">
        <v>2977</v>
      </c>
      <c r="E168" s="614" t="s">
        <v>2978</v>
      </c>
      <c r="F168" s="617"/>
      <c r="G168" s="617"/>
      <c r="H168" s="617"/>
      <c r="I168" s="617"/>
      <c r="J168" s="617"/>
      <c r="K168" s="617"/>
      <c r="L168" s="617"/>
      <c r="M168" s="617"/>
      <c r="N168" s="617">
        <v>8</v>
      </c>
      <c r="O168" s="617">
        <v>34519.279999999999</v>
      </c>
      <c r="P168" s="638"/>
      <c r="Q168" s="618">
        <v>4314.91</v>
      </c>
    </row>
    <row r="169" spans="1:17" ht="14.4" customHeight="1" x14ac:dyDescent="0.3">
      <c r="A169" s="613" t="s">
        <v>510</v>
      </c>
      <c r="B169" s="614" t="s">
        <v>2936</v>
      </c>
      <c r="C169" s="614" t="s">
        <v>2937</v>
      </c>
      <c r="D169" s="614" t="s">
        <v>2979</v>
      </c>
      <c r="E169" s="614" t="s">
        <v>2980</v>
      </c>
      <c r="F169" s="617"/>
      <c r="G169" s="617"/>
      <c r="H169" s="617"/>
      <c r="I169" s="617"/>
      <c r="J169" s="617">
        <v>51</v>
      </c>
      <c r="K169" s="617">
        <v>5843.58</v>
      </c>
      <c r="L169" s="617"/>
      <c r="M169" s="617">
        <v>114.58</v>
      </c>
      <c r="N169" s="617">
        <v>25</v>
      </c>
      <c r="O169" s="617">
        <v>2740</v>
      </c>
      <c r="P169" s="638"/>
      <c r="Q169" s="618">
        <v>109.6</v>
      </c>
    </row>
    <row r="170" spans="1:17" ht="14.4" customHeight="1" x14ac:dyDescent="0.3">
      <c r="A170" s="613" t="s">
        <v>510</v>
      </c>
      <c r="B170" s="614" t="s">
        <v>2936</v>
      </c>
      <c r="C170" s="614" t="s">
        <v>2937</v>
      </c>
      <c r="D170" s="614" t="s">
        <v>2981</v>
      </c>
      <c r="E170" s="614" t="s">
        <v>2982</v>
      </c>
      <c r="F170" s="617"/>
      <c r="G170" s="617"/>
      <c r="H170" s="617"/>
      <c r="I170" s="617"/>
      <c r="J170" s="617">
        <v>47</v>
      </c>
      <c r="K170" s="617">
        <v>10770.52</v>
      </c>
      <c r="L170" s="617"/>
      <c r="M170" s="617">
        <v>229.16</v>
      </c>
      <c r="N170" s="617">
        <v>49</v>
      </c>
      <c r="O170" s="617">
        <v>10740.8</v>
      </c>
      <c r="P170" s="638"/>
      <c r="Q170" s="618">
        <v>219.2</v>
      </c>
    </row>
    <row r="171" spans="1:17" ht="14.4" customHeight="1" x14ac:dyDescent="0.3">
      <c r="A171" s="613" t="s">
        <v>510</v>
      </c>
      <c r="B171" s="614" t="s">
        <v>2936</v>
      </c>
      <c r="C171" s="614" t="s">
        <v>2937</v>
      </c>
      <c r="D171" s="614" t="s">
        <v>2983</v>
      </c>
      <c r="E171" s="614" t="s">
        <v>2984</v>
      </c>
      <c r="F171" s="617"/>
      <c r="G171" s="617"/>
      <c r="H171" s="617"/>
      <c r="I171" s="617"/>
      <c r="J171" s="617">
        <v>1.4000000000000001</v>
      </c>
      <c r="K171" s="617">
        <v>303.8</v>
      </c>
      <c r="L171" s="617"/>
      <c r="M171" s="617">
        <v>217</v>
      </c>
      <c r="N171" s="617">
        <v>4.5</v>
      </c>
      <c r="O171" s="617">
        <v>933.90000000000009</v>
      </c>
      <c r="P171" s="638"/>
      <c r="Q171" s="618">
        <v>207.53333333333336</v>
      </c>
    </row>
    <row r="172" spans="1:17" ht="14.4" customHeight="1" x14ac:dyDescent="0.3">
      <c r="A172" s="613" t="s">
        <v>510</v>
      </c>
      <c r="B172" s="614" t="s">
        <v>2936</v>
      </c>
      <c r="C172" s="614" t="s">
        <v>2937</v>
      </c>
      <c r="D172" s="614" t="s">
        <v>2985</v>
      </c>
      <c r="E172" s="614" t="s">
        <v>1847</v>
      </c>
      <c r="F172" s="617"/>
      <c r="G172" s="617"/>
      <c r="H172" s="617"/>
      <c r="I172" s="617"/>
      <c r="J172" s="617">
        <v>8</v>
      </c>
      <c r="K172" s="617">
        <v>549.91999999999996</v>
      </c>
      <c r="L172" s="617"/>
      <c r="M172" s="617">
        <v>68.739999999999995</v>
      </c>
      <c r="N172" s="617">
        <v>77</v>
      </c>
      <c r="O172" s="617">
        <v>5062.75</v>
      </c>
      <c r="P172" s="638"/>
      <c r="Q172" s="618">
        <v>65.75</v>
      </c>
    </row>
    <row r="173" spans="1:17" ht="14.4" customHeight="1" x14ac:dyDescent="0.3">
      <c r="A173" s="613" t="s">
        <v>510</v>
      </c>
      <c r="B173" s="614" t="s">
        <v>2936</v>
      </c>
      <c r="C173" s="614" t="s">
        <v>2937</v>
      </c>
      <c r="D173" s="614" t="s">
        <v>2986</v>
      </c>
      <c r="E173" s="614" t="s">
        <v>1790</v>
      </c>
      <c r="F173" s="617"/>
      <c r="G173" s="617"/>
      <c r="H173" s="617"/>
      <c r="I173" s="617"/>
      <c r="J173" s="617">
        <v>10.5</v>
      </c>
      <c r="K173" s="617">
        <v>1017.97</v>
      </c>
      <c r="L173" s="617"/>
      <c r="M173" s="617">
        <v>96.949523809523811</v>
      </c>
      <c r="N173" s="617">
        <v>4.9000000000000004</v>
      </c>
      <c r="O173" s="617">
        <v>454.45</v>
      </c>
      <c r="P173" s="638"/>
      <c r="Q173" s="618">
        <v>92.74489795918366</v>
      </c>
    </row>
    <row r="174" spans="1:17" ht="14.4" customHeight="1" x14ac:dyDescent="0.3">
      <c r="A174" s="613" t="s">
        <v>510</v>
      </c>
      <c r="B174" s="614" t="s">
        <v>2936</v>
      </c>
      <c r="C174" s="614" t="s">
        <v>2937</v>
      </c>
      <c r="D174" s="614" t="s">
        <v>2987</v>
      </c>
      <c r="E174" s="614" t="s">
        <v>2988</v>
      </c>
      <c r="F174" s="617"/>
      <c r="G174" s="617"/>
      <c r="H174" s="617"/>
      <c r="I174" s="617"/>
      <c r="J174" s="617">
        <v>38</v>
      </c>
      <c r="K174" s="617">
        <v>51143.44</v>
      </c>
      <c r="L174" s="617"/>
      <c r="M174" s="617">
        <v>1345.88</v>
      </c>
      <c r="N174" s="617">
        <v>1</v>
      </c>
      <c r="O174" s="617">
        <v>1287.3599999999999</v>
      </c>
      <c r="P174" s="638"/>
      <c r="Q174" s="618">
        <v>1287.3599999999999</v>
      </c>
    </row>
    <row r="175" spans="1:17" ht="14.4" customHeight="1" x14ac:dyDescent="0.3">
      <c r="A175" s="613" t="s">
        <v>510</v>
      </c>
      <c r="B175" s="614" t="s">
        <v>2936</v>
      </c>
      <c r="C175" s="614" t="s">
        <v>2937</v>
      </c>
      <c r="D175" s="614" t="s">
        <v>2989</v>
      </c>
      <c r="E175" s="614" t="s">
        <v>2071</v>
      </c>
      <c r="F175" s="617"/>
      <c r="G175" s="617"/>
      <c r="H175" s="617"/>
      <c r="I175" s="617"/>
      <c r="J175" s="617">
        <v>7.8</v>
      </c>
      <c r="K175" s="617">
        <v>5920</v>
      </c>
      <c r="L175" s="617"/>
      <c r="M175" s="617">
        <v>758.97435897435901</v>
      </c>
      <c r="N175" s="617">
        <v>5.35</v>
      </c>
      <c r="O175" s="617">
        <v>4093.8200000000006</v>
      </c>
      <c r="P175" s="638"/>
      <c r="Q175" s="618">
        <v>765.20000000000016</v>
      </c>
    </row>
    <row r="176" spans="1:17" ht="14.4" customHeight="1" x14ac:dyDescent="0.3">
      <c r="A176" s="613" t="s">
        <v>510</v>
      </c>
      <c r="B176" s="614" t="s">
        <v>2936</v>
      </c>
      <c r="C176" s="614" t="s">
        <v>2937</v>
      </c>
      <c r="D176" s="614" t="s">
        <v>2990</v>
      </c>
      <c r="E176" s="614" t="s">
        <v>2991</v>
      </c>
      <c r="F176" s="617"/>
      <c r="G176" s="617"/>
      <c r="H176" s="617"/>
      <c r="I176" s="617"/>
      <c r="J176" s="617">
        <v>7.3</v>
      </c>
      <c r="K176" s="617">
        <v>15757.89</v>
      </c>
      <c r="L176" s="617"/>
      <c r="M176" s="617">
        <v>2158.6150684931508</v>
      </c>
      <c r="N176" s="617"/>
      <c r="O176" s="617"/>
      <c r="P176" s="638"/>
      <c r="Q176" s="618"/>
    </row>
    <row r="177" spans="1:17" ht="14.4" customHeight="1" x14ac:dyDescent="0.3">
      <c r="A177" s="613" t="s">
        <v>510</v>
      </c>
      <c r="B177" s="614" t="s">
        <v>2936</v>
      </c>
      <c r="C177" s="614" t="s">
        <v>2937</v>
      </c>
      <c r="D177" s="614" t="s">
        <v>2992</v>
      </c>
      <c r="E177" s="614" t="s">
        <v>2056</v>
      </c>
      <c r="F177" s="617"/>
      <c r="G177" s="617"/>
      <c r="H177" s="617"/>
      <c r="I177" s="617"/>
      <c r="J177" s="617">
        <v>3.2</v>
      </c>
      <c r="K177" s="617">
        <v>2006.72</v>
      </c>
      <c r="L177" s="617"/>
      <c r="M177" s="617">
        <v>627.1</v>
      </c>
      <c r="N177" s="617">
        <v>1.5</v>
      </c>
      <c r="O177" s="617">
        <v>899.7</v>
      </c>
      <c r="P177" s="638"/>
      <c r="Q177" s="618">
        <v>599.80000000000007</v>
      </c>
    </row>
    <row r="178" spans="1:17" ht="14.4" customHeight="1" x14ac:dyDescent="0.3">
      <c r="A178" s="613" t="s">
        <v>510</v>
      </c>
      <c r="B178" s="614" t="s">
        <v>2936</v>
      </c>
      <c r="C178" s="614" t="s">
        <v>2937</v>
      </c>
      <c r="D178" s="614" t="s">
        <v>2993</v>
      </c>
      <c r="E178" s="614" t="s">
        <v>2058</v>
      </c>
      <c r="F178" s="617"/>
      <c r="G178" s="617"/>
      <c r="H178" s="617"/>
      <c r="I178" s="617"/>
      <c r="J178" s="617">
        <v>7.3</v>
      </c>
      <c r="K178" s="617">
        <v>5898.43</v>
      </c>
      <c r="L178" s="617"/>
      <c r="M178" s="617">
        <v>808.00410958904115</v>
      </c>
      <c r="N178" s="617">
        <v>5.7</v>
      </c>
      <c r="O178" s="617">
        <v>4558.59</v>
      </c>
      <c r="P178" s="638"/>
      <c r="Q178" s="618">
        <v>799.75263157894733</v>
      </c>
    </row>
    <row r="179" spans="1:17" ht="14.4" customHeight="1" x14ac:dyDescent="0.3">
      <c r="A179" s="613" t="s">
        <v>510</v>
      </c>
      <c r="B179" s="614" t="s">
        <v>2936</v>
      </c>
      <c r="C179" s="614" t="s">
        <v>2937</v>
      </c>
      <c r="D179" s="614" t="s">
        <v>2994</v>
      </c>
      <c r="E179" s="614" t="s">
        <v>2995</v>
      </c>
      <c r="F179" s="617"/>
      <c r="G179" s="617"/>
      <c r="H179" s="617"/>
      <c r="I179" s="617"/>
      <c r="J179" s="617"/>
      <c r="K179" s="617"/>
      <c r="L179" s="617"/>
      <c r="M179" s="617"/>
      <c r="N179" s="617">
        <v>4</v>
      </c>
      <c r="O179" s="617">
        <v>13528.44</v>
      </c>
      <c r="P179" s="638"/>
      <c r="Q179" s="618">
        <v>3382.11</v>
      </c>
    </row>
    <row r="180" spans="1:17" ht="14.4" customHeight="1" x14ac:dyDescent="0.3">
      <c r="A180" s="613" t="s">
        <v>510</v>
      </c>
      <c r="B180" s="614" t="s">
        <v>2936</v>
      </c>
      <c r="C180" s="614" t="s">
        <v>2937</v>
      </c>
      <c r="D180" s="614" t="s">
        <v>1909</v>
      </c>
      <c r="E180" s="614" t="s">
        <v>1910</v>
      </c>
      <c r="F180" s="617"/>
      <c r="G180" s="617"/>
      <c r="H180" s="617"/>
      <c r="I180" s="617"/>
      <c r="J180" s="617"/>
      <c r="K180" s="617"/>
      <c r="L180" s="617"/>
      <c r="M180" s="617"/>
      <c r="N180" s="617">
        <v>9</v>
      </c>
      <c r="O180" s="617">
        <v>11586.24</v>
      </c>
      <c r="P180" s="638"/>
      <c r="Q180" s="618">
        <v>1287.3599999999999</v>
      </c>
    </row>
    <row r="181" spans="1:17" ht="14.4" customHeight="1" x14ac:dyDescent="0.3">
      <c r="A181" s="613" t="s">
        <v>510</v>
      </c>
      <c r="B181" s="614" t="s">
        <v>2936</v>
      </c>
      <c r="C181" s="614" t="s">
        <v>2937</v>
      </c>
      <c r="D181" s="614" t="s">
        <v>2996</v>
      </c>
      <c r="E181" s="614" t="s">
        <v>1841</v>
      </c>
      <c r="F181" s="617"/>
      <c r="G181" s="617"/>
      <c r="H181" s="617"/>
      <c r="I181" s="617"/>
      <c r="J181" s="617"/>
      <c r="K181" s="617"/>
      <c r="L181" s="617"/>
      <c r="M181" s="617"/>
      <c r="N181" s="617">
        <v>40.999999999999993</v>
      </c>
      <c r="O181" s="617">
        <v>84655.48</v>
      </c>
      <c r="P181" s="638"/>
      <c r="Q181" s="618">
        <v>2064.767804878049</v>
      </c>
    </row>
    <row r="182" spans="1:17" ht="14.4" customHeight="1" x14ac:dyDescent="0.3">
      <c r="A182" s="613" t="s">
        <v>510</v>
      </c>
      <c r="B182" s="614" t="s">
        <v>2936</v>
      </c>
      <c r="C182" s="614" t="s">
        <v>2937</v>
      </c>
      <c r="D182" s="614" t="s">
        <v>2997</v>
      </c>
      <c r="E182" s="614" t="s">
        <v>1856</v>
      </c>
      <c r="F182" s="617"/>
      <c r="G182" s="617"/>
      <c r="H182" s="617"/>
      <c r="I182" s="617"/>
      <c r="J182" s="617"/>
      <c r="K182" s="617"/>
      <c r="L182" s="617"/>
      <c r="M182" s="617"/>
      <c r="N182" s="617">
        <v>1.6</v>
      </c>
      <c r="O182" s="617">
        <v>626.88</v>
      </c>
      <c r="P182" s="638"/>
      <c r="Q182" s="618">
        <v>391.79999999999995</v>
      </c>
    </row>
    <row r="183" spans="1:17" ht="14.4" customHeight="1" x14ac:dyDescent="0.3">
      <c r="A183" s="613" t="s">
        <v>510</v>
      </c>
      <c r="B183" s="614" t="s">
        <v>2936</v>
      </c>
      <c r="C183" s="614" t="s">
        <v>2937</v>
      </c>
      <c r="D183" s="614" t="s">
        <v>2998</v>
      </c>
      <c r="E183" s="614" t="s">
        <v>1858</v>
      </c>
      <c r="F183" s="617"/>
      <c r="G183" s="617"/>
      <c r="H183" s="617"/>
      <c r="I183" s="617"/>
      <c r="J183" s="617"/>
      <c r="K183" s="617"/>
      <c r="L183" s="617"/>
      <c r="M183" s="617"/>
      <c r="N183" s="617">
        <v>1.5</v>
      </c>
      <c r="O183" s="617">
        <v>579.07000000000005</v>
      </c>
      <c r="P183" s="638"/>
      <c r="Q183" s="618">
        <v>386.04666666666668</v>
      </c>
    </row>
    <row r="184" spans="1:17" ht="14.4" customHeight="1" x14ac:dyDescent="0.3">
      <c r="A184" s="613" t="s">
        <v>510</v>
      </c>
      <c r="B184" s="614" t="s">
        <v>2936</v>
      </c>
      <c r="C184" s="614" t="s">
        <v>2937</v>
      </c>
      <c r="D184" s="614" t="s">
        <v>2999</v>
      </c>
      <c r="E184" s="614" t="s">
        <v>1785</v>
      </c>
      <c r="F184" s="617"/>
      <c r="G184" s="617"/>
      <c r="H184" s="617"/>
      <c r="I184" s="617"/>
      <c r="J184" s="617">
        <v>0.7</v>
      </c>
      <c r="K184" s="617">
        <v>565.06999999999994</v>
      </c>
      <c r="L184" s="617"/>
      <c r="M184" s="617">
        <v>807.24285714285713</v>
      </c>
      <c r="N184" s="617">
        <v>4.5</v>
      </c>
      <c r="O184" s="617">
        <v>3474.6000000000004</v>
      </c>
      <c r="P184" s="638"/>
      <c r="Q184" s="618">
        <v>772.13333333333344</v>
      </c>
    </row>
    <row r="185" spans="1:17" ht="14.4" customHeight="1" x14ac:dyDescent="0.3">
      <c r="A185" s="613" t="s">
        <v>510</v>
      </c>
      <c r="B185" s="614" t="s">
        <v>2936</v>
      </c>
      <c r="C185" s="614" t="s">
        <v>2937</v>
      </c>
      <c r="D185" s="614" t="s">
        <v>3000</v>
      </c>
      <c r="E185" s="614" t="s">
        <v>3001</v>
      </c>
      <c r="F185" s="617"/>
      <c r="G185" s="617"/>
      <c r="H185" s="617"/>
      <c r="I185" s="617"/>
      <c r="J185" s="617">
        <v>41.95</v>
      </c>
      <c r="K185" s="617">
        <v>152141.47</v>
      </c>
      <c r="L185" s="617"/>
      <c r="M185" s="617">
        <v>3626.7334922526816</v>
      </c>
      <c r="N185" s="617">
        <v>15.74</v>
      </c>
      <c r="O185" s="617">
        <v>51445.89</v>
      </c>
      <c r="P185" s="638"/>
      <c r="Q185" s="618">
        <v>3268.4809402795427</v>
      </c>
    </row>
    <row r="186" spans="1:17" ht="14.4" customHeight="1" x14ac:dyDescent="0.3">
      <c r="A186" s="613" t="s">
        <v>510</v>
      </c>
      <c r="B186" s="614" t="s">
        <v>2936</v>
      </c>
      <c r="C186" s="614" t="s">
        <v>2937</v>
      </c>
      <c r="D186" s="614" t="s">
        <v>3002</v>
      </c>
      <c r="E186" s="614" t="s">
        <v>1893</v>
      </c>
      <c r="F186" s="617"/>
      <c r="G186" s="617"/>
      <c r="H186" s="617"/>
      <c r="I186" s="617"/>
      <c r="J186" s="617"/>
      <c r="K186" s="617"/>
      <c r="L186" s="617"/>
      <c r="M186" s="617"/>
      <c r="N186" s="617">
        <v>23.8</v>
      </c>
      <c r="O186" s="617">
        <v>10204.34</v>
      </c>
      <c r="P186" s="638"/>
      <c r="Q186" s="618">
        <v>428.75378151260503</v>
      </c>
    </row>
    <row r="187" spans="1:17" ht="14.4" customHeight="1" x14ac:dyDescent="0.3">
      <c r="A187" s="613" t="s">
        <v>510</v>
      </c>
      <c r="B187" s="614" t="s">
        <v>2936</v>
      </c>
      <c r="C187" s="614" t="s">
        <v>2937</v>
      </c>
      <c r="D187" s="614" t="s">
        <v>3003</v>
      </c>
      <c r="E187" s="614" t="s">
        <v>1863</v>
      </c>
      <c r="F187" s="617"/>
      <c r="G187" s="617"/>
      <c r="H187" s="617"/>
      <c r="I187" s="617"/>
      <c r="J187" s="617"/>
      <c r="K187" s="617"/>
      <c r="L187" s="617"/>
      <c r="M187" s="617"/>
      <c r="N187" s="617">
        <v>82.5</v>
      </c>
      <c r="O187" s="617">
        <v>18084</v>
      </c>
      <c r="P187" s="638"/>
      <c r="Q187" s="618">
        <v>219.2</v>
      </c>
    </row>
    <row r="188" spans="1:17" ht="14.4" customHeight="1" x14ac:dyDescent="0.3">
      <c r="A188" s="613" t="s">
        <v>510</v>
      </c>
      <c r="B188" s="614" t="s">
        <v>2936</v>
      </c>
      <c r="C188" s="614" t="s">
        <v>2937</v>
      </c>
      <c r="D188" s="614" t="s">
        <v>3004</v>
      </c>
      <c r="E188" s="614" t="s">
        <v>3005</v>
      </c>
      <c r="F188" s="617"/>
      <c r="G188" s="617"/>
      <c r="H188" s="617"/>
      <c r="I188" s="617"/>
      <c r="J188" s="617">
        <v>6</v>
      </c>
      <c r="K188" s="617">
        <v>64794.06</v>
      </c>
      <c r="L188" s="617"/>
      <c r="M188" s="617">
        <v>10799.01</v>
      </c>
      <c r="N188" s="617"/>
      <c r="O188" s="617"/>
      <c r="P188" s="638"/>
      <c r="Q188" s="618"/>
    </row>
    <row r="189" spans="1:17" ht="14.4" customHeight="1" x14ac:dyDescent="0.3">
      <c r="A189" s="613" t="s">
        <v>510</v>
      </c>
      <c r="B189" s="614" t="s">
        <v>2936</v>
      </c>
      <c r="C189" s="614" t="s">
        <v>2937</v>
      </c>
      <c r="D189" s="614" t="s">
        <v>3006</v>
      </c>
      <c r="E189" s="614" t="s">
        <v>3007</v>
      </c>
      <c r="F189" s="617"/>
      <c r="G189" s="617"/>
      <c r="H189" s="617"/>
      <c r="I189" s="617"/>
      <c r="J189" s="617">
        <v>6</v>
      </c>
      <c r="K189" s="617">
        <v>21020.34</v>
      </c>
      <c r="L189" s="617"/>
      <c r="M189" s="617">
        <v>3503.39</v>
      </c>
      <c r="N189" s="617"/>
      <c r="O189" s="617"/>
      <c r="P189" s="638"/>
      <c r="Q189" s="618"/>
    </row>
    <row r="190" spans="1:17" ht="14.4" customHeight="1" x14ac:dyDescent="0.3">
      <c r="A190" s="613" t="s">
        <v>510</v>
      </c>
      <c r="B190" s="614" t="s">
        <v>2936</v>
      </c>
      <c r="C190" s="614" t="s">
        <v>2937</v>
      </c>
      <c r="D190" s="614" t="s">
        <v>3008</v>
      </c>
      <c r="E190" s="614" t="s">
        <v>1893</v>
      </c>
      <c r="F190" s="617"/>
      <c r="G190" s="617"/>
      <c r="H190" s="617"/>
      <c r="I190" s="617"/>
      <c r="J190" s="617"/>
      <c r="K190" s="617"/>
      <c r="L190" s="617"/>
      <c r="M190" s="617"/>
      <c r="N190" s="617">
        <v>1.5</v>
      </c>
      <c r="O190" s="617">
        <v>1286.32</v>
      </c>
      <c r="P190" s="638"/>
      <c r="Q190" s="618">
        <v>857.54666666666662</v>
      </c>
    </row>
    <row r="191" spans="1:17" ht="14.4" customHeight="1" x14ac:dyDescent="0.3">
      <c r="A191" s="613" t="s">
        <v>510</v>
      </c>
      <c r="B191" s="614" t="s">
        <v>2936</v>
      </c>
      <c r="C191" s="614" t="s">
        <v>2937</v>
      </c>
      <c r="D191" s="614" t="s">
        <v>3009</v>
      </c>
      <c r="E191" s="614" t="s">
        <v>3007</v>
      </c>
      <c r="F191" s="617"/>
      <c r="G191" s="617"/>
      <c r="H191" s="617"/>
      <c r="I191" s="617"/>
      <c r="J191" s="617">
        <v>1</v>
      </c>
      <c r="K191" s="617">
        <v>7006.78</v>
      </c>
      <c r="L191" s="617"/>
      <c r="M191" s="617">
        <v>7006.78</v>
      </c>
      <c r="N191" s="617"/>
      <c r="O191" s="617"/>
      <c r="P191" s="638"/>
      <c r="Q191" s="618"/>
    </row>
    <row r="192" spans="1:17" ht="14.4" customHeight="1" x14ac:dyDescent="0.3">
      <c r="A192" s="613" t="s">
        <v>510</v>
      </c>
      <c r="B192" s="614" t="s">
        <v>2936</v>
      </c>
      <c r="C192" s="614" t="s">
        <v>2937</v>
      </c>
      <c r="D192" s="614" t="s">
        <v>3010</v>
      </c>
      <c r="E192" s="614" t="s">
        <v>2995</v>
      </c>
      <c r="F192" s="617"/>
      <c r="G192" s="617"/>
      <c r="H192" s="617"/>
      <c r="I192" s="617"/>
      <c r="J192" s="617"/>
      <c r="K192" s="617"/>
      <c r="L192" s="617"/>
      <c r="M192" s="617"/>
      <c r="N192" s="617">
        <v>6</v>
      </c>
      <c r="O192" s="617">
        <v>40585.32</v>
      </c>
      <c r="P192" s="638"/>
      <c r="Q192" s="618">
        <v>6764.22</v>
      </c>
    </row>
    <row r="193" spans="1:17" ht="14.4" customHeight="1" x14ac:dyDescent="0.3">
      <c r="A193" s="613" t="s">
        <v>510</v>
      </c>
      <c r="B193" s="614" t="s">
        <v>2936</v>
      </c>
      <c r="C193" s="614" t="s">
        <v>2937</v>
      </c>
      <c r="D193" s="614" t="s">
        <v>3011</v>
      </c>
      <c r="E193" s="614" t="s">
        <v>1732</v>
      </c>
      <c r="F193" s="617"/>
      <c r="G193" s="617"/>
      <c r="H193" s="617"/>
      <c r="I193" s="617"/>
      <c r="J193" s="617">
        <v>14.2</v>
      </c>
      <c r="K193" s="617">
        <v>35247.600000000006</v>
      </c>
      <c r="L193" s="617"/>
      <c r="M193" s="617">
        <v>2482.2253521126768</v>
      </c>
      <c r="N193" s="617">
        <v>2</v>
      </c>
      <c r="O193" s="617">
        <v>5414</v>
      </c>
      <c r="P193" s="638"/>
      <c r="Q193" s="618">
        <v>2707</v>
      </c>
    </row>
    <row r="194" spans="1:17" ht="14.4" customHeight="1" x14ac:dyDescent="0.3">
      <c r="A194" s="613" t="s">
        <v>510</v>
      </c>
      <c r="B194" s="614" t="s">
        <v>2936</v>
      </c>
      <c r="C194" s="614" t="s">
        <v>2937</v>
      </c>
      <c r="D194" s="614" t="s">
        <v>3012</v>
      </c>
      <c r="E194" s="614" t="s">
        <v>3013</v>
      </c>
      <c r="F194" s="617"/>
      <c r="G194" s="617"/>
      <c r="H194" s="617"/>
      <c r="I194" s="617"/>
      <c r="J194" s="617">
        <v>12</v>
      </c>
      <c r="K194" s="617">
        <v>182108.04</v>
      </c>
      <c r="L194" s="617"/>
      <c r="M194" s="617">
        <v>15175.67</v>
      </c>
      <c r="N194" s="617"/>
      <c r="O194" s="617"/>
      <c r="P194" s="638"/>
      <c r="Q194" s="618"/>
    </row>
    <row r="195" spans="1:17" ht="14.4" customHeight="1" x14ac:dyDescent="0.3">
      <c r="A195" s="613" t="s">
        <v>510</v>
      </c>
      <c r="B195" s="614" t="s">
        <v>2936</v>
      </c>
      <c r="C195" s="614" t="s">
        <v>2937</v>
      </c>
      <c r="D195" s="614" t="s">
        <v>3014</v>
      </c>
      <c r="E195" s="614" t="s">
        <v>1735</v>
      </c>
      <c r="F195" s="617"/>
      <c r="G195" s="617"/>
      <c r="H195" s="617"/>
      <c r="I195" s="617"/>
      <c r="J195" s="617"/>
      <c r="K195" s="617"/>
      <c r="L195" s="617"/>
      <c r="M195" s="617"/>
      <c r="N195" s="617">
        <v>5.0999999999999996</v>
      </c>
      <c r="O195" s="617">
        <v>2497.96</v>
      </c>
      <c r="P195" s="638"/>
      <c r="Q195" s="618">
        <v>489.79607843137256</v>
      </c>
    </row>
    <row r="196" spans="1:17" ht="14.4" customHeight="1" x14ac:dyDescent="0.3">
      <c r="A196" s="613" t="s">
        <v>510</v>
      </c>
      <c r="B196" s="614" t="s">
        <v>2936</v>
      </c>
      <c r="C196" s="614" t="s">
        <v>2937</v>
      </c>
      <c r="D196" s="614" t="s">
        <v>3015</v>
      </c>
      <c r="E196" s="614" t="s">
        <v>1844</v>
      </c>
      <c r="F196" s="617"/>
      <c r="G196" s="617"/>
      <c r="H196" s="617"/>
      <c r="I196" s="617"/>
      <c r="J196" s="617">
        <v>1.6</v>
      </c>
      <c r="K196" s="617">
        <v>4667.68</v>
      </c>
      <c r="L196" s="617"/>
      <c r="M196" s="617">
        <v>2917.3</v>
      </c>
      <c r="N196" s="617">
        <v>33.700000000000003</v>
      </c>
      <c r="O196" s="617">
        <v>71632.72</v>
      </c>
      <c r="P196" s="638"/>
      <c r="Q196" s="618">
        <v>2125.6</v>
      </c>
    </row>
    <row r="197" spans="1:17" ht="14.4" customHeight="1" x14ac:dyDescent="0.3">
      <c r="A197" s="613" t="s">
        <v>510</v>
      </c>
      <c r="B197" s="614" t="s">
        <v>2936</v>
      </c>
      <c r="C197" s="614" t="s">
        <v>2937</v>
      </c>
      <c r="D197" s="614" t="s">
        <v>3016</v>
      </c>
      <c r="E197" s="614" t="s">
        <v>1890</v>
      </c>
      <c r="F197" s="617"/>
      <c r="G197" s="617"/>
      <c r="H197" s="617"/>
      <c r="I197" s="617"/>
      <c r="J197" s="617">
        <v>0.4</v>
      </c>
      <c r="K197" s="617">
        <v>4345.88</v>
      </c>
      <c r="L197" s="617"/>
      <c r="M197" s="617">
        <v>10864.699999999999</v>
      </c>
      <c r="N197" s="617"/>
      <c r="O197" s="617"/>
      <c r="P197" s="638"/>
      <c r="Q197" s="618"/>
    </row>
    <row r="198" spans="1:17" ht="14.4" customHeight="1" x14ac:dyDescent="0.3">
      <c r="A198" s="613" t="s">
        <v>510</v>
      </c>
      <c r="B198" s="614" t="s">
        <v>2936</v>
      </c>
      <c r="C198" s="614" t="s">
        <v>2937</v>
      </c>
      <c r="D198" s="614" t="s">
        <v>3017</v>
      </c>
      <c r="E198" s="614" t="s">
        <v>1782</v>
      </c>
      <c r="F198" s="617"/>
      <c r="G198" s="617"/>
      <c r="H198" s="617"/>
      <c r="I198" s="617"/>
      <c r="J198" s="617"/>
      <c r="K198" s="617"/>
      <c r="L198" s="617"/>
      <c r="M198" s="617"/>
      <c r="N198" s="617">
        <v>1.3</v>
      </c>
      <c r="O198" s="617">
        <v>4881.76</v>
      </c>
      <c r="P198" s="638"/>
      <c r="Q198" s="618">
        <v>3755.2</v>
      </c>
    </row>
    <row r="199" spans="1:17" ht="14.4" customHeight="1" x14ac:dyDescent="0.3">
      <c r="A199" s="613" t="s">
        <v>510</v>
      </c>
      <c r="B199" s="614" t="s">
        <v>2936</v>
      </c>
      <c r="C199" s="614" t="s">
        <v>2937</v>
      </c>
      <c r="D199" s="614" t="s">
        <v>3018</v>
      </c>
      <c r="E199" s="614" t="s">
        <v>3019</v>
      </c>
      <c r="F199" s="617"/>
      <c r="G199" s="617"/>
      <c r="H199" s="617"/>
      <c r="I199" s="617"/>
      <c r="J199" s="617"/>
      <c r="K199" s="617"/>
      <c r="L199" s="617"/>
      <c r="M199" s="617"/>
      <c r="N199" s="617">
        <v>0.1</v>
      </c>
      <c r="O199" s="617">
        <v>19.59</v>
      </c>
      <c r="P199" s="638"/>
      <c r="Q199" s="618">
        <v>195.89999999999998</v>
      </c>
    </row>
    <row r="200" spans="1:17" ht="14.4" customHeight="1" x14ac:dyDescent="0.3">
      <c r="A200" s="613" t="s">
        <v>510</v>
      </c>
      <c r="B200" s="614" t="s">
        <v>2936</v>
      </c>
      <c r="C200" s="614" t="s">
        <v>2937</v>
      </c>
      <c r="D200" s="614" t="s">
        <v>3020</v>
      </c>
      <c r="E200" s="614" t="s">
        <v>1780</v>
      </c>
      <c r="F200" s="617"/>
      <c r="G200" s="617"/>
      <c r="H200" s="617"/>
      <c r="I200" s="617"/>
      <c r="J200" s="617"/>
      <c r="K200" s="617"/>
      <c r="L200" s="617"/>
      <c r="M200" s="617"/>
      <c r="N200" s="617">
        <v>20.100000000000001</v>
      </c>
      <c r="O200" s="617">
        <v>75479.81</v>
      </c>
      <c r="P200" s="638"/>
      <c r="Q200" s="618">
        <v>3755.2144278606961</v>
      </c>
    </row>
    <row r="201" spans="1:17" ht="14.4" customHeight="1" x14ac:dyDescent="0.3">
      <c r="A201" s="613" t="s">
        <v>510</v>
      </c>
      <c r="B201" s="614" t="s">
        <v>2936</v>
      </c>
      <c r="C201" s="614" t="s">
        <v>2937</v>
      </c>
      <c r="D201" s="614" t="s">
        <v>1912</v>
      </c>
      <c r="E201" s="614" t="s">
        <v>1913</v>
      </c>
      <c r="F201" s="617"/>
      <c r="G201" s="617"/>
      <c r="H201" s="617"/>
      <c r="I201" s="617"/>
      <c r="J201" s="617"/>
      <c r="K201" s="617"/>
      <c r="L201" s="617"/>
      <c r="M201" s="617"/>
      <c r="N201" s="617">
        <v>17</v>
      </c>
      <c r="O201" s="617">
        <v>21885.120000000003</v>
      </c>
      <c r="P201" s="638"/>
      <c r="Q201" s="618">
        <v>1287.3600000000001</v>
      </c>
    </row>
    <row r="202" spans="1:17" ht="14.4" customHeight="1" x14ac:dyDescent="0.3">
      <c r="A202" s="613" t="s">
        <v>510</v>
      </c>
      <c r="B202" s="614" t="s">
        <v>2936</v>
      </c>
      <c r="C202" s="614" t="s">
        <v>2937</v>
      </c>
      <c r="D202" s="614" t="s">
        <v>3021</v>
      </c>
      <c r="E202" s="614" t="s">
        <v>1861</v>
      </c>
      <c r="F202" s="617"/>
      <c r="G202" s="617"/>
      <c r="H202" s="617"/>
      <c r="I202" s="617"/>
      <c r="J202" s="617"/>
      <c r="K202" s="617"/>
      <c r="L202" s="617"/>
      <c r="M202" s="617"/>
      <c r="N202" s="617">
        <v>12</v>
      </c>
      <c r="O202" s="617">
        <v>1315.2</v>
      </c>
      <c r="P202" s="638"/>
      <c r="Q202" s="618">
        <v>109.60000000000001</v>
      </c>
    </row>
    <row r="203" spans="1:17" ht="14.4" customHeight="1" x14ac:dyDescent="0.3">
      <c r="A203" s="613" t="s">
        <v>510</v>
      </c>
      <c r="B203" s="614" t="s">
        <v>2936</v>
      </c>
      <c r="C203" s="614" t="s">
        <v>2937</v>
      </c>
      <c r="D203" s="614" t="s">
        <v>3022</v>
      </c>
      <c r="E203" s="614" t="s">
        <v>1925</v>
      </c>
      <c r="F203" s="617"/>
      <c r="G203" s="617"/>
      <c r="H203" s="617"/>
      <c r="I203" s="617"/>
      <c r="J203" s="617"/>
      <c r="K203" s="617"/>
      <c r="L203" s="617"/>
      <c r="M203" s="617"/>
      <c r="N203" s="617">
        <v>5</v>
      </c>
      <c r="O203" s="617">
        <v>64723.7</v>
      </c>
      <c r="P203" s="638"/>
      <c r="Q203" s="618">
        <v>12944.74</v>
      </c>
    </row>
    <row r="204" spans="1:17" ht="14.4" customHeight="1" x14ac:dyDescent="0.3">
      <c r="A204" s="613" t="s">
        <v>510</v>
      </c>
      <c r="B204" s="614" t="s">
        <v>2936</v>
      </c>
      <c r="C204" s="614" t="s">
        <v>2937</v>
      </c>
      <c r="D204" s="614" t="s">
        <v>3023</v>
      </c>
      <c r="E204" s="614" t="s">
        <v>1850</v>
      </c>
      <c r="F204" s="617"/>
      <c r="G204" s="617"/>
      <c r="H204" s="617"/>
      <c r="I204" s="617"/>
      <c r="J204" s="617"/>
      <c r="K204" s="617"/>
      <c r="L204" s="617"/>
      <c r="M204" s="617"/>
      <c r="N204" s="617">
        <v>0.5</v>
      </c>
      <c r="O204" s="617">
        <v>5646.91</v>
      </c>
      <c r="P204" s="638"/>
      <c r="Q204" s="618">
        <v>11293.82</v>
      </c>
    </row>
    <row r="205" spans="1:17" ht="14.4" customHeight="1" x14ac:dyDescent="0.3">
      <c r="A205" s="613" t="s">
        <v>510</v>
      </c>
      <c r="B205" s="614" t="s">
        <v>2936</v>
      </c>
      <c r="C205" s="614" t="s">
        <v>3024</v>
      </c>
      <c r="D205" s="614" t="s">
        <v>3025</v>
      </c>
      <c r="E205" s="614" t="s">
        <v>3026</v>
      </c>
      <c r="F205" s="617"/>
      <c r="G205" s="617"/>
      <c r="H205" s="617"/>
      <c r="I205" s="617"/>
      <c r="J205" s="617">
        <v>3</v>
      </c>
      <c r="K205" s="617">
        <v>3647.55</v>
      </c>
      <c r="L205" s="617"/>
      <c r="M205" s="617">
        <v>1215.8500000000001</v>
      </c>
      <c r="N205" s="617">
        <v>1</v>
      </c>
      <c r="O205" s="617">
        <v>1215.8499999999999</v>
      </c>
      <c r="P205" s="638"/>
      <c r="Q205" s="618">
        <v>1215.8499999999999</v>
      </c>
    </row>
    <row r="206" spans="1:17" ht="14.4" customHeight="1" x14ac:dyDescent="0.3">
      <c r="A206" s="613" t="s">
        <v>510</v>
      </c>
      <c r="B206" s="614" t="s">
        <v>2936</v>
      </c>
      <c r="C206" s="614" t="s">
        <v>3024</v>
      </c>
      <c r="D206" s="614" t="s">
        <v>3027</v>
      </c>
      <c r="E206" s="614" t="s">
        <v>3028</v>
      </c>
      <c r="F206" s="617"/>
      <c r="G206" s="617"/>
      <c r="H206" s="617"/>
      <c r="I206" s="617"/>
      <c r="J206" s="617">
        <v>417</v>
      </c>
      <c r="K206" s="617">
        <v>759291.06</v>
      </c>
      <c r="L206" s="617"/>
      <c r="M206" s="617">
        <v>1820.8418705035972</v>
      </c>
      <c r="N206" s="617">
        <v>473</v>
      </c>
      <c r="O206" s="617">
        <v>882419.34</v>
      </c>
      <c r="P206" s="638"/>
      <c r="Q206" s="618">
        <v>1865.58</v>
      </c>
    </row>
    <row r="207" spans="1:17" ht="14.4" customHeight="1" x14ac:dyDescent="0.3">
      <c r="A207" s="613" t="s">
        <v>510</v>
      </c>
      <c r="B207" s="614" t="s">
        <v>2936</v>
      </c>
      <c r="C207" s="614" t="s">
        <v>3024</v>
      </c>
      <c r="D207" s="614" t="s">
        <v>3029</v>
      </c>
      <c r="E207" s="614" t="s">
        <v>3030</v>
      </c>
      <c r="F207" s="617"/>
      <c r="G207" s="617"/>
      <c r="H207" s="617"/>
      <c r="I207" s="617"/>
      <c r="J207" s="617">
        <v>15</v>
      </c>
      <c r="K207" s="617">
        <v>40930.649999999994</v>
      </c>
      <c r="L207" s="617"/>
      <c r="M207" s="617">
        <v>2728.7099999999996</v>
      </c>
      <c r="N207" s="617">
        <v>7</v>
      </c>
      <c r="O207" s="617">
        <v>19100.97</v>
      </c>
      <c r="P207" s="638"/>
      <c r="Q207" s="618">
        <v>2728.71</v>
      </c>
    </row>
    <row r="208" spans="1:17" ht="14.4" customHeight="1" x14ac:dyDescent="0.3">
      <c r="A208" s="613" t="s">
        <v>510</v>
      </c>
      <c r="B208" s="614" t="s">
        <v>2936</v>
      </c>
      <c r="C208" s="614" t="s">
        <v>3024</v>
      </c>
      <c r="D208" s="614" t="s">
        <v>3031</v>
      </c>
      <c r="E208" s="614" t="s">
        <v>3032</v>
      </c>
      <c r="F208" s="617"/>
      <c r="G208" s="617"/>
      <c r="H208" s="617"/>
      <c r="I208" s="617"/>
      <c r="J208" s="617">
        <v>3</v>
      </c>
      <c r="K208" s="617">
        <v>5596.74</v>
      </c>
      <c r="L208" s="617"/>
      <c r="M208" s="617">
        <v>1865.58</v>
      </c>
      <c r="N208" s="617">
        <v>4</v>
      </c>
      <c r="O208" s="617">
        <v>7462.32</v>
      </c>
      <c r="P208" s="638"/>
      <c r="Q208" s="618">
        <v>1865.58</v>
      </c>
    </row>
    <row r="209" spans="1:17" ht="14.4" customHeight="1" x14ac:dyDescent="0.3">
      <c r="A209" s="613" t="s">
        <v>510</v>
      </c>
      <c r="B209" s="614" t="s">
        <v>2936</v>
      </c>
      <c r="C209" s="614" t="s">
        <v>3024</v>
      </c>
      <c r="D209" s="614" t="s">
        <v>3033</v>
      </c>
      <c r="E209" s="614" t="s">
        <v>3034</v>
      </c>
      <c r="F209" s="617"/>
      <c r="G209" s="617"/>
      <c r="H209" s="617"/>
      <c r="I209" s="617"/>
      <c r="J209" s="617">
        <v>1</v>
      </c>
      <c r="K209" s="617">
        <v>8191.63</v>
      </c>
      <c r="L209" s="617"/>
      <c r="M209" s="617">
        <v>8191.63</v>
      </c>
      <c r="N209" s="617"/>
      <c r="O209" s="617"/>
      <c r="P209" s="638"/>
      <c r="Q209" s="618"/>
    </row>
    <row r="210" spans="1:17" ht="14.4" customHeight="1" x14ac:dyDescent="0.3">
      <c r="A210" s="613" t="s">
        <v>510</v>
      </c>
      <c r="B210" s="614" t="s">
        <v>2936</v>
      </c>
      <c r="C210" s="614" t="s">
        <v>3024</v>
      </c>
      <c r="D210" s="614" t="s">
        <v>3035</v>
      </c>
      <c r="E210" s="614" t="s">
        <v>3036</v>
      </c>
      <c r="F210" s="617"/>
      <c r="G210" s="617"/>
      <c r="H210" s="617"/>
      <c r="I210" s="617"/>
      <c r="J210" s="617">
        <v>2</v>
      </c>
      <c r="K210" s="617">
        <v>16148.72</v>
      </c>
      <c r="L210" s="617"/>
      <c r="M210" s="617">
        <v>8074.36</v>
      </c>
      <c r="N210" s="617">
        <v>16</v>
      </c>
      <c r="O210" s="617">
        <v>129189.76000000001</v>
      </c>
      <c r="P210" s="638"/>
      <c r="Q210" s="618">
        <v>8074.3600000000006</v>
      </c>
    </row>
    <row r="211" spans="1:17" ht="14.4" customHeight="1" x14ac:dyDescent="0.3">
      <c r="A211" s="613" t="s">
        <v>510</v>
      </c>
      <c r="B211" s="614" t="s">
        <v>2936</v>
      </c>
      <c r="C211" s="614" t="s">
        <v>3024</v>
      </c>
      <c r="D211" s="614" t="s">
        <v>3037</v>
      </c>
      <c r="E211" s="614" t="s">
        <v>3038</v>
      </c>
      <c r="F211" s="617"/>
      <c r="G211" s="617"/>
      <c r="H211" s="617"/>
      <c r="I211" s="617"/>
      <c r="J211" s="617">
        <v>30</v>
      </c>
      <c r="K211" s="617">
        <v>271210.8</v>
      </c>
      <c r="L211" s="617"/>
      <c r="M211" s="617">
        <v>9040.3599999999988</v>
      </c>
      <c r="N211" s="617">
        <v>24</v>
      </c>
      <c r="O211" s="617">
        <v>232466.4</v>
      </c>
      <c r="P211" s="638"/>
      <c r="Q211" s="618">
        <v>9686.1</v>
      </c>
    </row>
    <row r="212" spans="1:17" ht="14.4" customHeight="1" x14ac:dyDescent="0.3">
      <c r="A212" s="613" t="s">
        <v>510</v>
      </c>
      <c r="B212" s="614" t="s">
        <v>2936</v>
      </c>
      <c r="C212" s="614" t="s">
        <v>3024</v>
      </c>
      <c r="D212" s="614" t="s">
        <v>3039</v>
      </c>
      <c r="E212" s="614" t="s">
        <v>3040</v>
      </c>
      <c r="F212" s="617"/>
      <c r="G212" s="617"/>
      <c r="H212" s="617"/>
      <c r="I212" s="617"/>
      <c r="J212" s="617">
        <v>204</v>
      </c>
      <c r="K212" s="617">
        <v>181411.71999999997</v>
      </c>
      <c r="L212" s="617"/>
      <c r="M212" s="617">
        <v>889.27313725490183</v>
      </c>
      <c r="N212" s="617">
        <v>239</v>
      </c>
      <c r="O212" s="617">
        <v>221211.22999999998</v>
      </c>
      <c r="P212" s="638"/>
      <c r="Q212" s="618">
        <v>925.56999999999994</v>
      </c>
    </row>
    <row r="213" spans="1:17" ht="14.4" customHeight="1" x14ac:dyDescent="0.3">
      <c r="A213" s="613" t="s">
        <v>510</v>
      </c>
      <c r="B213" s="614" t="s">
        <v>2936</v>
      </c>
      <c r="C213" s="614" t="s">
        <v>3024</v>
      </c>
      <c r="D213" s="614" t="s">
        <v>3041</v>
      </c>
      <c r="E213" s="614" t="s">
        <v>3042</v>
      </c>
      <c r="F213" s="617"/>
      <c r="G213" s="617"/>
      <c r="H213" s="617"/>
      <c r="I213" s="617"/>
      <c r="J213" s="617">
        <v>7</v>
      </c>
      <c r="K213" s="617">
        <v>1670.76</v>
      </c>
      <c r="L213" s="617"/>
      <c r="M213" s="617">
        <v>238.68</v>
      </c>
      <c r="N213" s="617">
        <v>18</v>
      </c>
      <c r="O213" s="617">
        <v>4296.24</v>
      </c>
      <c r="P213" s="638"/>
      <c r="Q213" s="618">
        <v>238.67999999999998</v>
      </c>
    </row>
    <row r="214" spans="1:17" ht="14.4" customHeight="1" x14ac:dyDescent="0.3">
      <c r="A214" s="613" t="s">
        <v>510</v>
      </c>
      <c r="B214" s="614" t="s">
        <v>2936</v>
      </c>
      <c r="C214" s="614" t="s">
        <v>3043</v>
      </c>
      <c r="D214" s="614" t="s">
        <v>3044</v>
      </c>
      <c r="E214" s="614" t="s">
        <v>3045</v>
      </c>
      <c r="F214" s="617"/>
      <c r="G214" s="617"/>
      <c r="H214" s="617"/>
      <c r="I214" s="617"/>
      <c r="J214" s="617">
        <v>1</v>
      </c>
      <c r="K214" s="617">
        <v>329.98</v>
      </c>
      <c r="L214" s="617"/>
      <c r="M214" s="617">
        <v>329.98</v>
      </c>
      <c r="N214" s="617">
        <v>5</v>
      </c>
      <c r="O214" s="617">
        <v>1649.9</v>
      </c>
      <c r="P214" s="638"/>
      <c r="Q214" s="618">
        <v>329.98</v>
      </c>
    </row>
    <row r="215" spans="1:17" ht="14.4" customHeight="1" x14ac:dyDescent="0.3">
      <c r="A215" s="613" t="s">
        <v>510</v>
      </c>
      <c r="B215" s="614" t="s">
        <v>2936</v>
      </c>
      <c r="C215" s="614" t="s">
        <v>3043</v>
      </c>
      <c r="D215" s="614" t="s">
        <v>3046</v>
      </c>
      <c r="E215" s="614" t="s">
        <v>3047</v>
      </c>
      <c r="F215" s="617"/>
      <c r="G215" s="617"/>
      <c r="H215" s="617"/>
      <c r="I215" s="617"/>
      <c r="J215" s="617">
        <v>0.2</v>
      </c>
      <c r="K215" s="617">
        <v>192.55</v>
      </c>
      <c r="L215" s="617"/>
      <c r="M215" s="617">
        <v>962.75</v>
      </c>
      <c r="N215" s="617">
        <v>0.8</v>
      </c>
      <c r="O215" s="617">
        <v>770.22</v>
      </c>
      <c r="P215" s="638"/>
      <c r="Q215" s="618">
        <v>962.77499999999998</v>
      </c>
    </row>
    <row r="216" spans="1:17" ht="14.4" customHeight="1" x14ac:dyDescent="0.3">
      <c r="A216" s="613" t="s">
        <v>510</v>
      </c>
      <c r="B216" s="614" t="s">
        <v>2936</v>
      </c>
      <c r="C216" s="614" t="s">
        <v>3043</v>
      </c>
      <c r="D216" s="614" t="s">
        <v>3048</v>
      </c>
      <c r="E216" s="614" t="s">
        <v>3047</v>
      </c>
      <c r="F216" s="617"/>
      <c r="G216" s="617"/>
      <c r="H216" s="617"/>
      <c r="I216" s="617"/>
      <c r="J216" s="617">
        <v>1.4</v>
      </c>
      <c r="K216" s="617">
        <v>881.41</v>
      </c>
      <c r="L216" s="617"/>
      <c r="M216" s="617">
        <v>629.57857142857142</v>
      </c>
      <c r="N216" s="617">
        <v>1.1000000000000001</v>
      </c>
      <c r="O216" s="617">
        <v>692.54</v>
      </c>
      <c r="P216" s="638"/>
      <c r="Q216" s="618">
        <v>629.58181818181811</v>
      </c>
    </row>
    <row r="217" spans="1:17" ht="14.4" customHeight="1" x14ac:dyDescent="0.3">
      <c r="A217" s="613" t="s">
        <v>510</v>
      </c>
      <c r="B217" s="614" t="s">
        <v>2936</v>
      </c>
      <c r="C217" s="614" t="s">
        <v>3043</v>
      </c>
      <c r="D217" s="614" t="s">
        <v>3049</v>
      </c>
      <c r="E217" s="614" t="s">
        <v>3050</v>
      </c>
      <c r="F217" s="617"/>
      <c r="G217" s="617"/>
      <c r="H217" s="617"/>
      <c r="I217" s="617"/>
      <c r="J217" s="617"/>
      <c r="K217" s="617"/>
      <c r="L217" s="617"/>
      <c r="M217" s="617"/>
      <c r="N217" s="617">
        <v>2</v>
      </c>
      <c r="O217" s="617">
        <v>1374</v>
      </c>
      <c r="P217" s="638"/>
      <c r="Q217" s="618">
        <v>687</v>
      </c>
    </row>
    <row r="218" spans="1:17" ht="14.4" customHeight="1" x14ac:dyDescent="0.3">
      <c r="A218" s="613" t="s">
        <v>510</v>
      </c>
      <c r="B218" s="614" t="s">
        <v>2936</v>
      </c>
      <c r="C218" s="614" t="s">
        <v>3043</v>
      </c>
      <c r="D218" s="614" t="s">
        <v>3051</v>
      </c>
      <c r="E218" s="614" t="s">
        <v>3052</v>
      </c>
      <c r="F218" s="617"/>
      <c r="G218" s="617"/>
      <c r="H218" s="617"/>
      <c r="I218" s="617"/>
      <c r="J218" s="617">
        <v>6</v>
      </c>
      <c r="K218" s="617">
        <v>15387</v>
      </c>
      <c r="L218" s="617"/>
      <c r="M218" s="617">
        <v>2564.5</v>
      </c>
      <c r="N218" s="617"/>
      <c r="O218" s="617"/>
      <c r="P218" s="638"/>
      <c r="Q218" s="618"/>
    </row>
    <row r="219" spans="1:17" ht="14.4" customHeight="1" x14ac:dyDescent="0.3">
      <c r="A219" s="613" t="s">
        <v>510</v>
      </c>
      <c r="B219" s="614" t="s">
        <v>2936</v>
      </c>
      <c r="C219" s="614" t="s">
        <v>3043</v>
      </c>
      <c r="D219" s="614" t="s">
        <v>3053</v>
      </c>
      <c r="E219" s="614" t="s">
        <v>3054</v>
      </c>
      <c r="F219" s="617"/>
      <c r="G219" s="617"/>
      <c r="H219" s="617"/>
      <c r="I219" s="617"/>
      <c r="J219" s="617">
        <v>2</v>
      </c>
      <c r="K219" s="617">
        <v>3887.8</v>
      </c>
      <c r="L219" s="617"/>
      <c r="M219" s="617">
        <v>1943.9</v>
      </c>
      <c r="N219" s="617"/>
      <c r="O219" s="617"/>
      <c r="P219" s="638"/>
      <c r="Q219" s="618"/>
    </row>
    <row r="220" spans="1:17" ht="14.4" customHeight="1" x14ac:dyDescent="0.3">
      <c r="A220" s="613" t="s">
        <v>510</v>
      </c>
      <c r="B220" s="614" t="s">
        <v>2936</v>
      </c>
      <c r="C220" s="614" t="s">
        <v>3043</v>
      </c>
      <c r="D220" s="614" t="s">
        <v>3055</v>
      </c>
      <c r="E220" s="614" t="s">
        <v>3056</v>
      </c>
      <c r="F220" s="617"/>
      <c r="G220" s="617"/>
      <c r="H220" s="617"/>
      <c r="I220" s="617"/>
      <c r="J220" s="617">
        <v>2</v>
      </c>
      <c r="K220" s="617">
        <v>3887.8</v>
      </c>
      <c r="L220" s="617"/>
      <c r="M220" s="617">
        <v>1943.9</v>
      </c>
      <c r="N220" s="617"/>
      <c r="O220" s="617"/>
      <c r="P220" s="638"/>
      <c r="Q220" s="618"/>
    </row>
    <row r="221" spans="1:17" ht="14.4" customHeight="1" x14ac:dyDescent="0.3">
      <c r="A221" s="613" t="s">
        <v>510</v>
      </c>
      <c r="B221" s="614" t="s">
        <v>2936</v>
      </c>
      <c r="C221" s="614" t="s">
        <v>3043</v>
      </c>
      <c r="D221" s="614" t="s">
        <v>3057</v>
      </c>
      <c r="E221" s="614" t="s">
        <v>3058</v>
      </c>
      <c r="F221" s="617"/>
      <c r="G221" s="617"/>
      <c r="H221" s="617"/>
      <c r="I221" s="617"/>
      <c r="J221" s="617">
        <v>5</v>
      </c>
      <c r="K221" s="617">
        <v>345.1</v>
      </c>
      <c r="L221" s="617"/>
      <c r="M221" s="617">
        <v>69.02000000000001</v>
      </c>
      <c r="N221" s="617"/>
      <c r="O221" s="617"/>
      <c r="P221" s="638"/>
      <c r="Q221" s="618"/>
    </row>
    <row r="222" spans="1:17" ht="14.4" customHeight="1" x14ac:dyDescent="0.3">
      <c r="A222" s="613" t="s">
        <v>510</v>
      </c>
      <c r="B222" s="614" t="s">
        <v>2936</v>
      </c>
      <c r="C222" s="614" t="s">
        <v>3043</v>
      </c>
      <c r="D222" s="614" t="s">
        <v>3059</v>
      </c>
      <c r="E222" s="614" t="s">
        <v>3060</v>
      </c>
      <c r="F222" s="617"/>
      <c r="G222" s="617"/>
      <c r="H222" s="617"/>
      <c r="I222" s="617"/>
      <c r="J222" s="617"/>
      <c r="K222" s="617"/>
      <c r="L222" s="617"/>
      <c r="M222" s="617"/>
      <c r="N222" s="617">
        <v>10</v>
      </c>
      <c r="O222" s="617">
        <v>2400</v>
      </c>
      <c r="P222" s="638"/>
      <c r="Q222" s="618">
        <v>240</v>
      </c>
    </row>
    <row r="223" spans="1:17" ht="14.4" customHeight="1" x14ac:dyDescent="0.3">
      <c r="A223" s="613" t="s">
        <v>510</v>
      </c>
      <c r="B223" s="614" t="s">
        <v>2936</v>
      </c>
      <c r="C223" s="614" t="s">
        <v>3043</v>
      </c>
      <c r="D223" s="614" t="s">
        <v>3061</v>
      </c>
      <c r="E223" s="614" t="s">
        <v>3060</v>
      </c>
      <c r="F223" s="617"/>
      <c r="G223" s="617"/>
      <c r="H223" s="617"/>
      <c r="I223" s="617"/>
      <c r="J223" s="617"/>
      <c r="K223" s="617"/>
      <c r="L223" s="617"/>
      <c r="M223" s="617"/>
      <c r="N223" s="617">
        <v>0.46</v>
      </c>
      <c r="O223" s="617">
        <v>559.36</v>
      </c>
      <c r="P223" s="638"/>
      <c r="Q223" s="618">
        <v>1216</v>
      </c>
    </row>
    <row r="224" spans="1:17" ht="14.4" customHeight="1" x14ac:dyDescent="0.3">
      <c r="A224" s="613" t="s">
        <v>510</v>
      </c>
      <c r="B224" s="614" t="s">
        <v>2936</v>
      </c>
      <c r="C224" s="614" t="s">
        <v>3043</v>
      </c>
      <c r="D224" s="614" t="s">
        <v>3062</v>
      </c>
      <c r="E224" s="614" t="s">
        <v>3063</v>
      </c>
      <c r="F224" s="617"/>
      <c r="G224" s="617"/>
      <c r="H224" s="617"/>
      <c r="I224" s="617"/>
      <c r="J224" s="617">
        <v>1</v>
      </c>
      <c r="K224" s="617">
        <v>5440.91</v>
      </c>
      <c r="L224" s="617"/>
      <c r="M224" s="617">
        <v>5440.91</v>
      </c>
      <c r="N224" s="617"/>
      <c r="O224" s="617"/>
      <c r="P224" s="638"/>
      <c r="Q224" s="618"/>
    </row>
    <row r="225" spans="1:17" ht="14.4" customHeight="1" x14ac:dyDescent="0.3">
      <c r="A225" s="613" t="s">
        <v>510</v>
      </c>
      <c r="B225" s="614" t="s">
        <v>2936</v>
      </c>
      <c r="C225" s="614" t="s">
        <v>3043</v>
      </c>
      <c r="D225" s="614" t="s">
        <v>3064</v>
      </c>
      <c r="E225" s="614" t="s">
        <v>3065</v>
      </c>
      <c r="F225" s="617"/>
      <c r="G225" s="617"/>
      <c r="H225" s="617"/>
      <c r="I225" s="617"/>
      <c r="J225" s="617">
        <v>3</v>
      </c>
      <c r="K225" s="617">
        <v>20498.25</v>
      </c>
      <c r="L225" s="617"/>
      <c r="M225" s="617">
        <v>6832.75</v>
      </c>
      <c r="N225" s="617">
        <v>1</v>
      </c>
      <c r="O225" s="617">
        <v>6832.75</v>
      </c>
      <c r="P225" s="638"/>
      <c r="Q225" s="618">
        <v>6832.75</v>
      </c>
    </row>
    <row r="226" spans="1:17" ht="14.4" customHeight="1" x14ac:dyDescent="0.3">
      <c r="A226" s="613" t="s">
        <v>510</v>
      </c>
      <c r="B226" s="614" t="s">
        <v>2936</v>
      </c>
      <c r="C226" s="614" t="s">
        <v>3043</v>
      </c>
      <c r="D226" s="614" t="s">
        <v>3066</v>
      </c>
      <c r="E226" s="614" t="s">
        <v>3067</v>
      </c>
      <c r="F226" s="617"/>
      <c r="G226" s="617"/>
      <c r="H226" s="617"/>
      <c r="I226" s="617"/>
      <c r="J226" s="617">
        <v>1</v>
      </c>
      <c r="K226" s="617">
        <v>5083.3599999999997</v>
      </c>
      <c r="L226" s="617"/>
      <c r="M226" s="617">
        <v>5083.3599999999997</v>
      </c>
      <c r="N226" s="617">
        <v>1</v>
      </c>
      <c r="O226" s="617">
        <v>5083.3599999999997</v>
      </c>
      <c r="P226" s="638"/>
      <c r="Q226" s="618">
        <v>5083.3599999999997</v>
      </c>
    </row>
    <row r="227" spans="1:17" ht="14.4" customHeight="1" x14ac:dyDescent="0.3">
      <c r="A227" s="613" t="s">
        <v>510</v>
      </c>
      <c r="B227" s="614" t="s">
        <v>2936</v>
      </c>
      <c r="C227" s="614" t="s">
        <v>3043</v>
      </c>
      <c r="D227" s="614" t="s">
        <v>3068</v>
      </c>
      <c r="E227" s="614" t="s">
        <v>3069</v>
      </c>
      <c r="F227" s="617"/>
      <c r="G227" s="617"/>
      <c r="H227" s="617"/>
      <c r="I227" s="617"/>
      <c r="J227" s="617">
        <v>3</v>
      </c>
      <c r="K227" s="617">
        <v>19711.650000000001</v>
      </c>
      <c r="L227" s="617"/>
      <c r="M227" s="617">
        <v>6570.55</v>
      </c>
      <c r="N227" s="617">
        <v>3</v>
      </c>
      <c r="O227" s="617">
        <v>19711.650000000001</v>
      </c>
      <c r="P227" s="638"/>
      <c r="Q227" s="618">
        <v>6570.55</v>
      </c>
    </row>
    <row r="228" spans="1:17" ht="14.4" customHeight="1" x14ac:dyDescent="0.3">
      <c r="A228" s="613" t="s">
        <v>510</v>
      </c>
      <c r="B228" s="614" t="s">
        <v>2936</v>
      </c>
      <c r="C228" s="614" t="s">
        <v>3043</v>
      </c>
      <c r="D228" s="614" t="s">
        <v>3070</v>
      </c>
      <c r="E228" s="614" t="s">
        <v>3071</v>
      </c>
      <c r="F228" s="617"/>
      <c r="G228" s="617"/>
      <c r="H228" s="617"/>
      <c r="I228" s="617"/>
      <c r="J228" s="617"/>
      <c r="K228" s="617"/>
      <c r="L228" s="617"/>
      <c r="M228" s="617"/>
      <c r="N228" s="617">
        <v>1</v>
      </c>
      <c r="O228" s="617">
        <v>713.02</v>
      </c>
      <c r="P228" s="638"/>
      <c r="Q228" s="618">
        <v>713.02</v>
      </c>
    </row>
    <row r="229" spans="1:17" ht="14.4" customHeight="1" x14ac:dyDescent="0.3">
      <c r="A229" s="613" t="s">
        <v>510</v>
      </c>
      <c r="B229" s="614" t="s">
        <v>2936</v>
      </c>
      <c r="C229" s="614" t="s">
        <v>3043</v>
      </c>
      <c r="D229" s="614" t="s">
        <v>3072</v>
      </c>
      <c r="E229" s="614" t="s">
        <v>3073</v>
      </c>
      <c r="F229" s="617"/>
      <c r="G229" s="617"/>
      <c r="H229" s="617"/>
      <c r="I229" s="617"/>
      <c r="J229" s="617"/>
      <c r="K229" s="617"/>
      <c r="L229" s="617"/>
      <c r="M229" s="617"/>
      <c r="N229" s="617">
        <v>1</v>
      </c>
      <c r="O229" s="617">
        <v>230.07</v>
      </c>
      <c r="P229" s="638"/>
      <c r="Q229" s="618">
        <v>230.07</v>
      </c>
    </row>
    <row r="230" spans="1:17" ht="14.4" customHeight="1" x14ac:dyDescent="0.3">
      <c r="A230" s="613" t="s">
        <v>510</v>
      </c>
      <c r="B230" s="614" t="s">
        <v>2936</v>
      </c>
      <c r="C230" s="614" t="s">
        <v>3043</v>
      </c>
      <c r="D230" s="614" t="s">
        <v>3074</v>
      </c>
      <c r="E230" s="614" t="s">
        <v>3058</v>
      </c>
      <c r="F230" s="617"/>
      <c r="G230" s="617"/>
      <c r="H230" s="617"/>
      <c r="I230" s="617"/>
      <c r="J230" s="617">
        <v>2</v>
      </c>
      <c r="K230" s="617">
        <v>242.5</v>
      </c>
      <c r="L230" s="617"/>
      <c r="M230" s="617">
        <v>121.25</v>
      </c>
      <c r="N230" s="617"/>
      <c r="O230" s="617"/>
      <c r="P230" s="638"/>
      <c r="Q230" s="618"/>
    </row>
    <row r="231" spans="1:17" ht="14.4" customHeight="1" x14ac:dyDescent="0.3">
      <c r="A231" s="613" t="s">
        <v>510</v>
      </c>
      <c r="B231" s="614" t="s">
        <v>2936</v>
      </c>
      <c r="C231" s="614" t="s">
        <v>3043</v>
      </c>
      <c r="D231" s="614" t="s">
        <v>3075</v>
      </c>
      <c r="E231" s="614" t="s">
        <v>3058</v>
      </c>
      <c r="F231" s="617"/>
      <c r="G231" s="617"/>
      <c r="H231" s="617"/>
      <c r="I231" s="617"/>
      <c r="J231" s="617"/>
      <c r="K231" s="617"/>
      <c r="L231" s="617"/>
      <c r="M231" s="617"/>
      <c r="N231" s="617">
        <v>5</v>
      </c>
      <c r="O231" s="617">
        <v>450.8</v>
      </c>
      <c r="P231" s="638"/>
      <c r="Q231" s="618">
        <v>90.16</v>
      </c>
    </row>
    <row r="232" spans="1:17" ht="14.4" customHeight="1" x14ac:dyDescent="0.3">
      <c r="A232" s="613" t="s">
        <v>510</v>
      </c>
      <c r="B232" s="614" t="s">
        <v>2936</v>
      </c>
      <c r="C232" s="614" t="s">
        <v>3043</v>
      </c>
      <c r="D232" s="614" t="s">
        <v>3076</v>
      </c>
      <c r="E232" s="614" t="s">
        <v>3077</v>
      </c>
      <c r="F232" s="617"/>
      <c r="G232" s="617"/>
      <c r="H232" s="617"/>
      <c r="I232" s="617"/>
      <c r="J232" s="617"/>
      <c r="K232" s="617"/>
      <c r="L232" s="617"/>
      <c r="M232" s="617"/>
      <c r="N232" s="617">
        <v>7</v>
      </c>
      <c r="O232" s="617">
        <v>13203.26</v>
      </c>
      <c r="P232" s="638"/>
      <c r="Q232" s="618">
        <v>1886.18</v>
      </c>
    </row>
    <row r="233" spans="1:17" ht="14.4" customHeight="1" x14ac:dyDescent="0.3">
      <c r="A233" s="613" t="s">
        <v>510</v>
      </c>
      <c r="B233" s="614" t="s">
        <v>2936</v>
      </c>
      <c r="C233" s="614" t="s">
        <v>3043</v>
      </c>
      <c r="D233" s="614" t="s">
        <v>3078</v>
      </c>
      <c r="E233" s="614" t="s">
        <v>3077</v>
      </c>
      <c r="F233" s="617"/>
      <c r="G233" s="617"/>
      <c r="H233" s="617"/>
      <c r="I233" s="617"/>
      <c r="J233" s="617"/>
      <c r="K233" s="617"/>
      <c r="L233" s="617"/>
      <c r="M233" s="617"/>
      <c r="N233" s="617">
        <v>2</v>
      </c>
      <c r="O233" s="617">
        <v>4068.76</v>
      </c>
      <c r="P233" s="638"/>
      <c r="Q233" s="618">
        <v>2034.38</v>
      </c>
    </row>
    <row r="234" spans="1:17" ht="14.4" customHeight="1" x14ac:dyDescent="0.3">
      <c r="A234" s="613" t="s">
        <v>510</v>
      </c>
      <c r="B234" s="614" t="s">
        <v>2936</v>
      </c>
      <c r="C234" s="614" t="s">
        <v>3043</v>
      </c>
      <c r="D234" s="614" t="s">
        <v>3079</v>
      </c>
      <c r="E234" s="614" t="s">
        <v>3077</v>
      </c>
      <c r="F234" s="617"/>
      <c r="G234" s="617"/>
      <c r="H234" s="617"/>
      <c r="I234" s="617"/>
      <c r="J234" s="617"/>
      <c r="K234" s="617"/>
      <c r="L234" s="617"/>
      <c r="M234" s="617"/>
      <c r="N234" s="617">
        <v>2</v>
      </c>
      <c r="O234" s="617">
        <v>4456.3599999999997</v>
      </c>
      <c r="P234" s="638"/>
      <c r="Q234" s="618">
        <v>2228.1799999999998</v>
      </c>
    </row>
    <row r="235" spans="1:17" ht="14.4" customHeight="1" x14ac:dyDescent="0.3">
      <c r="A235" s="613" t="s">
        <v>510</v>
      </c>
      <c r="B235" s="614" t="s">
        <v>2936</v>
      </c>
      <c r="C235" s="614" t="s">
        <v>3043</v>
      </c>
      <c r="D235" s="614" t="s">
        <v>3080</v>
      </c>
      <c r="E235" s="614" t="s">
        <v>3081</v>
      </c>
      <c r="F235" s="617"/>
      <c r="G235" s="617"/>
      <c r="H235" s="617"/>
      <c r="I235" s="617"/>
      <c r="J235" s="617">
        <v>3</v>
      </c>
      <c r="K235" s="617">
        <v>2367.87</v>
      </c>
      <c r="L235" s="617"/>
      <c r="M235" s="617">
        <v>789.29</v>
      </c>
      <c r="N235" s="617">
        <v>1</v>
      </c>
      <c r="O235" s="617">
        <v>789.29</v>
      </c>
      <c r="P235" s="638"/>
      <c r="Q235" s="618">
        <v>789.29</v>
      </c>
    </row>
    <row r="236" spans="1:17" ht="14.4" customHeight="1" x14ac:dyDescent="0.3">
      <c r="A236" s="613" t="s">
        <v>510</v>
      </c>
      <c r="B236" s="614" t="s">
        <v>2936</v>
      </c>
      <c r="C236" s="614" t="s">
        <v>3043</v>
      </c>
      <c r="D236" s="614" t="s">
        <v>3082</v>
      </c>
      <c r="E236" s="614" t="s">
        <v>3077</v>
      </c>
      <c r="F236" s="617"/>
      <c r="G236" s="617"/>
      <c r="H236" s="617"/>
      <c r="I236" s="617"/>
      <c r="J236" s="617"/>
      <c r="K236" s="617"/>
      <c r="L236" s="617"/>
      <c r="M236" s="617"/>
      <c r="N236" s="617">
        <v>8</v>
      </c>
      <c r="O236" s="617">
        <v>19831.84</v>
      </c>
      <c r="P236" s="638"/>
      <c r="Q236" s="618">
        <v>2478.98</v>
      </c>
    </row>
    <row r="237" spans="1:17" ht="14.4" customHeight="1" x14ac:dyDescent="0.3">
      <c r="A237" s="613" t="s">
        <v>510</v>
      </c>
      <c r="B237" s="614" t="s">
        <v>2936</v>
      </c>
      <c r="C237" s="614" t="s">
        <v>3043</v>
      </c>
      <c r="D237" s="614" t="s">
        <v>3083</v>
      </c>
      <c r="E237" s="614" t="s">
        <v>3084</v>
      </c>
      <c r="F237" s="617"/>
      <c r="G237" s="617"/>
      <c r="H237" s="617"/>
      <c r="I237" s="617"/>
      <c r="J237" s="617"/>
      <c r="K237" s="617"/>
      <c r="L237" s="617"/>
      <c r="M237" s="617"/>
      <c r="N237" s="617">
        <v>1</v>
      </c>
      <c r="O237" s="617">
        <v>10628.95</v>
      </c>
      <c r="P237" s="638"/>
      <c r="Q237" s="618">
        <v>10628.95</v>
      </c>
    </row>
    <row r="238" spans="1:17" ht="14.4" customHeight="1" x14ac:dyDescent="0.3">
      <c r="A238" s="613" t="s">
        <v>510</v>
      </c>
      <c r="B238" s="614" t="s">
        <v>2936</v>
      </c>
      <c r="C238" s="614" t="s">
        <v>3043</v>
      </c>
      <c r="D238" s="614" t="s">
        <v>3085</v>
      </c>
      <c r="E238" s="614" t="s">
        <v>3086</v>
      </c>
      <c r="F238" s="617"/>
      <c r="G238" s="617"/>
      <c r="H238" s="617"/>
      <c r="I238" s="617"/>
      <c r="J238" s="617"/>
      <c r="K238" s="617"/>
      <c r="L238" s="617"/>
      <c r="M238" s="617"/>
      <c r="N238" s="617">
        <v>3</v>
      </c>
      <c r="O238" s="617">
        <v>3088.26</v>
      </c>
      <c r="P238" s="638"/>
      <c r="Q238" s="618">
        <v>1029.42</v>
      </c>
    </row>
    <row r="239" spans="1:17" ht="14.4" customHeight="1" x14ac:dyDescent="0.3">
      <c r="A239" s="613" t="s">
        <v>510</v>
      </c>
      <c r="B239" s="614" t="s">
        <v>2936</v>
      </c>
      <c r="C239" s="614" t="s">
        <v>3043</v>
      </c>
      <c r="D239" s="614" t="s">
        <v>3087</v>
      </c>
      <c r="E239" s="614" t="s">
        <v>3088</v>
      </c>
      <c r="F239" s="617"/>
      <c r="G239" s="617"/>
      <c r="H239" s="617"/>
      <c r="I239" s="617"/>
      <c r="J239" s="617"/>
      <c r="K239" s="617"/>
      <c r="L239" s="617"/>
      <c r="M239" s="617"/>
      <c r="N239" s="617">
        <v>1</v>
      </c>
      <c r="O239" s="617">
        <v>28950</v>
      </c>
      <c r="P239" s="638"/>
      <c r="Q239" s="618">
        <v>28950</v>
      </c>
    </row>
    <row r="240" spans="1:17" ht="14.4" customHeight="1" x14ac:dyDescent="0.3">
      <c r="A240" s="613" t="s">
        <v>510</v>
      </c>
      <c r="B240" s="614" t="s">
        <v>2936</v>
      </c>
      <c r="C240" s="614" t="s">
        <v>3043</v>
      </c>
      <c r="D240" s="614" t="s">
        <v>3089</v>
      </c>
      <c r="E240" s="614" t="s">
        <v>3090</v>
      </c>
      <c r="F240" s="617"/>
      <c r="G240" s="617"/>
      <c r="H240" s="617"/>
      <c r="I240" s="617"/>
      <c r="J240" s="617">
        <v>1</v>
      </c>
      <c r="K240" s="617">
        <v>68578</v>
      </c>
      <c r="L240" s="617"/>
      <c r="M240" s="617">
        <v>68578</v>
      </c>
      <c r="N240" s="617"/>
      <c r="O240" s="617"/>
      <c r="P240" s="638"/>
      <c r="Q240" s="618"/>
    </row>
    <row r="241" spans="1:17" ht="14.4" customHeight="1" x14ac:dyDescent="0.3">
      <c r="A241" s="613" t="s">
        <v>510</v>
      </c>
      <c r="B241" s="614" t="s">
        <v>2936</v>
      </c>
      <c r="C241" s="614" t="s">
        <v>3043</v>
      </c>
      <c r="D241" s="614" t="s">
        <v>3091</v>
      </c>
      <c r="E241" s="614" t="s">
        <v>3092</v>
      </c>
      <c r="F241" s="617"/>
      <c r="G241" s="617"/>
      <c r="H241" s="617"/>
      <c r="I241" s="617"/>
      <c r="J241" s="617">
        <v>1</v>
      </c>
      <c r="K241" s="617">
        <v>15998.9</v>
      </c>
      <c r="L241" s="617"/>
      <c r="M241" s="617">
        <v>15998.9</v>
      </c>
      <c r="N241" s="617"/>
      <c r="O241" s="617"/>
      <c r="P241" s="638"/>
      <c r="Q241" s="618"/>
    </row>
    <row r="242" spans="1:17" ht="14.4" customHeight="1" x14ac:dyDescent="0.3">
      <c r="A242" s="613" t="s">
        <v>510</v>
      </c>
      <c r="B242" s="614" t="s">
        <v>2936</v>
      </c>
      <c r="C242" s="614" t="s">
        <v>3043</v>
      </c>
      <c r="D242" s="614" t="s">
        <v>3093</v>
      </c>
      <c r="E242" s="614" t="s">
        <v>3094</v>
      </c>
      <c r="F242" s="617"/>
      <c r="G242" s="617"/>
      <c r="H242" s="617"/>
      <c r="I242" s="617"/>
      <c r="J242" s="617"/>
      <c r="K242" s="617"/>
      <c r="L242" s="617"/>
      <c r="M242" s="617"/>
      <c r="N242" s="617">
        <v>2</v>
      </c>
      <c r="O242" s="617">
        <v>447.7</v>
      </c>
      <c r="P242" s="638"/>
      <c r="Q242" s="618">
        <v>223.85</v>
      </c>
    </row>
    <row r="243" spans="1:17" ht="14.4" customHeight="1" x14ac:dyDescent="0.3">
      <c r="A243" s="613" t="s">
        <v>510</v>
      </c>
      <c r="B243" s="614" t="s">
        <v>2936</v>
      </c>
      <c r="C243" s="614" t="s">
        <v>3043</v>
      </c>
      <c r="D243" s="614" t="s">
        <v>3095</v>
      </c>
      <c r="E243" s="614" t="s">
        <v>3096</v>
      </c>
      <c r="F243" s="617"/>
      <c r="G243" s="617"/>
      <c r="H243" s="617"/>
      <c r="I243" s="617"/>
      <c r="J243" s="617">
        <v>2</v>
      </c>
      <c r="K243" s="617">
        <v>7428.44</v>
      </c>
      <c r="L243" s="617"/>
      <c r="M243" s="617">
        <v>3714.22</v>
      </c>
      <c r="N243" s="617"/>
      <c r="O243" s="617"/>
      <c r="P243" s="638"/>
      <c r="Q243" s="618"/>
    </row>
    <row r="244" spans="1:17" ht="14.4" customHeight="1" x14ac:dyDescent="0.3">
      <c r="A244" s="613" t="s">
        <v>510</v>
      </c>
      <c r="B244" s="614" t="s">
        <v>2936</v>
      </c>
      <c r="C244" s="614" t="s">
        <v>3043</v>
      </c>
      <c r="D244" s="614" t="s">
        <v>3097</v>
      </c>
      <c r="E244" s="614" t="s">
        <v>3098</v>
      </c>
      <c r="F244" s="617"/>
      <c r="G244" s="617"/>
      <c r="H244" s="617"/>
      <c r="I244" s="617"/>
      <c r="J244" s="617">
        <v>1</v>
      </c>
      <c r="K244" s="617">
        <v>10124.24</v>
      </c>
      <c r="L244" s="617"/>
      <c r="M244" s="617">
        <v>10124.24</v>
      </c>
      <c r="N244" s="617"/>
      <c r="O244" s="617"/>
      <c r="P244" s="638"/>
      <c r="Q244" s="618"/>
    </row>
    <row r="245" spans="1:17" ht="14.4" customHeight="1" x14ac:dyDescent="0.3">
      <c r="A245" s="613" t="s">
        <v>510</v>
      </c>
      <c r="B245" s="614" t="s">
        <v>2936</v>
      </c>
      <c r="C245" s="614" t="s">
        <v>3043</v>
      </c>
      <c r="D245" s="614" t="s">
        <v>3099</v>
      </c>
      <c r="E245" s="614" t="s">
        <v>3100</v>
      </c>
      <c r="F245" s="617"/>
      <c r="G245" s="617"/>
      <c r="H245" s="617"/>
      <c r="I245" s="617"/>
      <c r="J245" s="617"/>
      <c r="K245" s="617"/>
      <c r="L245" s="617"/>
      <c r="M245" s="617"/>
      <c r="N245" s="617">
        <v>2</v>
      </c>
      <c r="O245" s="617">
        <v>1480</v>
      </c>
      <c r="P245" s="638"/>
      <c r="Q245" s="618">
        <v>740</v>
      </c>
    </row>
    <row r="246" spans="1:17" ht="14.4" customHeight="1" x14ac:dyDescent="0.3">
      <c r="A246" s="613" t="s">
        <v>510</v>
      </c>
      <c r="B246" s="614" t="s">
        <v>2936</v>
      </c>
      <c r="C246" s="614" t="s">
        <v>3043</v>
      </c>
      <c r="D246" s="614" t="s">
        <v>3101</v>
      </c>
      <c r="E246" s="614" t="s">
        <v>3102</v>
      </c>
      <c r="F246" s="617"/>
      <c r="G246" s="617"/>
      <c r="H246" s="617"/>
      <c r="I246" s="617"/>
      <c r="J246" s="617">
        <v>1</v>
      </c>
      <c r="K246" s="617">
        <v>1796</v>
      </c>
      <c r="L246" s="617"/>
      <c r="M246" s="617">
        <v>1796</v>
      </c>
      <c r="N246" s="617"/>
      <c r="O246" s="617"/>
      <c r="P246" s="638"/>
      <c r="Q246" s="618"/>
    </row>
    <row r="247" spans="1:17" ht="14.4" customHeight="1" x14ac:dyDescent="0.3">
      <c r="A247" s="613" t="s">
        <v>510</v>
      </c>
      <c r="B247" s="614" t="s">
        <v>2936</v>
      </c>
      <c r="C247" s="614" t="s">
        <v>3043</v>
      </c>
      <c r="D247" s="614" t="s">
        <v>3103</v>
      </c>
      <c r="E247" s="614" t="s">
        <v>3104</v>
      </c>
      <c r="F247" s="617"/>
      <c r="G247" s="617"/>
      <c r="H247" s="617"/>
      <c r="I247" s="617"/>
      <c r="J247" s="617">
        <v>1</v>
      </c>
      <c r="K247" s="617">
        <v>1796</v>
      </c>
      <c r="L247" s="617"/>
      <c r="M247" s="617">
        <v>1796</v>
      </c>
      <c r="N247" s="617">
        <v>1</v>
      </c>
      <c r="O247" s="617">
        <v>1796</v>
      </c>
      <c r="P247" s="638"/>
      <c r="Q247" s="618">
        <v>1796</v>
      </c>
    </row>
    <row r="248" spans="1:17" ht="14.4" customHeight="1" x14ac:dyDescent="0.3">
      <c r="A248" s="613" t="s">
        <v>510</v>
      </c>
      <c r="B248" s="614" t="s">
        <v>2936</v>
      </c>
      <c r="C248" s="614" t="s">
        <v>3043</v>
      </c>
      <c r="D248" s="614" t="s">
        <v>3105</v>
      </c>
      <c r="E248" s="614" t="s">
        <v>3106</v>
      </c>
      <c r="F248" s="617"/>
      <c r="G248" s="617"/>
      <c r="H248" s="617"/>
      <c r="I248" s="617"/>
      <c r="J248" s="617">
        <v>1</v>
      </c>
      <c r="K248" s="617">
        <v>1796</v>
      </c>
      <c r="L248" s="617"/>
      <c r="M248" s="617">
        <v>1796</v>
      </c>
      <c r="N248" s="617">
        <v>2</v>
      </c>
      <c r="O248" s="617">
        <v>3592</v>
      </c>
      <c r="P248" s="638"/>
      <c r="Q248" s="618">
        <v>1796</v>
      </c>
    </row>
    <row r="249" spans="1:17" ht="14.4" customHeight="1" x14ac:dyDescent="0.3">
      <c r="A249" s="613" t="s">
        <v>510</v>
      </c>
      <c r="B249" s="614" t="s">
        <v>2936</v>
      </c>
      <c r="C249" s="614" t="s">
        <v>3043</v>
      </c>
      <c r="D249" s="614" t="s">
        <v>3107</v>
      </c>
      <c r="E249" s="614" t="s">
        <v>3108</v>
      </c>
      <c r="F249" s="617"/>
      <c r="G249" s="617"/>
      <c r="H249" s="617"/>
      <c r="I249" s="617"/>
      <c r="J249" s="617"/>
      <c r="K249" s="617"/>
      <c r="L249" s="617"/>
      <c r="M249" s="617"/>
      <c r="N249" s="617">
        <v>1</v>
      </c>
      <c r="O249" s="617">
        <v>3360</v>
      </c>
      <c r="P249" s="638"/>
      <c r="Q249" s="618">
        <v>3360</v>
      </c>
    </row>
    <row r="250" spans="1:17" ht="14.4" customHeight="1" x14ac:dyDescent="0.3">
      <c r="A250" s="613" t="s">
        <v>510</v>
      </c>
      <c r="B250" s="614" t="s">
        <v>2936</v>
      </c>
      <c r="C250" s="614" t="s">
        <v>3043</v>
      </c>
      <c r="D250" s="614" t="s">
        <v>3109</v>
      </c>
      <c r="E250" s="614" t="s">
        <v>3110</v>
      </c>
      <c r="F250" s="617"/>
      <c r="G250" s="617"/>
      <c r="H250" s="617"/>
      <c r="I250" s="617"/>
      <c r="J250" s="617"/>
      <c r="K250" s="617"/>
      <c r="L250" s="617"/>
      <c r="M250" s="617"/>
      <c r="N250" s="617">
        <v>1</v>
      </c>
      <c r="O250" s="617">
        <v>9100</v>
      </c>
      <c r="P250" s="638"/>
      <c r="Q250" s="618">
        <v>9100</v>
      </c>
    </row>
    <row r="251" spans="1:17" ht="14.4" customHeight="1" x14ac:dyDescent="0.3">
      <c r="A251" s="613" t="s">
        <v>510</v>
      </c>
      <c r="B251" s="614" t="s">
        <v>2936</v>
      </c>
      <c r="C251" s="614" t="s">
        <v>3043</v>
      </c>
      <c r="D251" s="614" t="s">
        <v>3111</v>
      </c>
      <c r="E251" s="614" t="s">
        <v>3112</v>
      </c>
      <c r="F251" s="617"/>
      <c r="G251" s="617"/>
      <c r="H251" s="617"/>
      <c r="I251" s="617"/>
      <c r="J251" s="617"/>
      <c r="K251" s="617"/>
      <c r="L251" s="617"/>
      <c r="M251" s="617"/>
      <c r="N251" s="617">
        <v>2</v>
      </c>
      <c r="O251" s="617">
        <v>2793</v>
      </c>
      <c r="P251" s="638"/>
      <c r="Q251" s="618">
        <v>1396.5</v>
      </c>
    </row>
    <row r="252" spans="1:17" ht="14.4" customHeight="1" x14ac:dyDescent="0.3">
      <c r="A252" s="613" t="s">
        <v>510</v>
      </c>
      <c r="B252" s="614" t="s">
        <v>2936</v>
      </c>
      <c r="C252" s="614" t="s">
        <v>3043</v>
      </c>
      <c r="D252" s="614" t="s">
        <v>3113</v>
      </c>
      <c r="E252" s="614" t="s">
        <v>3114</v>
      </c>
      <c r="F252" s="617"/>
      <c r="G252" s="617"/>
      <c r="H252" s="617"/>
      <c r="I252" s="617"/>
      <c r="J252" s="617">
        <v>17</v>
      </c>
      <c r="K252" s="617">
        <v>8347.5</v>
      </c>
      <c r="L252" s="617"/>
      <c r="M252" s="617">
        <v>491.02941176470586</v>
      </c>
      <c r="N252" s="617">
        <v>16</v>
      </c>
      <c r="O252" s="617">
        <v>8904</v>
      </c>
      <c r="P252" s="638"/>
      <c r="Q252" s="618">
        <v>556.5</v>
      </c>
    </row>
    <row r="253" spans="1:17" ht="14.4" customHeight="1" x14ac:dyDescent="0.3">
      <c r="A253" s="613" t="s">
        <v>510</v>
      </c>
      <c r="B253" s="614" t="s">
        <v>2936</v>
      </c>
      <c r="C253" s="614" t="s">
        <v>3043</v>
      </c>
      <c r="D253" s="614" t="s">
        <v>3115</v>
      </c>
      <c r="E253" s="614" t="s">
        <v>3047</v>
      </c>
      <c r="F253" s="617"/>
      <c r="G253" s="617"/>
      <c r="H253" s="617"/>
      <c r="I253" s="617"/>
      <c r="J253" s="617">
        <v>0.6</v>
      </c>
      <c r="K253" s="617">
        <v>151.21</v>
      </c>
      <c r="L253" s="617"/>
      <c r="M253" s="617">
        <v>252.01666666666668</v>
      </c>
      <c r="N253" s="617">
        <v>0.9</v>
      </c>
      <c r="O253" s="617">
        <v>226.83</v>
      </c>
      <c r="P253" s="638"/>
      <c r="Q253" s="618">
        <v>252.03333333333333</v>
      </c>
    </row>
    <row r="254" spans="1:17" ht="14.4" customHeight="1" x14ac:dyDescent="0.3">
      <c r="A254" s="613" t="s">
        <v>510</v>
      </c>
      <c r="B254" s="614" t="s">
        <v>2936</v>
      </c>
      <c r="C254" s="614" t="s">
        <v>3043</v>
      </c>
      <c r="D254" s="614" t="s">
        <v>3116</v>
      </c>
      <c r="E254" s="614" t="s">
        <v>3047</v>
      </c>
      <c r="F254" s="617"/>
      <c r="G254" s="617"/>
      <c r="H254" s="617"/>
      <c r="I254" s="617"/>
      <c r="J254" s="617">
        <v>8</v>
      </c>
      <c r="K254" s="617">
        <v>14790.96</v>
      </c>
      <c r="L254" s="617"/>
      <c r="M254" s="617">
        <v>1848.87</v>
      </c>
      <c r="N254" s="617">
        <v>7</v>
      </c>
      <c r="O254" s="617">
        <v>12942.09</v>
      </c>
      <c r="P254" s="638"/>
      <c r="Q254" s="618">
        <v>1848.8700000000001</v>
      </c>
    </row>
    <row r="255" spans="1:17" ht="14.4" customHeight="1" x14ac:dyDescent="0.3">
      <c r="A255" s="613" t="s">
        <v>510</v>
      </c>
      <c r="B255" s="614" t="s">
        <v>2936</v>
      </c>
      <c r="C255" s="614" t="s">
        <v>3043</v>
      </c>
      <c r="D255" s="614" t="s">
        <v>3117</v>
      </c>
      <c r="E255" s="614" t="s">
        <v>3118</v>
      </c>
      <c r="F255" s="617"/>
      <c r="G255" s="617"/>
      <c r="H255" s="617"/>
      <c r="I255" s="617"/>
      <c r="J255" s="617">
        <v>14</v>
      </c>
      <c r="K255" s="617">
        <v>18368</v>
      </c>
      <c r="L255" s="617"/>
      <c r="M255" s="617">
        <v>1312</v>
      </c>
      <c r="N255" s="617"/>
      <c r="O255" s="617"/>
      <c r="P255" s="638"/>
      <c r="Q255" s="618"/>
    </row>
    <row r="256" spans="1:17" ht="14.4" customHeight="1" x14ac:dyDescent="0.3">
      <c r="A256" s="613" t="s">
        <v>510</v>
      </c>
      <c r="B256" s="614" t="s">
        <v>2936</v>
      </c>
      <c r="C256" s="614" t="s">
        <v>3043</v>
      </c>
      <c r="D256" s="614" t="s">
        <v>3119</v>
      </c>
      <c r="E256" s="614" t="s">
        <v>3120</v>
      </c>
      <c r="F256" s="617"/>
      <c r="G256" s="617"/>
      <c r="H256" s="617"/>
      <c r="I256" s="617"/>
      <c r="J256" s="617">
        <v>10</v>
      </c>
      <c r="K256" s="617">
        <v>15600</v>
      </c>
      <c r="L256" s="617"/>
      <c r="M256" s="617">
        <v>1560</v>
      </c>
      <c r="N256" s="617"/>
      <c r="O256" s="617"/>
      <c r="P256" s="638"/>
      <c r="Q256" s="618"/>
    </row>
    <row r="257" spans="1:17" ht="14.4" customHeight="1" x14ac:dyDescent="0.3">
      <c r="A257" s="613" t="s">
        <v>510</v>
      </c>
      <c r="B257" s="614" t="s">
        <v>2936</v>
      </c>
      <c r="C257" s="614" t="s">
        <v>3043</v>
      </c>
      <c r="D257" s="614" t="s">
        <v>3121</v>
      </c>
      <c r="E257" s="614" t="s">
        <v>3122</v>
      </c>
      <c r="F257" s="617"/>
      <c r="G257" s="617"/>
      <c r="H257" s="617"/>
      <c r="I257" s="617"/>
      <c r="J257" s="617"/>
      <c r="K257" s="617"/>
      <c r="L257" s="617"/>
      <c r="M257" s="617"/>
      <c r="N257" s="617">
        <v>16</v>
      </c>
      <c r="O257" s="617">
        <v>1545.5999999999997</v>
      </c>
      <c r="P257" s="638"/>
      <c r="Q257" s="618">
        <v>96.59999999999998</v>
      </c>
    </row>
    <row r="258" spans="1:17" ht="14.4" customHeight="1" x14ac:dyDescent="0.3">
      <c r="A258" s="613" t="s">
        <v>510</v>
      </c>
      <c r="B258" s="614" t="s">
        <v>2936</v>
      </c>
      <c r="C258" s="614" t="s">
        <v>3043</v>
      </c>
      <c r="D258" s="614" t="s">
        <v>3123</v>
      </c>
      <c r="E258" s="614" t="s">
        <v>3124</v>
      </c>
      <c r="F258" s="617"/>
      <c r="G258" s="617"/>
      <c r="H258" s="617"/>
      <c r="I258" s="617"/>
      <c r="J258" s="617"/>
      <c r="K258" s="617"/>
      <c r="L258" s="617"/>
      <c r="M258" s="617"/>
      <c r="N258" s="617">
        <v>1</v>
      </c>
      <c r="O258" s="617">
        <v>1386.65</v>
      </c>
      <c r="P258" s="638"/>
      <c r="Q258" s="618">
        <v>1386.65</v>
      </c>
    </row>
    <row r="259" spans="1:17" ht="14.4" customHeight="1" x14ac:dyDescent="0.3">
      <c r="A259" s="613" t="s">
        <v>510</v>
      </c>
      <c r="B259" s="614" t="s">
        <v>2936</v>
      </c>
      <c r="C259" s="614" t="s">
        <v>3043</v>
      </c>
      <c r="D259" s="614" t="s">
        <v>3125</v>
      </c>
      <c r="E259" s="614" t="s">
        <v>3126</v>
      </c>
      <c r="F259" s="617"/>
      <c r="G259" s="617"/>
      <c r="H259" s="617"/>
      <c r="I259" s="617"/>
      <c r="J259" s="617"/>
      <c r="K259" s="617"/>
      <c r="L259" s="617"/>
      <c r="M259" s="617"/>
      <c r="N259" s="617">
        <v>1</v>
      </c>
      <c r="O259" s="617">
        <v>9139.69</v>
      </c>
      <c r="P259" s="638"/>
      <c r="Q259" s="618">
        <v>9139.69</v>
      </c>
    </row>
    <row r="260" spans="1:17" ht="14.4" customHeight="1" x14ac:dyDescent="0.3">
      <c r="A260" s="613" t="s">
        <v>510</v>
      </c>
      <c r="B260" s="614" t="s">
        <v>2936</v>
      </c>
      <c r="C260" s="614" t="s">
        <v>3043</v>
      </c>
      <c r="D260" s="614" t="s">
        <v>3127</v>
      </c>
      <c r="E260" s="614" t="s">
        <v>3128</v>
      </c>
      <c r="F260" s="617"/>
      <c r="G260" s="617"/>
      <c r="H260" s="617"/>
      <c r="I260" s="617"/>
      <c r="J260" s="617"/>
      <c r="K260" s="617"/>
      <c r="L260" s="617"/>
      <c r="M260" s="617"/>
      <c r="N260" s="617">
        <v>2</v>
      </c>
      <c r="O260" s="617">
        <v>4259.46</v>
      </c>
      <c r="P260" s="638"/>
      <c r="Q260" s="618">
        <v>2129.73</v>
      </c>
    </row>
    <row r="261" spans="1:17" ht="14.4" customHeight="1" x14ac:dyDescent="0.3">
      <c r="A261" s="613" t="s">
        <v>510</v>
      </c>
      <c r="B261" s="614" t="s">
        <v>2936</v>
      </c>
      <c r="C261" s="614" t="s">
        <v>3043</v>
      </c>
      <c r="D261" s="614" t="s">
        <v>3129</v>
      </c>
      <c r="E261" s="614" t="s">
        <v>3130</v>
      </c>
      <c r="F261" s="617"/>
      <c r="G261" s="617"/>
      <c r="H261" s="617"/>
      <c r="I261" s="617"/>
      <c r="J261" s="617">
        <v>1</v>
      </c>
      <c r="K261" s="617">
        <v>3960</v>
      </c>
      <c r="L261" s="617"/>
      <c r="M261" s="617">
        <v>3960</v>
      </c>
      <c r="N261" s="617">
        <v>1</v>
      </c>
      <c r="O261" s="617">
        <v>3960</v>
      </c>
      <c r="P261" s="638"/>
      <c r="Q261" s="618">
        <v>3960</v>
      </c>
    </row>
    <row r="262" spans="1:17" ht="14.4" customHeight="1" x14ac:dyDescent="0.3">
      <c r="A262" s="613" t="s">
        <v>510</v>
      </c>
      <c r="B262" s="614" t="s">
        <v>2936</v>
      </c>
      <c r="C262" s="614" t="s">
        <v>3043</v>
      </c>
      <c r="D262" s="614" t="s">
        <v>3131</v>
      </c>
      <c r="E262" s="614" t="s">
        <v>3130</v>
      </c>
      <c r="F262" s="617"/>
      <c r="G262" s="617"/>
      <c r="H262" s="617"/>
      <c r="I262" s="617"/>
      <c r="J262" s="617">
        <v>2</v>
      </c>
      <c r="K262" s="617">
        <v>10800</v>
      </c>
      <c r="L262" s="617"/>
      <c r="M262" s="617">
        <v>5400</v>
      </c>
      <c r="N262" s="617"/>
      <c r="O262" s="617"/>
      <c r="P262" s="638"/>
      <c r="Q262" s="618"/>
    </row>
    <row r="263" spans="1:17" ht="14.4" customHeight="1" x14ac:dyDescent="0.3">
      <c r="A263" s="613" t="s">
        <v>510</v>
      </c>
      <c r="B263" s="614" t="s">
        <v>2936</v>
      </c>
      <c r="C263" s="614" t="s">
        <v>3043</v>
      </c>
      <c r="D263" s="614" t="s">
        <v>3132</v>
      </c>
      <c r="E263" s="614" t="s">
        <v>3133</v>
      </c>
      <c r="F263" s="617"/>
      <c r="G263" s="617"/>
      <c r="H263" s="617"/>
      <c r="I263" s="617"/>
      <c r="J263" s="617">
        <v>20</v>
      </c>
      <c r="K263" s="617">
        <v>11006</v>
      </c>
      <c r="L263" s="617"/>
      <c r="M263" s="617">
        <v>550.29999999999995</v>
      </c>
      <c r="N263" s="617">
        <v>6</v>
      </c>
      <c r="O263" s="617">
        <v>3301.8</v>
      </c>
      <c r="P263" s="638"/>
      <c r="Q263" s="618">
        <v>550.30000000000007</v>
      </c>
    </row>
    <row r="264" spans="1:17" ht="14.4" customHeight="1" x14ac:dyDescent="0.3">
      <c r="A264" s="613" t="s">
        <v>510</v>
      </c>
      <c r="B264" s="614" t="s">
        <v>2936</v>
      </c>
      <c r="C264" s="614" t="s">
        <v>3043</v>
      </c>
      <c r="D264" s="614" t="s">
        <v>3134</v>
      </c>
      <c r="E264" s="614" t="s">
        <v>3135</v>
      </c>
      <c r="F264" s="617"/>
      <c r="G264" s="617"/>
      <c r="H264" s="617"/>
      <c r="I264" s="617"/>
      <c r="J264" s="617">
        <v>9</v>
      </c>
      <c r="K264" s="617">
        <v>5436</v>
      </c>
      <c r="L264" s="617"/>
      <c r="M264" s="617">
        <v>604</v>
      </c>
      <c r="N264" s="617"/>
      <c r="O264" s="617"/>
      <c r="P264" s="638"/>
      <c r="Q264" s="618"/>
    </row>
    <row r="265" spans="1:17" ht="14.4" customHeight="1" x14ac:dyDescent="0.3">
      <c r="A265" s="613" t="s">
        <v>510</v>
      </c>
      <c r="B265" s="614" t="s">
        <v>2936</v>
      </c>
      <c r="C265" s="614" t="s">
        <v>3043</v>
      </c>
      <c r="D265" s="614" t="s">
        <v>3136</v>
      </c>
      <c r="E265" s="614" t="s">
        <v>3137</v>
      </c>
      <c r="F265" s="617"/>
      <c r="G265" s="617"/>
      <c r="H265" s="617"/>
      <c r="I265" s="617"/>
      <c r="J265" s="617">
        <v>2</v>
      </c>
      <c r="K265" s="617">
        <v>6810.98</v>
      </c>
      <c r="L265" s="617"/>
      <c r="M265" s="617">
        <v>3405.49</v>
      </c>
      <c r="N265" s="617"/>
      <c r="O265" s="617"/>
      <c r="P265" s="638"/>
      <c r="Q265" s="618"/>
    </row>
    <row r="266" spans="1:17" ht="14.4" customHeight="1" x14ac:dyDescent="0.3">
      <c r="A266" s="613" t="s">
        <v>510</v>
      </c>
      <c r="B266" s="614" t="s">
        <v>2936</v>
      </c>
      <c r="C266" s="614" t="s">
        <v>3043</v>
      </c>
      <c r="D266" s="614" t="s">
        <v>3138</v>
      </c>
      <c r="E266" s="614" t="s">
        <v>3139</v>
      </c>
      <c r="F266" s="617"/>
      <c r="G266" s="617"/>
      <c r="H266" s="617"/>
      <c r="I266" s="617"/>
      <c r="J266" s="617">
        <v>1</v>
      </c>
      <c r="K266" s="617">
        <v>19433.599999999999</v>
      </c>
      <c r="L266" s="617"/>
      <c r="M266" s="617">
        <v>19433.599999999999</v>
      </c>
      <c r="N266" s="617"/>
      <c r="O266" s="617"/>
      <c r="P266" s="638"/>
      <c r="Q266" s="618"/>
    </row>
    <row r="267" spans="1:17" ht="14.4" customHeight="1" x14ac:dyDescent="0.3">
      <c r="A267" s="613" t="s">
        <v>510</v>
      </c>
      <c r="B267" s="614" t="s">
        <v>2936</v>
      </c>
      <c r="C267" s="614" t="s">
        <v>3043</v>
      </c>
      <c r="D267" s="614" t="s">
        <v>3140</v>
      </c>
      <c r="E267" s="614" t="s">
        <v>3141</v>
      </c>
      <c r="F267" s="617"/>
      <c r="G267" s="617"/>
      <c r="H267" s="617"/>
      <c r="I267" s="617"/>
      <c r="J267" s="617"/>
      <c r="K267" s="617"/>
      <c r="L267" s="617"/>
      <c r="M267" s="617"/>
      <c r="N267" s="617">
        <v>1</v>
      </c>
      <c r="O267" s="617">
        <v>563</v>
      </c>
      <c r="P267" s="638"/>
      <c r="Q267" s="618">
        <v>563</v>
      </c>
    </row>
    <row r="268" spans="1:17" ht="14.4" customHeight="1" x14ac:dyDescent="0.3">
      <c r="A268" s="613" t="s">
        <v>510</v>
      </c>
      <c r="B268" s="614" t="s">
        <v>2936</v>
      </c>
      <c r="C268" s="614" t="s">
        <v>3043</v>
      </c>
      <c r="D268" s="614" t="s">
        <v>3142</v>
      </c>
      <c r="E268" s="614" t="s">
        <v>3143</v>
      </c>
      <c r="F268" s="617"/>
      <c r="G268" s="617"/>
      <c r="H268" s="617"/>
      <c r="I268" s="617"/>
      <c r="J268" s="617"/>
      <c r="K268" s="617"/>
      <c r="L268" s="617"/>
      <c r="M268" s="617"/>
      <c r="N268" s="617">
        <v>1</v>
      </c>
      <c r="O268" s="617">
        <v>15234.55</v>
      </c>
      <c r="P268" s="638"/>
      <c r="Q268" s="618">
        <v>15234.55</v>
      </c>
    </row>
    <row r="269" spans="1:17" ht="14.4" customHeight="1" x14ac:dyDescent="0.3">
      <c r="A269" s="613" t="s">
        <v>510</v>
      </c>
      <c r="B269" s="614" t="s">
        <v>2936</v>
      </c>
      <c r="C269" s="614" t="s">
        <v>3043</v>
      </c>
      <c r="D269" s="614" t="s">
        <v>3144</v>
      </c>
      <c r="E269" s="614" t="s">
        <v>3145</v>
      </c>
      <c r="F269" s="617"/>
      <c r="G269" s="617"/>
      <c r="H269" s="617"/>
      <c r="I269" s="617"/>
      <c r="J269" s="617">
        <v>0.1</v>
      </c>
      <c r="K269" s="617">
        <v>633.25</v>
      </c>
      <c r="L269" s="617"/>
      <c r="M269" s="617">
        <v>6332.5</v>
      </c>
      <c r="N269" s="617"/>
      <c r="O269" s="617"/>
      <c r="P269" s="638"/>
      <c r="Q269" s="618"/>
    </row>
    <row r="270" spans="1:17" ht="14.4" customHeight="1" x14ac:dyDescent="0.3">
      <c r="A270" s="613" t="s">
        <v>510</v>
      </c>
      <c r="B270" s="614" t="s">
        <v>2936</v>
      </c>
      <c r="C270" s="614" t="s">
        <v>3043</v>
      </c>
      <c r="D270" s="614" t="s">
        <v>3146</v>
      </c>
      <c r="E270" s="614" t="s">
        <v>3147</v>
      </c>
      <c r="F270" s="617"/>
      <c r="G270" s="617"/>
      <c r="H270" s="617"/>
      <c r="I270" s="617"/>
      <c r="J270" s="617"/>
      <c r="K270" s="617"/>
      <c r="L270" s="617"/>
      <c r="M270" s="617"/>
      <c r="N270" s="617">
        <v>1</v>
      </c>
      <c r="O270" s="617">
        <v>10188.49</v>
      </c>
      <c r="P270" s="638"/>
      <c r="Q270" s="618">
        <v>10188.49</v>
      </c>
    </row>
    <row r="271" spans="1:17" ht="14.4" customHeight="1" x14ac:dyDescent="0.3">
      <c r="A271" s="613" t="s">
        <v>510</v>
      </c>
      <c r="B271" s="614" t="s">
        <v>2936</v>
      </c>
      <c r="C271" s="614" t="s">
        <v>3043</v>
      </c>
      <c r="D271" s="614" t="s">
        <v>3148</v>
      </c>
      <c r="E271" s="614" t="s">
        <v>3149</v>
      </c>
      <c r="F271" s="617"/>
      <c r="G271" s="617"/>
      <c r="H271" s="617"/>
      <c r="I271" s="617"/>
      <c r="J271" s="617"/>
      <c r="K271" s="617"/>
      <c r="L271" s="617"/>
      <c r="M271" s="617"/>
      <c r="N271" s="617">
        <v>1</v>
      </c>
      <c r="O271" s="617">
        <v>1430.18</v>
      </c>
      <c r="P271" s="638"/>
      <c r="Q271" s="618">
        <v>1430.18</v>
      </c>
    </row>
    <row r="272" spans="1:17" ht="14.4" customHeight="1" x14ac:dyDescent="0.3">
      <c r="A272" s="613" t="s">
        <v>510</v>
      </c>
      <c r="B272" s="614" t="s">
        <v>2936</v>
      </c>
      <c r="C272" s="614" t="s">
        <v>3043</v>
      </c>
      <c r="D272" s="614" t="s">
        <v>3150</v>
      </c>
      <c r="E272" s="614" t="s">
        <v>3151</v>
      </c>
      <c r="F272" s="617"/>
      <c r="G272" s="617"/>
      <c r="H272" s="617"/>
      <c r="I272" s="617"/>
      <c r="J272" s="617"/>
      <c r="K272" s="617"/>
      <c r="L272" s="617"/>
      <c r="M272" s="617"/>
      <c r="N272" s="617">
        <v>1</v>
      </c>
      <c r="O272" s="617">
        <v>1030</v>
      </c>
      <c r="P272" s="638"/>
      <c r="Q272" s="618">
        <v>1030</v>
      </c>
    </row>
    <row r="273" spans="1:17" ht="14.4" customHeight="1" x14ac:dyDescent="0.3">
      <c r="A273" s="613" t="s">
        <v>510</v>
      </c>
      <c r="B273" s="614" t="s">
        <v>2936</v>
      </c>
      <c r="C273" s="614" t="s">
        <v>3043</v>
      </c>
      <c r="D273" s="614" t="s">
        <v>3152</v>
      </c>
      <c r="E273" s="614" t="s">
        <v>3153</v>
      </c>
      <c r="F273" s="617"/>
      <c r="G273" s="617"/>
      <c r="H273" s="617"/>
      <c r="I273" s="617"/>
      <c r="J273" s="617"/>
      <c r="K273" s="617"/>
      <c r="L273" s="617"/>
      <c r="M273" s="617"/>
      <c r="N273" s="617">
        <v>1</v>
      </c>
      <c r="O273" s="617">
        <v>516</v>
      </c>
      <c r="P273" s="638"/>
      <c r="Q273" s="618">
        <v>516</v>
      </c>
    </row>
    <row r="274" spans="1:17" ht="14.4" customHeight="1" x14ac:dyDescent="0.3">
      <c r="A274" s="613" t="s">
        <v>510</v>
      </c>
      <c r="B274" s="614" t="s">
        <v>2936</v>
      </c>
      <c r="C274" s="614" t="s">
        <v>3043</v>
      </c>
      <c r="D274" s="614" t="s">
        <v>3154</v>
      </c>
      <c r="E274" s="614" t="s">
        <v>3155</v>
      </c>
      <c r="F274" s="617"/>
      <c r="G274" s="617"/>
      <c r="H274" s="617"/>
      <c r="I274" s="617"/>
      <c r="J274" s="617"/>
      <c r="K274" s="617"/>
      <c r="L274" s="617"/>
      <c r="M274" s="617"/>
      <c r="N274" s="617">
        <v>1</v>
      </c>
      <c r="O274" s="617">
        <v>412</v>
      </c>
      <c r="P274" s="638"/>
      <c r="Q274" s="618">
        <v>412</v>
      </c>
    </row>
    <row r="275" spans="1:17" ht="14.4" customHeight="1" x14ac:dyDescent="0.3">
      <c r="A275" s="613" t="s">
        <v>510</v>
      </c>
      <c r="B275" s="614" t="s">
        <v>2936</v>
      </c>
      <c r="C275" s="614" t="s">
        <v>3043</v>
      </c>
      <c r="D275" s="614" t="s">
        <v>3156</v>
      </c>
      <c r="E275" s="614" t="s">
        <v>3157</v>
      </c>
      <c r="F275" s="617"/>
      <c r="G275" s="617"/>
      <c r="H275" s="617"/>
      <c r="I275" s="617"/>
      <c r="J275" s="617">
        <v>1</v>
      </c>
      <c r="K275" s="617">
        <v>3360</v>
      </c>
      <c r="L275" s="617"/>
      <c r="M275" s="617">
        <v>3360</v>
      </c>
      <c r="N275" s="617"/>
      <c r="O275" s="617"/>
      <c r="P275" s="638"/>
      <c r="Q275" s="618"/>
    </row>
    <row r="276" spans="1:17" ht="14.4" customHeight="1" x14ac:dyDescent="0.3">
      <c r="A276" s="613" t="s">
        <v>510</v>
      </c>
      <c r="B276" s="614" t="s">
        <v>2936</v>
      </c>
      <c r="C276" s="614" t="s">
        <v>3043</v>
      </c>
      <c r="D276" s="614" t="s">
        <v>3158</v>
      </c>
      <c r="E276" s="614" t="s">
        <v>3159</v>
      </c>
      <c r="F276" s="617"/>
      <c r="G276" s="617"/>
      <c r="H276" s="617"/>
      <c r="I276" s="617"/>
      <c r="J276" s="617"/>
      <c r="K276" s="617"/>
      <c r="L276" s="617"/>
      <c r="M276" s="617"/>
      <c r="N276" s="617">
        <v>1</v>
      </c>
      <c r="O276" s="617">
        <v>8454</v>
      </c>
      <c r="P276" s="638"/>
      <c r="Q276" s="618">
        <v>8454</v>
      </c>
    </row>
    <row r="277" spans="1:17" ht="14.4" customHeight="1" x14ac:dyDescent="0.3">
      <c r="A277" s="613" t="s">
        <v>510</v>
      </c>
      <c r="B277" s="614" t="s">
        <v>2936</v>
      </c>
      <c r="C277" s="614" t="s">
        <v>3043</v>
      </c>
      <c r="D277" s="614" t="s">
        <v>3160</v>
      </c>
      <c r="E277" s="614" t="s">
        <v>3161</v>
      </c>
      <c r="F277" s="617"/>
      <c r="G277" s="617"/>
      <c r="H277" s="617"/>
      <c r="I277" s="617"/>
      <c r="J277" s="617"/>
      <c r="K277" s="617"/>
      <c r="L277" s="617"/>
      <c r="M277" s="617"/>
      <c r="N277" s="617">
        <v>1</v>
      </c>
      <c r="O277" s="617">
        <v>1075.75</v>
      </c>
      <c r="P277" s="638"/>
      <c r="Q277" s="618">
        <v>1075.75</v>
      </c>
    </row>
    <row r="278" spans="1:17" ht="14.4" customHeight="1" x14ac:dyDescent="0.3">
      <c r="A278" s="613" t="s">
        <v>510</v>
      </c>
      <c r="B278" s="614" t="s">
        <v>2936</v>
      </c>
      <c r="C278" s="614" t="s">
        <v>3043</v>
      </c>
      <c r="D278" s="614" t="s">
        <v>3162</v>
      </c>
      <c r="E278" s="614" t="s">
        <v>3163</v>
      </c>
      <c r="F278" s="617"/>
      <c r="G278" s="617"/>
      <c r="H278" s="617"/>
      <c r="I278" s="617"/>
      <c r="J278" s="617"/>
      <c r="K278" s="617"/>
      <c r="L278" s="617"/>
      <c r="M278" s="617"/>
      <c r="N278" s="617">
        <v>2</v>
      </c>
      <c r="O278" s="617">
        <v>3233.46</v>
      </c>
      <c r="P278" s="638"/>
      <c r="Q278" s="618">
        <v>1616.73</v>
      </c>
    </row>
    <row r="279" spans="1:17" ht="14.4" customHeight="1" x14ac:dyDescent="0.3">
      <c r="A279" s="613" t="s">
        <v>510</v>
      </c>
      <c r="B279" s="614" t="s">
        <v>2936</v>
      </c>
      <c r="C279" s="614" t="s">
        <v>3043</v>
      </c>
      <c r="D279" s="614" t="s">
        <v>3164</v>
      </c>
      <c r="E279" s="614" t="s">
        <v>3165</v>
      </c>
      <c r="F279" s="617"/>
      <c r="G279" s="617"/>
      <c r="H279" s="617"/>
      <c r="I279" s="617"/>
      <c r="J279" s="617"/>
      <c r="K279" s="617"/>
      <c r="L279" s="617"/>
      <c r="M279" s="617"/>
      <c r="N279" s="617">
        <v>1</v>
      </c>
      <c r="O279" s="617">
        <v>248.73</v>
      </c>
      <c r="P279" s="638"/>
      <c r="Q279" s="618">
        <v>248.73</v>
      </c>
    </row>
    <row r="280" spans="1:17" ht="14.4" customHeight="1" x14ac:dyDescent="0.3">
      <c r="A280" s="613" t="s">
        <v>510</v>
      </c>
      <c r="B280" s="614" t="s">
        <v>2936</v>
      </c>
      <c r="C280" s="614" t="s">
        <v>3043</v>
      </c>
      <c r="D280" s="614" t="s">
        <v>3166</v>
      </c>
      <c r="E280" s="614" t="s">
        <v>3167</v>
      </c>
      <c r="F280" s="617"/>
      <c r="G280" s="617"/>
      <c r="H280" s="617"/>
      <c r="I280" s="617"/>
      <c r="J280" s="617"/>
      <c r="K280" s="617"/>
      <c r="L280" s="617"/>
      <c r="M280" s="617"/>
      <c r="N280" s="617">
        <v>2</v>
      </c>
      <c r="O280" s="617">
        <v>2553.6</v>
      </c>
      <c r="P280" s="638"/>
      <c r="Q280" s="618">
        <v>1276.8</v>
      </c>
    </row>
    <row r="281" spans="1:17" ht="14.4" customHeight="1" x14ac:dyDescent="0.3">
      <c r="A281" s="613" t="s">
        <v>510</v>
      </c>
      <c r="B281" s="614" t="s">
        <v>2936</v>
      </c>
      <c r="C281" s="614" t="s">
        <v>3043</v>
      </c>
      <c r="D281" s="614" t="s">
        <v>3168</v>
      </c>
      <c r="E281" s="614" t="s">
        <v>3169</v>
      </c>
      <c r="F281" s="617"/>
      <c r="G281" s="617"/>
      <c r="H281" s="617"/>
      <c r="I281" s="617"/>
      <c r="J281" s="617"/>
      <c r="K281" s="617"/>
      <c r="L281" s="617"/>
      <c r="M281" s="617"/>
      <c r="N281" s="617">
        <v>1</v>
      </c>
      <c r="O281" s="617">
        <v>1497.44</v>
      </c>
      <c r="P281" s="638"/>
      <c r="Q281" s="618">
        <v>1497.44</v>
      </c>
    </row>
    <row r="282" spans="1:17" ht="14.4" customHeight="1" x14ac:dyDescent="0.3">
      <c r="A282" s="613" t="s">
        <v>510</v>
      </c>
      <c r="B282" s="614" t="s">
        <v>2936</v>
      </c>
      <c r="C282" s="614" t="s">
        <v>2684</v>
      </c>
      <c r="D282" s="614" t="s">
        <v>3170</v>
      </c>
      <c r="E282" s="614" t="s">
        <v>3171</v>
      </c>
      <c r="F282" s="617"/>
      <c r="G282" s="617"/>
      <c r="H282" s="617"/>
      <c r="I282" s="617"/>
      <c r="J282" s="617">
        <v>3</v>
      </c>
      <c r="K282" s="617">
        <v>95898</v>
      </c>
      <c r="L282" s="617"/>
      <c r="M282" s="617">
        <v>31966</v>
      </c>
      <c r="N282" s="617">
        <v>1</v>
      </c>
      <c r="O282" s="617">
        <v>31966</v>
      </c>
      <c r="P282" s="638"/>
      <c r="Q282" s="618">
        <v>31966</v>
      </c>
    </row>
    <row r="283" spans="1:17" ht="14.4" customHeight="1" x14ac:dyDescent="0.3">
      <c r="A283" s="613" t="s">
        <v>510</v>
      </c>
      <c r="B283" s="614" t="s">
        <v>2936</v>
      </c>
      <c r="C283" s="614" t="s">
        <v>2684</v>
      </c>
      <c r="D283" s="614" t="s">
        <v>3172</v>
      </c>
      <c r="E283" s="614" t="s">
        <v>3173</v>
      </c>
      <c r="F283" s="617"/>
      <c r="G283" s="617"/>
      <c r="H283" s="617"/>
      <c r="I283" s="617"/>
      <c r="J283" s="617">
        <v>1088</v>
      </c>
      <c r="K283" s="617">
        <v>12943936</v>
      </c>
      <c r="L283" s="617"/>
      <c r="M283" s="617">
        <v>11897</v>
      </c>
      <c r="N283" s="617">
        <v>1114</v>
      </c>
      <c r="O283" s="617">
        <v>13253258</v>
      </c>
      <c r="P283" s="638"/>
      <c r="Q283" s="618">
        <v>11897</v>
      </c>
    </row>
    <row r="284" spans="1:17" ht="14.4" customHeight="1" x14ac:dyDescent="0.3">
      <c r="A284" s="613" t="s">
        <v>510</v>
      </c>
      <c r="B284" s="614" t="s">
        <v>2936</v>
      </c>
      <c r="C284" s="614" t="s">
        <v>2684</v>
      </c>
      <c r="D284" s="614" t="s">
        <v>3174</v>
      </c>
      <c r="E284" s="614" t="s">
        <v>3175</v>
      </c>
      <c r="F284" s="617"/>
      <c r="G284" s="617"/>
      <c r="H284" s="617"/>
      <c r="I284" s="617"/>
      <c r="J284" s="617">
        <v>1</v>
      </c>
      <c r="K284" s="617">
        <v>188</v>
      </c>
      <c r="L284" s="617"/>
      <c r="M284" s="617">
        <v>188</v>
      </c>
      <c r="N284" s="617"/>
      <c r="O284" s="617"/>
      <c r="P284" s="638"/>
      <c r="Q284" s="618"/>
    </row>
    <row r="285" spans="1:17" ht="14.4" customHeight="1" x14ac:dyDescent="0.3">
      <c r="A285" s="613" t="s">
        <v>510</v>
      </c>
      <c r="B285" s="614" t="s">
        <v>2936</v>
      </c>
      <c r="C285" s="614" t="s">
        <v>2684</v>
      </c>
      <c r="D285" s="614" t="s">
        <v>3176</v>
      </c>
      <c r="E285" s="614" t="s">
        <v>3177</v>
      </c>
      <c r="F285" s="617"/>
      <c r="G285" s="617"/>
      <c r="H285" s="617"/>
      <c r="I285" s="617"/>
      <c r="J285" s="617">
        <v>13</v>
      </c>
      <c r="K285" s="617">
        <v>5551</v>
      </c>
      <c r="L285" s="617"/>
      <c r="M285" s="617">
        <v>427</v>
      </c>
      <c r="N285" s="617">
        <v>7</v>
      </c>
      <c r="O285" s="617">
        <v>3003</v>
      </c>
      <c r="P285" s="638"/>
      <c r="Q285" s="618">
        <v>429</v>
      </c>
    </row>
    <row r="286" spans="1:17" ht="14.4" customHeight="1" x14ac:dyDescent="0.3">
      <c r="A286" s="613" t="s">
        <v>510</v>
      </c>
      <c r="B286" s="614" t="s">
        <v>2936</v>
      </c>
      <c r="C286" s="614" t="s">
        <v>2684</v>
      </c>
      <c r="D286" s="614" t="s">
        <v>3178</v>
      </c>
      <c r="E286" s="614" t="s">
        <v>3179</v>
      </c>
      <c r="F286" s="617"/>
      <c r="G286" s="617"/>
      <c r="H286" s="617"/>
      <c r="I286" s="617"/>
      <c r="J286" s="617">
        <v>638</v>
      </c>
      <c r="K286" s="617">
        <v>244023</v>
      </c>
      <c r="L286" s="617"/>
      <c r="M286" s="617">
        <v>382.48119122257054</v>
      </c>
      <c r="N286" s="617">
        <v>639</v>
      </c>
      <c r="O286" s="617">
        <v>245376</v>
      </c>
      <c r="P286" s="638"/>
      <c r="Q286" s="618">
        <v>384</v>
      </c>
    </row>
    <row r="287" spans="1:17" ht="14.4" customHeight="1" x14ac:dyDescent="0.3">
      <c r="A287" s="613" t="s">
        <v>510</v>
      </c>
      <c r="B287" s="614" t="s">
        <v>2936</v>
      </c>
      <c r="C287" s="614" t="s">
        <v>2684</v>
      </c>
      <c r="D287" s="614" t="s">
        <v>3180</v>
      </c>
      <c r="E287" s="614" t="s">
        <v>3181</v>
      </c>
      <c r="F287" s="617"/>
      <c r="G287" s="617"/>
      <c r="H287" s="617"/>
      <c r="I287" s="617"/>
      <c r="J287" s="617">
        <v>479</v>
      </c>
      <c r="K287" s="617">
        <v>111460</v>
      </c>
      <c r="L287" s="617"/>
      <c r="M287" s="617">
        <v>232.69311064718164</v>
      </c>
      <c r="N287" s="617">
        <v>503</v>
      </c>
      <c r="O287" s="617">
        <v>118205</v>
      </c>
      <c r="P287" s="638"/>
      <c r="Q287" s="618">
        <v>235</v>
      </c>
    </row>
    <row r="288" spans="1:17" ht="14.4" customHeight="1" x14ac:dyDescent="0.3">
      <c r="A288" s="613" t="s">
        <v>510</v>
      </c>
      <c r="B288" s="614" t="s">
        <v>2936</v>
      </c>
      <c r="C288" s="614" t="s">
        <v>2684</v>
      </c>
      <c r="D288" s="614" t="s">
        <v>3182</v>
      </c>
      <c r="E288" s="614" t="s">
        <v>3183</v>
      </c>
      <c r="F288" s="617"/>
      <c r="G288" s="617"/>
      <c r="H288" s="617"/>
      <c r="I288" s="617"/>
      <c r="J288" s="617">
        <v>0</v>
      </c>
      <c r="K288" s="617">
        <v>0</v>
      </c>
      <c r="L288" s="617"/>
      <c r="M288" s="617"/>
      <c r="N288" s="617">
        <v>0</v>
      </c>
      <c r="O288" s="617">
        <v>0</v>
      </c>
      <c r="P288" s="638"/>
      <c r="Q288" s="618"/>
    </row>
    <row r="289" spans="1:17" ht="14.4" customHeight="1" x14ac:dyDescent="0.3">
      <c r="A289" s="613" t="s">
        <v>510</v>
      </c>
      <c r="B289" s="614" t="s">
        <v>2936</v>
      </c>
      <c r="C289" s="614" t="s">
        <v>2684</v>
      </c>
      <c r="D289" s="614" t="s">
        <v>3184</v>
      </c>
      <c r="E289" s="614" t="s">
        <v>3185</v>
      </c>
      <c r="F289" s="617"/>
      <c r="G289" s="617"/>
      <c r="H289" s="617"/>
      <c r="I289" s="617"/>
      <c r="J289" s="617">
        <v>599</v>
      </c>
      <c r="K289" s="617">
        <v>0</v>
      </c>
      <c r="L289" s="617"/>
      <c r="M289" s="617">
        <v>0</v>
      </c>
      <c r="N289" s="617">
        <v>420</v>
      </c>
      <c r="O289" s="617">
        <v>0</v>
      </c>
      <c r="P289" s="638"/>
      <c r="Q289" s="618">
        <v>0</v>
      </c>
    </row>
    <row r="290" spans="1:17" ht="14.4" customHeight="1" x14ac:dyDescent="0.3">
      <c r="A290" s="613" t="s">
        <v>510</v>
      </c>
      <c r="B290" s="614" t="s">
        <v>2936</v>
      </c>
      <c r="C290" s="614" t="s">
        <v>2684</v>
      </c>
      <c r="D290" s="614" t="s">
        <v>3186</v>
      </c>
      <c r="E290" s="614" t="s">
        <v>3187</v>
      </c>
      <c r="F290" s="617"/>
      <c r="G290" s="617"/>
      <c r="H290" s="617"/>
      <c r="I290" s="617"/>
      <c r="J290" s="617">
        <v>86</v>
      </c>
      <c r="K290" s="617">
        <v>0</v>
      </c>
      <c r="L290" s="617"/>
      <c r="M290" s="617">
        <v>0</v>
      </c>
      <c r="N290" s="617">
        <v>122</v>
      </c>
      <c r="O290" s="617">
        <v>0</v>
      </c>
      <c r="P290" s="638"/>
      <c r="Q290" s="618">
        <v>0</v>
      </c>
    </row>
    <row r="291" spans="1:17" ht="14.4" customHeight="1" x14ac:dyDescent="0.3">
      <c r="A291" s="613" t="s">
        <v>510</v>
      </c>
      <c r="B291" s="614" t="s">
        <v>2936</v>
      </c>
      <c r="C291" s="614" t="s">
        <v>2684</v>
      </c>
      <c r="D291" s="614" t="s">
        <v>3188</v>
      </c>
      <c r="E291" s="614" t="s">
        <v>3189</v>
      </c>
      <c r="F291" s="617"/>
      <c r="G291" s="617"/>
      <c r="H291" s="617"/>
      <c r="I291" s="617"/>
      <c r="J291" s="617">
        <v>29</v>
      </c>
      <c r="K291" s="617">
        <v>0</v>
      </c>
      <c r="L291" s="617"/>
      <c r="M291" s="617">
        <v>0</v>
      </c>
      <c r="N291" s="617">
        <v>29</v>
      </c>
      <c r="O291" s="617">
        <v>0</v>
      </c>
      <c r="P291" s="638"/>
      <c r="Q291" s="618">
        <v>0</v>
      </c>
    </row>
    <row r="292" spans="1:17" ht="14.4" customHeight="1" x14ac:dyDescent="0.3">
      <c r="A292" s="613" t="s">
        <v>510</v>
      </c>
      <c r="B292" s="614" t="s">
        <v>2936</v>
      </c>
      <c r="C292" s="614" t="s">
        <v>2684</v>
      </c>
      <c r="D292" s="614" t="s">
        <v>3190</v>
      </c>
      <c r="E292" s="614" t="s">
        <v>3191</v>
      </c>
      <c r="F292" s="617"/>
      <c r="G292" s="617"/>
      <c r="H292" s="617"/>
      <c r="I292" s="617"/>
      <c r="J292" s="617">
        <v>5</v>
      </c>
      <c r="K292" s="617">
        <v>0</v>
      </c>
      <c r="L292" s="617"/>
      <c r="M292" s="617">
        <v>0</v>
      </c>
      <c r="N292" s="617">
        <v>1</v>
      </c>
      <c r="O292" s="617">
        <v>0</v>
      </c>
      <c r="P292" s="638"/>
      <c r="Q292" s="618">
        <v>0</v>
      </c>
    </row>
    <row r="293" spans="1:17" ht="14.4" customHeight="1" x14ac:dyDescent="0.3">
      <c r="A293" s="613" t="s">
        <v>510</v>
      </c>
      <c r="B293" s="614" t="s">
        <v>2936</v>
      </c>
      <c r="C293" s="614" t="s">
        <v>2684</v>
      </c>
      <c r="D293" s="614" t="s">
        <v>3192</v>
      </c>
      <c r="E293" s="614" t="s">
        <v>3193</v>
      </c>
      <c r="F293" s="617"/>
      <c r="G293" s="617"/>
      <c r="H293" s="617"/>
      <c r="I293" s="617"/>
      <c r="J293" s="617">
        <v>1</v>
      </c>
      <c r="K293" s="617">
        <v>706</v>
      </c>
      <c r="L293" s="617"/>
      <c r="M293" s="617">
        <v>706</v>
      </c>
      <c r="N293" s="617"/>
      <c r="O293" s="617"/>
      <c r="P293" s="638"/>
      <c r="Q293" s="618"/>
    </row>
    <row r="294" spans="1:17" ht="14.4" customHeight="1" x14ac:dyDescent="0.3">
      <c r="A294" s="613" t="s">
        <v>510</v>
      </c>
      <c r="B294" s="614" t="s">
        <v>2936</v>
      </c>
      <c r="C294" s="614" t="s">
        <v>2684</v>
      </c>
      <c r="D294" s="614" t="s">
        <v>3194</v>
      </c>
      <c r="E294" s="614" t="s">
        <v>3189</v>
      </c>
      <c r="F294" s="617"/>
      <c r="G294" s="617"/>
      <c r="H294" s="617"/>
      <c r="I294" s="617"/>
      <c r="J294" s="617">
        <v>19</v>
      </c>
      <c r="K294" s="617">
        <v>0</v>
      </c>
      <c r="L294" s="617"/>
      <c r="M294" s="617">
        <v>0</v>
      </c>
      <c r="N294" s="617">
        <v>16</v>
      </c>
      <c r="O294" s="617">
        <v>0</v>
      </c>
      <c r="P294" s="638"/>
      <c r="Q294" s="618">
        <v>0</v>
      </c>
    </row>
    <row r="295" spans="1:17" ht="14.4" customHeight="1" x14ac:dyDescent="0.3">
      <c r="A295" s="613" t="s">
        <v>510</v>
      </c>
      <c r="B295" s="614" t="s">
        <v>2936</v>
      </c>
      <c r="C295" s="614" t="s">
        <v>2684</v>
      </c>
      <c r="D295" s="614" t="s">
        <v>3195</v>
      </c>
      <c r="E295" s="614" t="s">
        <v>3196</v>
      </c>
      <c r="F295" s="617"/>
      <c r="G295" s="617"/>
      <c r="H295" s="617"/>
      <c r="I295" s="617"/>
      <c r="J295" s="617">
        <v>27</v>
      </c>
      <c r="K295" s="617">
        <v>147852</v>
      </c>
      <c r="L295" s="617"/>
      <c r="M295" s="617">
        <v>5476</v>
      </c>
      <c r="N295" s="617">
        <v>26</v>
      </c>
      <c r="O295" s="617">
        <v>142376</v>
      </c>
      <c r="P295" s="638"/>
      <c r="Q295" s="618">
        <v>5476</v>
      </c>
    </row>
    <row r="296" spans="1:17" ht="14.4" customHeight="1" x14ac:dyDescent="0.3">
      <c r="A296" s="613" t="s">
        <v>510</v>
      </c>
      <c r="B296" s="614" t="s">
        <v>2936</v>
      </c>
      <c r="C296" s="614" t="s">
        <v>2684</v>
      </c>
      <c r="D296" s="614" t="s">
        <v>3197</v>
      </c>
      <c r="E296" s="614" t="s">
        <v>3198</v>
      </c>
      <c r="F296" s="617"/>
      <c r="G296" s="617"/>
      <c r="H296" s="617"/>
      <c r="I296" s="617"/>
      <c r="J296" s="617">
        <v>1</v>
      </c>
      <c r="K296" s="617">
        <v>0</v>
      </c>
      <c r="L296" s="617"/>
      <c r="M296" s="617">
        <v>0</v>
      </c>
      <c r="N296" s="617"/>
      <c r="O296" s="617"/>
      <c r="P296" s="638"/>
      <c r="Q296" s="618"/>
    </row>
    <row r="297" spans="1:17" ht="14.4" customHeight="1" x14ac:dyDescent="0.3">
      <c r="A297" s="613" t="s">
        <v>510</v>
      </c>
      <c r="B297" s="614" t="s">
        <v>2936</v>
      </c>
      <c r="C297" s="614" t="s">
        <v>2684</v>
      </c>
      <c r="D297" s="614" t="s">
        <v>3199</v>
      </c>
      <c r="E297" s="614" t="s">
        <v>3200</v>
      </c>
      <c r="F297" s="617"/>
      <c r="G297" s="617"/>
      <c r="H297" s="617"/>
      <c r="I297" s="617"/>
      <c r="J297" s="617">
        <v>88</v>
      </c>
      <c r="K297" s="617">
        <v>1917280</v>
      </c>
      <c r="L297" s="617"/>
      <c r="M297" s="617">
        <v>21787.272727272728</v>
      </c>
      <c r="N297" s="617">
        <v>58</v>
      </c>
      <c r="O297" s="617">
        <v>1390028</v>
      </c>
      <c r="P297" s="638"/>
      <c r="Q297" s="618">
        <v>23966</v>
      </c>
    </row>
    <row r="298" spans="1:17" ht="14.4" customHeight="1" x14ac:dyDescent="0.3">
      <c r="A298" s="613" t="s">
        <v>510</v>
      </c>
      <c r="B298" s="614" t="s">
        <v>2936</v>
      </c>
      <c r="C298" s="614" t="s">
        <v>2684</v>
      </c>
      <c r="D298" s="614" t="s">
        <v>3201</v>
      </c>
      <c r="E298" s="614" t="s">
        <v>3202</v>
      </c>
      <c r="F298" s="617"/>
      <c r="G298" s="617"/>
      <c r="H298" s="617"/>
      <c r="I298" s="617"/>
      <c r="J298" s="617">
        <v>187</v>
      </c>
      <c r="K298" s="617">
        <v>1248412</v>
      </c>
      <c r="L298" s="617"/>
      <c r="M298" s="617">
        <v>6676</v>
      </c>
      <c r="N298" s="617">
        <v>169</v>
      </c>
      <c r="O298" s="617">
        <v>1128244</v>
      </c>
      <c r="P298" s="638"/>
      <c r="Q298" s="618">
        <v>6676</v>
      </c>
    </row>
    <row r="299" spans="1:17" ht="14.4" customHeight="1" x14ac:dyDescent="0.3">
      <c r="A299" s="613" t="s">
        <v>510</v>
      </c>
      <c r="B299" s="614" t="s">
        <v>2936</v>
      </c>
      <c r="C299" s="614" t="s">
        <v>2684</v>
      </c>
      <c r="D299" s="614" t="s">
        <v>3203</v>
      </c>
      <c r="E299" s="614" t="s">
        <v>3189</v>
      </c>
      <c r="F299" s="617"/>
      <c r="G299" s="617"/>
      <c r="H299" s="617"/>
      <c r="I299" s="617"/>
      <c r="J299" s="617">
        <v>6</v>
      </c>
      <c r="K299" s="617">
        <v>0</v>
      </c>
      <c r="L299" s="617"/>
      <c r="M299" s="617">
        <v>0</v>
      </c>
      <c r="N299" s="617">
        <v>6</v>
      </c>
      <c r="O299" s="617">
        <v>0</v>
      </c>
      <c r="P299" s="638"/>
      <c r="Q299" s="618">
        <v>0</v>
      </c>
    </row>
    <row r="300" spans="1:17" ht="14.4" customHeight="1" x14ac:dyDescent="0.3">
      <c r="A300" s="613" t="s">
        <v>510</v>
      </c>
      <c r="B300" s="614" t="s">
        <v>2936</v>
      </c>
      <c r="C300" s="614" t="s">
        <v>2684</v>
      </c>
      <c r="D300" s="614" t="s">
        <v>3204</v>
      </c>
      <c r="E300" s="614" t="s">
        <v>3205</v>
      </c>
      <c r="F300" s="617"/>
      <c r="G300" s="617"/>
      <c r="H300" s="617"/>
      <c r="I300" s="617"/>
      <c r="J300" s="617">
        <v>40</v>
      </c>
      <c r="K300" s="617">
        <v>838980</v>
      </c>
      <c r="L300" s="617"/>
      <c r="M300" s="617">
        <v>20974.5</v>
      </c>
      <c r="N300" s="617">
        <v>32</v>
      </c>
      <c r="O300" s="617">
        <v>894912</v>
      </c>
      <c r="P300" s="638"/>
      <c r="Q300" s="618">
        <v>27966</v>
      </c>
    </row>
    <row r="301" spans="1:17" ht="14.4" customHeight="1" x14ac:dyDescent="0.3">
      <c r="A301" s="613" t="s">
        <v>510</v>
      </c>
      <c r="B301" s="614" t="s">
        <v>2936</v>
      </c>
      <c r="C301" s="614" t="s">
        <v>2684</v>
      </c>
      <c r="D301" s="614" t="s">
        <v>3206</v>
      </c>
      <c r="E301" s="614" t="s">
        <v>3207</v>
      </c>
      <c r="F301" s="617"/>
      <c r="G301" s="617"/>
      <c r="H301" s="617"/>
      <c r="I301" s="617"/>
      <c r="J301" s="617">
        <v>237</v>
      </c>
      <c r="K301" s="617">
        <v>81240</v>
      </c>
      <c r="L301" s="617"/>
      <c r="M301" s="617">
        <v>342.78481012658227</v>
      </c>
      <c r="N301" s="617">
        <v>258</v>
      </c>
      <c r="O301" s="617">
        <v>90042</v>
      </c>
      <c r="P301" s="638"/>
      <c r="Q301" s="618">
        <v>349</v>
      </c>
    </row>
    <row r="302" spans="1:17" ht="14.4" customHeight="1" x14ac:dyDescent="0.3">
      <c r="A302" s="613" t="s">
        <v>510</v>
      </c>
      <c r="B302" s="614" t="s">
        <v>2936</v>
      </c>
      <c r="C302" s="614" t="s">
        <v>2684</v>
      </c>
      <c r="D302" s="614" t="s">
        <v>3208</v>
      </c>
      <c r="E302" s="614" t="s">
        <v>3209</v>
      </c>
      <c r="F302" s="617"/>
      <c r="G302" s="617"/>
      <c r="H302" s="617"/>
      <c r="I302" s="617"/>
      <c r="J302" s="617">
        <v>38</v>
      </c>
      <c r="K302" s="617">
        <v>24420</v>
      </c>
      <c r="L302" s="617"/>
      <c r="M302" s="617">
        <v>642.63157894736844</v>
      </c>
      <c r="N302" s="617">
        <v>11</v>
      </c>
      <c r="O302" s="617">
        <v>12320</v>
      </c>
      <c r="P302" s="638"/>
      <c r="Q302" s="618">
        <v>1120</v>
      </c>
    </row>
    <row r="303" spans="1:17" ht="14.4" customHeight="1" x14ac:dyDescent="0.3">
      <c r="A303" s="613" t="s">
        <v>510</v>
      </c>
      <c r="B303" s="614" t="s">
        <v>2936</v>
      </c>
      <c r="C303" s="614" t="s">
        <v>2684</v>
      </c>
      <c r="D303" s="614" t="s">
        <v>3210</v>
      </c>
      <c r="E303" s="614" t="s">
        <v>3211</v>
      </c>
      <c r="F303" s="617"/>
      <c r="G303" s="617"/>
      <c r="H303" s="617"/>
      <c r="I303" s="617"/>
      <c r="J303" s="617">
        <v>4</v>
      </c>
      <c r="K303" s="617">
        <v>0</v>
      </c>
      <c r="L303" s="617"/>
      <c r="M303" s="617">
        <v>0</v>
      </c>
      <c r="N303" s="617">
        <v>7</v>
      </c>
      <c r="O303" s="617">
        <v>0</v>
      </c>
      <c r="P303" s="638"/>
      <c r="Q303" s="618">
        <v>0</v>
      </c>
    </row>
    <row r="304" spans="1:17" ht="14.4" customHeight="1" x14ac:dyDescent="0.3">
      <c r="A304" s="613" t="s">
        <v>510</v>
      </c>
      <c r="B304" s="614" t="s">
        <v>2936</v>
      </c>
      <c r="C304" s="614" t="s">
        <v>2684</v>
      </c>
      <c r="D304" s="614" t="s">
        <v>3212</v>
      </c>
      <c r="E304" s="614" t="s">
        <v>3213</v>
      </c>
      <c r="F304" s="617"/>
      <c r="G304" s="617"/>
      <c r="H304" s="617"/>
      <c r="I304" s="617"/>
      <c r="J304" s="617">
        <v>1</v>
      </c>
      <c r="K304" s="617">
        <v>610</v>
      </c>
      <c r="L304" s="617"/>
      <c r="M304" s="617">
        <v>610</v>
      </c>
      <c r="N304" s="617">
        <v>1</v>
      </c>
      <c r="O304" s="617">
        <v>611</v>
      </c>
      <c r="P304" s="638"/>
      <c r="Q304" s="618">
        <v>611</v>
      </c>
    </row>
    <row r="305" spans="1:17" ht="14.4" customHeight="1" x14ac:dyDescent="0.3">
      <c r="A305" s="613" t="s">
        <v>510</v>
      </c>
      <c r="B305" s="614" t="s">
        <v>2936</v>
      </c>
      <c r="C305" s="614" t="s">
        <v>2684</v>
      </c>
      <c r="D305" s="614" t="s">
        <v>3214</v>
      </c>
      <c r="E305" s="614" t="s">
        <v>3189</v>
      </c>
      <c r="F305" s="617"/>
      <c r="G305" s="617"/>
      <c r="H305" s="617"/>
      <c r="I305" s="617"/>
      <c r="J305" s="617">
        <v>1</v>
      </c>
      <c r="K305" s="617">
        <v>0</v>
      </c>
      <c r="L305" s="617"/>
      <c r="M305" s="617">
        <v>0</v>
      </c>
      <c r="N305" s="617">
        <v>1</v>
      </c>
      <c r="O305" s="617">
        <v>0</v>
      </c>
      <c r="P305" s="638"/>
      <c r="Q305" s="618">
        <v>0</v>
      </c>
    </row>
    <row r="306" spans="1:17" ht="14.4" customHeight="1" x14ac:dyDescent="0.3">
      <c r="A306" s="613" t="s">
        <v>510</v>
      </c>
      <c r="B306" s="614" t="s">
        <v>3215</v>
      </c>
      <c r="C306" s="614" t="s">
        <v>2684</v>
      </c>
      <c r="D306" s="614" t="s">
        <v>2719</v>
      </c>
      <c r="E306" s="614" t="s">
        <v>2720</v>
      </c>
      <c r="F306" s="617"/>
      <c r="G306" s="617"/>
      <c r="H306" s="617"/>
      <c r="I306" s="617"/>
      <c r="J306" s="617"/>
      <c r="K306" s="617"/>
      <c r="L306" s="617"/>
      <c r="M306" s="617"/>
      <c r="N306" s="617">
        <v>1</v>
      </c>
      <c r="O306" s="617">
        <v>696</v>
      </c>
      <c r="P306" s="638"/>
      <c r="Q306" s="618">
        <v>696</v>
      </c>
    </row>
    <row r="307" spans="1:17" ht="14.4" customHeight="1" x14ac:dyDescent="0.3">
      <c r="A307" s="613" t="s">
        <v>510</v>
      </c>
      <c r="B307" s="614" t="s">
        <v>3215</v>
      </c>
      <c r="C307" s="614" t="s">
        <v>2684</v>
      </c>
      <c r="D307" s="614" t="s">
        <v>2727</v>
      </c>
      <c r="E307" s="614" t="s">
        <v>2728</v>
      </c>
      <c r="F307" s="617"/>
      <c r="G307" s="617"/>
      <c r="H307" s="617"/>
      <c r="I307" s="617"/>
      <c r="J307" s="617">
        <v>1</v>
      </c>
      <c r="K307" s="617">
        <v>1363</v>
      </c>
      <c r="L307" s="617"/>
      <c r="M307" s="617">
        <v>1363</v>
      </c>
      <c r="N307" s="617"/>
      <c r="O307" s="617"/>
      <c r="P307" s="638"/>
      <c r="Q307" s="618"/>
    </row>
    <row r="308" spans="1:17" ht="14.4" customHeight="1" x14ac:dyDescent="0.3">
      <c r="A308" s="613" t="s">
        <v>510</v>
      </c>
      <c r="B308" s="614" t="s">
        <v>3215</v>
      </c>
      <c r="C308" s="614" t="s">
        <v>2684</v>
      </c>
      <c r="D308" s="614" t="s">
        <v>3216</v>
      </c>
      <c r="E308" s="614" t="s">
        <v>3217</v>
      </c>
      <c r="F308" s="617"/>
      <c r="G308" s="617"/>
      <c r="H308" s="617"/>
      <c r="I308" s="617"/>
      <c r="J308" s="617">
        <v>6</v>
      </c>
      <c r="K308" s="617">
        <v>396</v>
      </c>
      <c r="L308" s="617"/>
      <c r="M308" s="617">
        <v>66</v>
      </c>
      <c r="N308" s="617"/>
      <c r="O308" s="617"/>
      <c r="P308" s="638"/>
      <c r="Q308" s="618"/>
    </row>
    <row r="309" spans="1:17" ht="14.4" customHeight="1" x14ac:dyDescent="0.3">
      <c r="A309" s="613" t="s">
        <v>510</v>
      </c>
      <c r="B309" s="614" t="s">
        <v>3215</v>
      </c>
      <c r="C309" s="614" t="s">
        <v>2684</v>
      </c>
      <c r="D309" s="614" t="s">
        <v>2773</v>
      </c>
      <c r="E309" s="614" t="s">
        <v>2774</v>
      </c>
      <c r="F309" s="617"/>
      <c r="G309" s="617"/>
      <c r="H309" s="617"/>
      <c r="I309" s="617"/>
      <c r="J309" s="617">
        <v>1</v>
      </c>
      <c r="K309" s="617">
        <v>668</v>
      </c>
      <c r="L309" s="617"/>
      <c r="M309" s="617">
        <v>668</v>
      </c>
      <c r="N309" s="617"/>
      <c r="O309" s="617"/>
      <c r="P309" s="638"/>
      <c r="Q309" s="618"/>
    </row>
    <row r="310" spans="1:17" ht="14.4" customHeight="1" x14ac:dyDescent="0.3">
      <c r="A310" s="613" t="s">
        <v>510</v>
      </c>
      <c r="B310" s="614" t="s">
        <v>3215</v>
      </c>
      <c r="C310" s="614" t="s">
        <v>2684</v>
      </c>
      <c r="D310" s="614" t="s">
        <v>3218</v>
      </c>
      <c r="E310" s="614" t="s">
        <v>3219</v>
      </c>
      <c r="F310" s="617"/>
      <c r="G310" s="617"/>
      <c r="H310" s="617"/>
      <c r="I310" s="617"/>
      <c r="J310" s="617"/>
      <c r="K310" s="617"/>
      <c r="L310" s="617"/>
      <c r="M310" s="617"/>
      <c r="N310" s="617">
        <v>1</v>
      </c>
      <c r="O310" s="617">
        <v>2654</v>
      </c>
      <c r="P310" s="638"/>
      <c r="Q310" s="618">
        <v>2654</v>
      </c>
    </row>
    <row r="311" spans="1:17" ht="14.4" customHeight="1" x14ac:dyDescent="0.3">
      <c r="A311" s="613" t="s">
        <v>510</v>
      </c>
      <c r="B311" s="614" t="s">
        <v>3215</v>
      </c>
      <c r="C311" s="614" t="s">
        <v>2684</v>
      </c>
      <c r="D311" s="614" t="s">
        <v>3220</v>
      </c>
      <c r="E311" s="614" t="s">
        <v>3221</v>
      </c>
      <c r="F311" s="617"/>
      <c r="G311" s="617"/>
      <c r="H311" s="617"/>
      <c r="I311" s="617"/>
      <c r="J311" s="617">
        <v>1</v>
      </c>
      <c r="K311" s="617">
        <v>1653</v>
      </c>
      <c r="L311" s="617"/>
      <c r="M311" s="617">
        <v>1653</v>
      </c>
      <c r="N311" s="617"/>
      <c r="O311" s="617"/>
      <c r="P311" s="638"/>
      <c r="Q311" s="618"/>
    </row>
    <row r="312" spans="1:17" ht="14.4" customHeight="1" x14ac:dyDescent="0.3">
      <c r="A312" s="613" t="s">
        <v>510</v>
      </c>
      <c r="B312" s="614" t="s">
        <v>3215</v>
      </c>
      <c r="C312" s="614" t="s">
        <v>2684</v>
      </c>
      <c r="D312" s="614" t="s">
        <v>2816</v>
      </c>
      <c r="E312" s="614" t="s">
        <v>2817</v>
      </c>
      <c r="F312" s="617"/>
      <c r="G312" s="617"/>
      <c r="H312" s="617"/>
      <c r="I312" s="617"/>
      <c r="J312" s="617">
        <v>2</v>
      </c>
      <c r="K312" s="617">
        <v>3548</v>
      </c>
      <c r="L312" s="617"/>
      <c r="M312" s="617">
        <v>1774</v>
      </c>
      <c r="N312" s="617"/>
      <c r="O312" s="617"/>
      <c r="P312" s="638"/>
      <c r="Q312" s="618"/>
    </row>
    <row r="313" spans="1:17" ht="14.4" customHeight="1" x14ac:dyDescent="0.3">
      <c r="A313" s="613" t="s">
        <v>510</v>
      </c>
      <c r="B313" s="614" t="s">
        <v>3222</v>
      </c>
      <c r="C313" s="614" t="s">
        <v>2684</v>
      </c>
      <c r="D313" s="614" t="s">
        <v>2709</v>
      </c>
      <c r="E313" s="614" t="s">
        <v>2710</v>
      </c>
      <c r="F313" s="617"/>
      <c r="G313" s="617"/>
      <c r="H313" s="617"/>
      <c r="I313" s="617"/>
      <c r="J313" s="617"/>
      <c r="K313" s="617"/>
      <c r="L313" s="617"/>
      <c r="M313" s="617"/>
      <c r="N313" s="617">
        <v>1</v>
      </c>
      <c r="O313" s="617">
        <v>1630</v>
      </c>
      <c r="P313" s="638"/>
      <c r="Q313" s="618">
        <v>1630</v>
      </c>
    </row>
    <row r="314" spans="1:17" ht="14.4" customHeight="1" x14ac:dyDescent="0.3">
      <c r="A314" s="613" t="s">
        <v>510</v>
      </c>
      <c r="B314" s="614" t="s">
        <v>3222</v>
      </c>
      <c r="C314" s="614" t="s">
        <v>2684</v>
      </c>
      <c r="D314" s="614" t="s">
        <v>3223</v>
      </c>
      <c r="E314" s="614" t="s">
        <v>3224</v>
      </c>
      <c r="F314" s="617">
        <v>1</v>
      </c>
      <c r="G314" s="617">
        <v>1019</v>
      </c>
      <c r="H314" s="617">
        <v>1</v>
      </c>
      <c r="I314" s="617">
        <v>1019</v>
      </c>
      <c r="J314" s="617"/>
      <c r="K314" s="617"/>
      <c r="L314" s="617"/>
      <c r="M314" s="617"/>
      <c r="N314" s="617"/>
      <c r="O314" s="617"/>
      <c r="P314" s="638"/>
      <c r="Q314" s="618"/>
    </row>
    <row r="315" spans="1:17" ht="14.4" customHeight="1" x14ac:dyDescent="0.3">
      <c r="A315" s="613" t="s">
        <v>510</v>
      </c>
      <c r="B315" s="614" t="s">
        <v>3222</v>
      </c>
      <c r="C315" s="614" t="s">
        <v>2684</v>
      </c>
      <c r="D315" s="614" t="s">
        <v>3225</v>
      </c>
      <c r="E315" s="614" t="s">
        <v>3226</v>
      </c>
      <c r="F315" s="617">
        <v>1</v>
      </c>
      <c r="G315" s="617">
        <v>0</v>
      </c>
      <c r="H315" s="617"/>
      <c r="I315" s="617">
        <v>0</v>
      </c>
      <c r="J315" s="617"/>
      <c r="K315" s="617"/>
      <c r="L315" s="617"/>
      <c r="M315" s="617"/>
      <c r="N315" s="617"/>
      <c r="O315" s="617"/>
      <c r="P315" s="638"/>
      <c r="Q315" s="618"/>
    </row>
    <row r="316" spans="1:17" ht="14.4" customHeight="1" x14ac:dyDescent="0.3">
      <c r="A316" s="613" t="s">
        <v>510</v>
      </c>
      <c r="B316" s="614" t="s">
        <v>3227</v>
      </c>
      <c r="C316" s="614" t="s">
        <v>2684</v>
      </c>
      <c r="D316" s="614" t="s">
        <v>3228</v>
      </c>
      <c r="E316" s="614" t="s">
        <v>3229</v>
      </c>
      <c r="F316" s="617"/>
      <c r="G316" s="617"/>
      <c r="H316" s="617"/>
      <c r="I316" s="617"/>
      <c r="J316" s="617">
        <v>2</v>
      </c>
      <c r="K316" s="617">
        <v>1364</v>
      </c>
      <c r="L316" s="617"/>
      <c r="M316" s="617">
        <v>682</v>
      </c>
      <c r="N316" s="617"/>
      <c r="O316" s="617"/>
      <c r="P316" s="638"/>
      <c r="Q316" s="618"/>
    </row>
    <row r="317" spans="1:17" ht="14.4" customHeight="1" x14ac:dyDescent="0.3">
      <c r="A317" s="613" t="s">
        <v>510</v>
      </c>
      <c r="B317" s="614" t="s">
        <v>3227</v>
      </c>
      <c r="C317" s="614" t="s">
        <v>2684</v>
      </c>
      <c r="D317" s="614" t="s">
        <v>2729</v>
      </c>
      <c r="E317" s="614" t="s">
        <v>2730</v>
      </c>
      <c r="F317" s="617">
        <v>1</v>
      </c>
      <c r="G317" s="617">
        <v>806</v>
      </c>
      <c r="H317" s="617">
        <v>1</v>
      </c>
      <c r="I317" s="617">
        <v>806</v>
      </c>
      <c r="J317" s="617">
        <v>1</v>
      </c>
      <c r="K317" s="617">
        <v>806</v>
      </c>
      <c r="L317" s="617">
        <v>1</v>
      </c>
      <c r="M317" s="617">
        <v>806</v>
      </c>
      <c r="N317" s="617"/>
      <c r="O317" s="617"/>
      <c r="P317" s="638"/>
      <c r="Q317" s="618"/>
    </row>
    <row r="318" spans="1:17" ht="14.4" customHeight="1" x14ac:dyDescent="0.3">
      <c r="A318" s="613" t="s">
        <v>510</v>
      </c>
      <c r="B318" s="614" t="s">
        <v>3227</v>
      </c>
      <c r="C318" s="614" t="s">
        <v>2684</v>
      </c>
      <c r="D318" s="614" t="s">
        <v>3230</v>
      </c>
      <c r="E318" s="614" t="s">
        <v>3231</v>
      </c>
      <c r="F318" s="617"/>
      <c r="G318" s="617"/>
      <c r="H318" s="617"/>
      <c r="I318" s="617"/>
      <c r="J318" s="617">
        <v>1</v>
      </c>
      <c r="K318" s="617">
        <v>2361</v>
      </c>
      <c r="L318" s="617"/>
      <c r="M318" s="617">
        <v>2361</v>
      </c>
      <c r="N318" s="617"/>
      <c r="O318" s="617"/>
      <c r="P318" s="638"/>
      <c r="Q318" s="618"/>
    </row>
    <row r="319" spans="1:17" ht="14.4" customHeight="1" x14ac:dyDescent="0.3">
      <c r="A319" s="613" t="s">
        <v>510</v>
      </c>
      <c r="B319" s="614" t="s">
        <v>3227</v>
      </c>
      <c r="C319" s="614" t="s">
        <v>2684</v>
      </c>
      <c r="D319" s="614" t="s">
        <v>3218</v>
      </c>
      <c r="E319" s="614" t="s">
        <v>3219</v>
      </c>
      <c r="F319" s="617"/>
      <c r="G319" s="617"/>
      <c r="H319" s="617"/>
      <c r="I319" s="617"/>
      <c r="J319" s="617">
        <v>1</v>
      </c>
      <c r="K319" s="617">
        <v>2632</v>
      </c>
      <c r="L319" s="617"/>
      <c r="M319" s="617">
        <v>2632</v>
      </c>
      <c r="N319" s="617"/>
      <c r="O319" s="617"/>
      <c r="P319" s="638"/>
      <c r="Q319" s="618"/>
    </row>
    <row r="320" spans="1:17" ht="14.4" customHeight="1" x14ac:dyDescent="0.3">
      <c r="A320" s="613" t="s">
        <v>510</v>
      </c>
      <c r="B320" s="614" t="s">
        <v>3227</v>
      </c>
      <c r="C320" s="614" t="s">
        <v>2684</v>
      </c>
      <c r="D320" s="614" t="s">
        <v>3232</v>
      </c>
      <c r="E320" s="614" t="s">
        <v>3233</v>
      </c>
      <c r="F320" s="617">
        <v>1</v>
      </c>
      <c r="G320" s="617">
        <v>1753</v>
      </c>
      <c r="H320" s="617">
        <v>1</v>
      </c>
      <c r="I320" s="617">
        <v>1753</v>
      </c>
      <c r="J320" s="617"/>
      <c r="K320" s="617"/>
      <c r="L320" s="617"/>
      <c r="M320" s="617"/>
      <c r="N320" s="617"/>
      <c r="O320" s="617"/>
      <c r="P320" s="638"/>
      <c r="Q320" s="618"/>
    </row>
    <row r="321" spans="1:17" ht="14.4" customHeight="1" x14ac:dyDescent="0.3">
      <c r="A321" s="613" t="s">
        <v>510</v>
      </c>
      <c r="B321" s="614" t="s">
        <v>3234</v>
      </c>
      <c r="C321" s="614" t="s">
        <v>2684</v>
      </c>
      <c r="D321" s="614" t="s">
        <v>3235</v>
      </c>
      <c r="E321" s="614" t="s">
        <v>3236</v>
      </c>
      <c r="F321" s="617"/>
      <c r="G321" s="617"/>
      <c r="H321" s="617"/>
      <c r="I321" s="617"/>
      <c r="J321" s="617">
        <v>1</v>
      </c>
      <c r="K321" s="617">
        <v>4985</v>
      </c>
      <c r="L321" s="617"/>
      <c r="M321" s="617">
        <v>4985</v>
      </c>
      <c r="N321" s="617"/>
      <c r="O321" s="617"/>
      <c r="P321" s="638"/>
      <c r="Q321" s="618"/>
    </row>
    <row r="322" spans="1:17" ht="14.4" customHeight="1" x14ac:dyDescent="0.3">
      <c r="A322" s="613" t="s">
        <v>510</v>
      </c>
      <c r="B322" s="614" t="s">
        <v>3234</v>
      </c>
      <c r="C322" s="614" t="s">
        <v>2684</v>
      </c>
      <c r="D322" s="614" t="s">
        <v>3237</v>
      </c>
      <c r="E322" s="614" t="s">
        <v>3238</v>
      </c>
      <c r="F322" s="617"/>
      <c r="G322" s="617"/>
      <c r="H322" s="617"/>
      <c r="I322" s="617"/>
      <c r="J322" s="617">
        <v>1</v>
      </c>
      <c r="K322" s="617">
        <v>5143</v>
      </c>
      <c r="L322" s="617"/>
      <c r="M322" s="617">
        <v>5143</v>
      </c>
      <c r="N322" s="617"/>
      <c r="O322" s="617"/>
      <c r="P322" s="638"/>
      <c r="Q322" s="618"/>
    </row>
    <row r="323" spans="1:17" ht="14.4" customHeight="1" x14ac:dyDescent="0.3">
      <c r="A323" s="613" t="s">
        <v>510</v>
      </c>
      <c r="B323" s="614" t="s">
        <v>3234</v>
      </c>
      <c r="C323" s="614" t="s">
        <v>2684</v>
      </c>
      <c r="D323" s="614" t="s">
        <v>3239</v>
      </c>
      <c r="E323" s="614" t="s">
        <v>3240</v>
      </c>
      <c r="F323" s="617"/>
      <c r="G323" s="617"/>
      <c r="H323" s="617"/>
      <c r="I323" s="617"/>
      <c r="J323" s="617">
        <v>1</v>
      </c>
      <c r="K323" s="617">
        <v>907</v>
      </c>
      <c r="L323" s="617"/>
      <c r="M323" s="617">
        <v>907</v>
      </c>
      <c r="N323" s="617">
        <v>1</v>
      </c>
      <c r="O323" s="617">
        <v>917</v>
      </c>
      <c r="P323" s="638"/>
      <c r="Q323" s="618">
        <v>917</v>
      </c>
    </row>
    <row r="324" spans="1:17" ht="14.4" customHeight="1" x14ac:dyDescent="0.3">
      <c r="A324" s="613" t="s">
        <v>510</v>
      </c>
      <c r="B324" s="614" t="s">
        <v>3234</v>
      </c>
      <c r="C324" s="614" t="s">
        <v>2684</v>
      </c>
      <c r="D324" s="614" t="s">
        <v>3241</v>
      </c>
      <c r="E324" s="614" t="s">
        <v>3242</v>
      </c>
      <c r="F324" s="617"/>
      <c r="G324" s="617"/>
      <c r="H324" s="617"/>
      <c r="I324" s="617"/>
      <c r="J324" s="617"/>
      <c r="K324" s="617"/>
      <c r="L324" s="617"/>
      <c r="M324" s="617"/>
      <c r="N324" s="617">
        <v>1</v>
      </c>
      <c r="O324" s="617">
        <v>2176</v>
      </c>
      <c r="P324" s="638"/>
      <c r="Q324" s="618">
        <v>2176</v>
      </c>
    </row>
    <row r="325" spans="1:17" ht="14.4" customHeight="1" x14ac:dyDescent="0.3">
      <c r="A325" s="613" t="s">
        <v>510</v>
      </c>
      <c r="B325" s="614" t="s">
        <v>3234</v>
      </c>
      <c r="C325" s="614" t="s">
        <v>2684</v>
      </c>
      <c r="D325" s="614" t="s">
        <v>3243</v>
      </c>
      <c r="E325" s="614" t="s">
        <v>3244</v>
      </c>
      <c r="F325" s="617"/>
      <c r="G325" s="617"/>
      <c r="H325" s="617"/>
      <c r="I325" s="617"/>
      <c r="J325" s="617">
        <v>1</v>
      </c>
      <c r="K325" s="617">
        <v>109</v>
      </c>
      <c r="L325" s="617"/>
      <c r="M325" s="617">
        <v>109</v>
      </c>
      <c r="N325" s="617"/>
      <c r="O325" s="617"/>
      <c r="P325" s="638"/>
      <c r="Q325" s="618"/>
    </row>
    <row r="326" spans="1:17" ht="14.4" customHeight="1" x14ac:dyDescent="0.3">
      <c r="A326" s="613" t="s">
        <v>510</v>
      </c>
      <c r="B326" s="614" t="s">
        <v>3234</v>
      </c>
      <c r="C326" s="614" t="s">
        <v>2684</v>
      </c>
      <c r="D326" s="614" t="s">
        <v>2808</v>
      </c>
      <c r="E326" s="614" t="s">
        <v>2809</v>
      </c>
      <c r="F326" s="617"/>
      <c r="G326" s="617"/>
      <c r="H326" s="617"/>
      <c r="I326" s="617"/>
      <c r="J326" s="617">
        <v>1</v>
      </c>
      <c r="K326" s="617">
        <v>4340</v>
      </c>
      <c r="L326" s="617"/>
      <c r="M326" s="617">
        <v>4340</v>
      </c>
      <c r="N326" s="617"/>
      <c r="O326" s="617"/>
      <c r="P326" s="638"/>
      <c r="Q326" s="618"/>
    </row>
    <row r="327" spans="1:17" ht="14.4" customHeight="1" x14ac:dyDescent="0.3">
      <c r="A327" s="613" t="s">
        <v>510</v>
      </c>
      <c r="B327" s="614" t="s">
        <v>3234</v>
      </c>
      <c r="C327" s="614" t="s">
        <v>2684</v>
      </c>
      <c r="D327" s="614" t="s">
        <v>3245</v>
      </c>
      <c r="E327" s="614" t="s">
        <v>3246</v>
      </c>
      <c r="F327" s="617"/>
      <c r="G327" s="617"/>
      <c r="H327" s="617"/>
      <c r="I327" s="617"/>
      <c r="J327" s="617"/>
      <c r="K327" s="617"/>
      <c r="L327" s="617"/>
      <c r="M327" s="617"/>
      <c r="N327" s="617">
        <v>1</v>
      </c>
      <c r="O327" s="617">
        <v>1837</v>
      </c>
      <c r="P327" s="638"/>
      <c r="Q327" s="618">
        <v>1837</v>
      </c>
    </row>
    <row r="328" spans="1:17" ht="14.4" customHeight="1" x14ac:dyDescent="0.3">
      <c r="A328" s="613" t="s">
        <v>510</v>
      </c>
      <c r="B328" s="614" t="s">
        <v>3247</v>
      </c>
      <c r="C328" s="614" t="s">
        <v>2684</v>
      </c>
      <c r="D328" s="614" t="s">
        <v>3248</v>
      </c>
      <c r="E328" s="614" t="s">
        <v>3249</v>
      </c>
      <c r="F328" s="617">
        <v>2</v>
      </c>
      <c r="G328" s="617">
        <v>484</v>
      </c>
      <c r="H328" s="617">
        <v>1</v>
      </c>
      <c r="I328" s="617">
        <v>242</v>
      </c>
      <c r="J328" s="617"/>
      <c r="K328" s="617"/>
      <c r="L328" s="617"/>
      <c r="M328" s="617"/>
      <c r="N328" s="617"/>
      <c r="O328" s="617"/>
      <c r="P328" s="638"/>
      <c r="Q328" s="618"/>
    </row>
    <row r="329" spans="1:17" ht="14.4" customHeight="1" x14ac:dyDescent="0.3">
      <c r="A329" s="613" t="s">
        <v>510</v>
      </c>
      <c r="B329" s="614" t="s">
        <v>3250</v>
      </c>
      <c r="C329" s="614" t="s">
        <v>2684</v>
      </c>
      <c r="D329" s="614" t="s">
        <v>3251</v>
      </c>
      <c r="E329" s="614" t="s">
        <v>3252</v>
      </c>
      <c r="F329" s="617">
        <v>1</v>
      </c>
      <c r="G329" s="617">
        <v>412</v>
      </c>
      <c r="H329" s="617">
        <v>1</v>
      </c>
      <c r="I329" s="617">
        <v>412</v>
      </c>
      <c r="J329" s="617"/>
      <c r="K329" s="617"/>
      <c r="L329" s="617"/>
      <c r="M329" s="617"/>
      <c r="N329" s="617"/>
      <c r="O329" s="617"/>
      <c r="P329" s="638"/>
      <c r="Q329" s="618"/>
    </row>
    <row r="330" spans="1:17" ht="14.4" customHeight="1" x14ac:dyDescent="0.3">
      <c r="A330" s="613" t="s">
        <v>510</v>
      </c>
      <c r="B330" s="614" t="s">
        <v>3250</v>
      </c>
      <c r="C330" s="614" t="s">
        <v>2684</v>
      </c>
      <c r="D330" s="614" t="s">
        <v>3253</v>
      </c>
      <c r="E330" s="614" t="s">
        <v>3254</v>
      </c>
      <c r="F330" s="617">
        <v>1</v>
      </c>
      <c r="G330" s="617">
        <v>248</v>
      </c>
      <c r="H330" s="617">
        <v>1</v>
      </c>
      <c r="I330" s="617">
        <v>248</v>
      </c>
      <c r="J330" s="617"/>
      <c r="K330" s="617"/>
      <c r="L330" s="617"/>
      <c r="M330" s="617"/>
      <c r="N330" s="617">
        <v>1</v>
      </c>
      <c r="O330" s="617">
        <v>254</v>
      </c>
      <c r="P330" s="638">
        <v>1.0241935483870968</v>
      </c>
      <c r="Q330" s="618">
        <v>254</v>
      </c>
    </row>
    <row r="331" spans="1:17" ht="14.4" customHeight="1" x14ac:dyDescent="0.3">
      <c r="A331" s="613" t="s">
        <v>510</v>
      </c>
      <c r="B331" s="614" t="s">
        <v>3250</v>
      </c>
      <c r="C331" s="614" t="s">
        <v>2684</v>
      </c>
      <c r="D331" s="614" t="s">
        <v>3255</v>
      </c>
      <c r="E331" s="614" t="s">
        <v>3256</v>
      </c>
      <c r="F331" s="617">
        <v>1</v>
      </c>
      <c r="G331" s="617">
        <v>1500</v>
      </c>
      <c r="H331" s="617">
        <v>1</v>
      </c>
      <c r="I331" s="617">
        <v>1500</v>
      </c>
      <c r="J331" s="617"/>
      <c r="K331" s="617"/>
      <c r="L331" s="617"/>
      <c r="M331" s="617"/>
      <c r="N331" s="617"/>
      <c r="O331" s="617"/>
      <c r="P331" s="638"/>
      <c r="Q331" s="618"/>
    </row>
    <row r="332" spans="1:17" ht="14.4" customHeight="1" x14ac:dyDescent="0.3">
      <c r="A332" s="613" t="s">
        <v>510</v>
      </c>
      <c r="B332" s="614" t="s">
        <v>3250</v>
      </c>
      <c r="C332" s="614" t="s">
        <v>2684</v>
      </c>
      <c r="D332" s="614" t="s">
        <v>3257</v>
      </c>
      <c r="E332" s="614" t="s">
        <v>3258</v>
      </c>
      <c r="F332" s="617">
        <v>1</v>
      </c>
      <c r="G332" s="617">
        <v>1834</v>
      </c>
      <c r="H332" s="617">
        <v>1</v>
      </c>
      <c r="I332" s="617">
        <v>1834</v>
      </c>
      <c r="J332" s="617"/>
      <c r="K332" s="617"/>
      <c r="L332" s="617"/>
      <c r="M332" s="617"/>
      <c r="N332" s="617"/>
      <c r="O332" s="617"/>
      <c r="P332" s="638"/>
      <c r="Q332" s="618"/>
    </row>
    <row r="333" spans="1:17" ht="14.4" customHeight="1" x14ac:dyDescent="0.3">
      <c r="A333" s="613" t="s">
        <v>510</v>
      </c>
      <c r="B333" s="614" t="s">
        <v>3250</v>
      </c>
      <c r="C333" s="614" t="s">
        <v>2684</v>
      </c>
      <c r="D333" s="614" t="s">
        <v>3259</v>
      </c>
      <c r="E333" s="614" t="s">
        <v>3260</v>
      </c>
      <c r="F333" s="617">
        <v>1</v>
      </c>
      <c r="G333" s="617">
        <v>3035</v>
      </c>
      <c r="H333" s="617">
        <v>1</v>
      </c>
      <c r="I333" s="617">
        <v>3035</v>
      </c>
      <c r="J333" s="617"/>
      <c r="K333" s="617"/>
      <c r="L333" s="617"/>
      <c r="M333" s="617"/>
      <c r="N333" s="617"/>
      <c r="O333" s="617"/>
      <c r="P333" s="638"/>
      <c r="Q333" s="618"/>
    </row>
    <row r="334" spans="1:17" ht="14.4" customHeight="1" x14ac:dyDescent="0.3">
      <c r="A334" s="613" t="s">
        <v>510</v>
      </c>
      <c r="B334" s="614" t="s">
        <v>3250</v>
      </c>
      <c r="C334" s="614" t="s">
        <v>2684</v>
      </c>
      <c r="D334" s="614" t="s">
        <v>2729</v>
      </c>
      <c r="E334" s="614" t="s">
        <v>2730</v>
      </c>
      <c r="F334" s="617">
        <v>3</v>
      </c>
      <c r="G334" s="617">
        <v>2418</v>
      </c>
      <c r="H334" s="617">
        <v>1</v>
      </c>
      <c r="I334" s="617">
        <v>806</v>
      </c>
      <c r="J334" s="617">
        <v>1</v>
      </c>
      <c r="K334" s="617">
        <v>806</v>
      </c>
      <c r="L334" s="617">
        <v>0.33333333333333331</v>
      </c>
      <c r="M334" s="617">
        <v>806</v>
      </c>
      <c r="N334" s="617"/>
      <c r="O334" s="617"/>
      <c r="P334" s="638"/>
      <c r="Q334" s="618"/>
    </row>
    <row r="335" spans="1:17" ht="14.4" customHeight="1" x14ac:dyDescent="0.3">
      <c r="A335" s="613" t="s">
        <v>510</v>
      </c>
      <c r="B335" s="614" t="s">
        <v>3250</v>
      </c>
      <c r="C335" s="614" t="s">
        <v>2684</v>
      </c>
      <c r="D335" s="614" t="s">
        <v>3261</v>
      </c>
      <c r="E335" s="614" t="s">
        <v>3262</v>
      </c>
      <c r="F335" s="617">
        <v>1</v>
      </c>
      <c r="G335" s="617">
        <v>1418</v>
      </c>
      <c r="H335" s="617">
        <v>1</v>
      </c>
      <c r="I335" s="617">
        <v>1418</v>
      </c>
      <c r="J335" s="617"/>
      <c r="K335" s="617"/>
      <c r="L335" s="617"/>
      <c r="M335" s="617"/>
      <c r="N335" s="617"/>
      <c r="O335" s="617"/>
      <c r="P335" s="638"/>
      <c r="Q335" s="618"/>
    </row>
    <row r="336" spans="1:17" ht="14.4" customHeight="1" x14ac:dyDescent="0.3">
      <c r="A336" s="613" t="s">
        <v>510</v>
      </c>
      <c r="B336" s="614" t="s">
        <v>3250</v>
      </c>
      <c r="C336" s="614" t="s">
        <v>2684</v>
      </c>
      <c r="D336" s="614" t="s">
        <v>3263</v>
      </c>
      <c r="E336" s="614" t="s">
        <v>3264</v>
      </c>
      <c r="F336" s="617">
        <v>1</v>
      </c>
      <c r="G336" s="617">
        <v>587</v>
      </c>
      <c r="H336" s="617">
        <v>1</v>
      </c>
      <c r="I336" s="617">
        <v>587</v>
      </c>
      <c r="J336" s="617"/>
      <c r="K336" s="617"/>
      <c r="L336" s="617"/>
      <c r="M336" s="617"/>
      <c r="N336" s="617"/>
      <c r="O336" s="617"/>
      <c r="P336" s="638"/>
      <c r="Q336" s="618"/>
    </row>
    <row r="337" spans="1:17" ht="14.4" customHeight="1" x14ac:dyDescent="0.3">
      <c r="A337" s="613" t="s">
        <v>510</v>
      </c>
      <c r="B337" s="614" t="s">
        <v>3265</v>
      </c>
      <c r="C337" s="614" t="s">
        <v>2684</v>
      </c>
      <c r="D337" s="614" t="s">
        <v>2707</v>
      </c>
      <c r="E337" s="614" t="s">
        <v>2708</v>
      </c>
      <c r="F337" s="617">
        <v>2</v>
      </c>
      <c r="G337" s="617">
        <v>4106</v>
      </c>
      <c r="H337" s="617">
        <v>1</v>
      </c>
      <c r="I337" s="617">
        <v>2053</v>
      </c>
      <c r="J337" s="617"/>
      <c r="K337" s="617"/>
      <c r="L337" s="617"/>
      <c r="M337" s="617"/>
      <c r="N337" s="617">
        <v>1</v>
      </c>
      <c r="O337" s="617">
        <v>2073</v>
      </c>
      <c r="P337" s="638">
        <v>0.50487092060399419</v>
      </c>
      <c r="Q337" s="618">
        <v>2073</v>
      </c>
    </row>
    <row r="338" spans="1:17" ht="14.4" customHeight="1" x14ac:dyDescent="0.3">
      <c r="A338" s="613" t="s">
        <v>510</v>
      </c>
      <c r="B338" s="614" t="s">
        <v>3265</v>
      </c>
      <c r="C338" s="614" t="s">
        <v>2684</v>
      </c>
      <c r="D338" s="614" t="s">
        <v>2731</v>
      </c>
      <c r="E338" s="614" t="s">
        <v>2732</v>
      </c>
      <c r="F338" s="617"/>
      <c r="G338" s="617"/>
      <c r="H338" s="617"/>
      <c r="I338" s="617"/>
      <c r="J338" s="617"/>
      <c r="K338" s="617"/>
      <c r="L338" s="617"/>
      <c r="M338" s="617"/>
      <c r="N338" s="617">
        <v>2</v>
      </c>
      <c r="O338" s="617">
        <v>7828</v>
      </c>
      <c r="P338" s="638"/>
      <c r="Q338" s="618">
        <v>3914</v>
      </c>
    </row>
    <row r="339" spans="1:17" ht="14.4" customHeight="1" x14ac:dyDescent="0.3">
      <c r="A339" s="613" t="s">
        <v>510</v>
      </c>
      <c r="B339" s="614" t="s">
        <v>3265</v>
      </c>
      <c r="C339" s="614" t="s">
        <v>2684</v>
      </c>
      <c r="D339" s="614" t="s">
        <v>3266</v>
      </c>
      <c r="E339" s="614" t="s">
        <v>3267</v>
      </c>
      <c r="F339" s="617">
        <v>1</v>
      </c>
      <c r="G339" s="617">
        <v>6363</v>
      </c>
      <c r="H339" s="617">
        <v>1</v>
      </c>
      <c r="I339" s="617">
        <v>6363</v>
      </c>
      <c r="J339" s="617"/>
      <c r="K339" s="617"/>
      <c r="L339" s="617"/>
      <c r="M339" s="617"/>
      <c r="N339" s="617"/>
      <c r="O339" s="617"/>
      <c r="P339" s="638"/>
      <c r="Q339" s="618"/>
    </row>
    <row r="340" spans="1:17" ht="14.4" customHeight="1" x14ac:dyDescent="0.3">
      <c r="A340" s="613" t="s">
        <v>510</v>
      </c>
      <c r="B340" s="614" t="s">
        <v>3265</v>
      </c>
      <c r="C340" s="614" t="s">
        <v>2684</v>
      </c>
      <c r="D340" s="614" t="s">
        <v>3268</v>
      </c>
      <c r="E340" s="614" t="s">
        <v>3269</v>
      </c>
      <c r="F340" s="617"/>
      <c r="G340" s="617"/>
      <c r="H340" s="617"/>
      <c r="I340" s="617"/>
      <c r="J340" s="617"/>
      <c r="K340" s="617"/>
      <c r="L340" s="617"/>
      <c r="M340" s="617"/>
      <c r="N340" s="617">
        <v>2</v>
      </c>
      <c r="O340" s="617">
        <v>1518</v>
      </c>
      <c r="P340" s="638"/>
      <c r="Q340" s="618">
        <v>759</v>
      </c>
    </row>
    <row r="341" spans="1:17" ht="14.4" customHeight="1" x14ac:dyDescent="0.3">
      <c r="A341" s="613" t="s">
        <v>510</v>
      </c>
      <c r="B341" s="614" t="s">
        <v>3265</v>
      </c>
      <c r="C341" s="614" t="s">
        <v>2684</v>
      </c>
      <c r="D341" s="614" t="s">
        <v>3270</v>
      </c>
      <c r="E341" s="614" t="s">
        <v>3271</v>
      </c>
      <c r="F341" s="617">
        <v>1</v>
      </c>
      <c r="G341" s="617">
        <v>303</v>
      </c>
      <c r="H341" s="617">
        <v>1</v>
      </c>
      <c r="I341" s="617">
        <v>303</v>
      </c>
      <c r="J341" s="617"/>
      <c r="K341" s="617"/>
      <c r="L341" s="617"/>
      <c r="M341" s="617"/>
      <c r="N341" s="617"/>
      <c r="O341" s="617"/>
      <c r="P341" s="638"/>
      <c r="Q341" s="618"/>
    </row>
    <row r="342" spans="1:17" ht="14.4" customHeight="1" x14ac:dyDescent="0.3">
      <c r="A342" s="613" t="s">
        <v>510</v>
      </c>
      <c r="B342" s="614" t="s">
        <v>3265</v>
      </c>
      <c r="C342" s="614" t="s">
        <v>2684</v>
      </c>
      <c r="D342" s="614" t="s">
        <v>3272</v>
      </c>
      <c r="E342" s="614" t="s">
        <v>3273</v>
      </c>
      <c r="F342" s="617">
        <v>1</v>
      </c>
      <c r="G342" s="617">
        <v>3002</v>
      </c>
      <c r="H342" s="617">
        <v>1</v>
      </c>
      <c r="I342" s="617">
        <v>3002</v>
      </c>
      <c r="J342" s="617"/>
      <c r="K342" s="617"/>
      <c r="L342" s="617"/>
      <c r="M342" s="617"/>
      <c r="N342" s="617"/>
      <c r="O342" s="617"/>
      <c r="P342" s="638"/>
      <c r="Q342" s="618"/>
    </row>
    <row r="343" spans="1:17" ht="14.4" customHeight="1" x14ac:dyDescent="0.3">
      <c r="A343" s="613" t="s">
        <v>510</v>
      </c>
      <c r="B343" s="614" t="s">
        <v>3274</v>
      </c>
      <c r="C343" s="614" t="s">
        <v>2937</v>
      </c>
      <c r="D343" s="614" t="s">
        <v>2940</v>
      </c>
      <c r="E343" s="614" t="s">
        <v>2074</v>
      </c>
      <c r="F343" s="617">
        <v>15</v>
      </c>
      <c r="G343" s="617">
        <v>1249.5</v>
      </c>
      <c r="H343" s="617">
        <v>1</v>
      </c>
      <c r="I343" s="617">
        <v>83.3</v>
      </c>
      <c r="J343" s="617"/>
      <c r="K343" s="617"/>
      <c r="L343" s="617"/>
      <c r="M343" s="617"/>
      <c r="N343" s="617"/>
      <c r="O343" s="617"/>
      <c r="P343" s="638"/>
      <c r="Q343" s="618"/>
    </row>
    <row r="344" spans="1:17" ht="14.4" customHeight="1" x14ac:dyDescent="0.3">
      <c r="A344" s="613" t="s">
        <v>510</v>
      </c>
      <c r="B344" s="614" t="s">
        <v>3274</v>
      </c>
      <c r="C344" s="614" t="s">
        <v>2937</v>
      </c>
      <c r="D344" s="614" t="s">
        <v>2944</v>
      </c>
      <c r="E344" s="614" t="s">
        <v>2945</v>
      </c>
      <c r="F344" s="617">
        <v>14</v>
      </c>
      <c r="G344" s="617">
        <v>73007.48</v>
      </c>
      <c r="H344" s="617">
        <v>1</v>
      </c>
      <c r="I344" s="617">
        <v>5214.82</v>
      </c>
      <c r="J344" s="617"/>
      <c r="K344" s="617"/>
      <c r="L344" s="617"/>
      <c r="M344" s="617"/>
      <c r="N344" s="617"/>
      <c r="O344" s="617"/>
      <c r="P344" s="638"/>
      <c r="Q344" s="618"/>
    </row>
    <row r="345" spans="1:17" ht="14.4" customHeight="1" x14ac:dyDescent="0.3">
      <c r="A345" s="613" t="s">
        <v>510</v>
      </c>
      <c r="B345" s="614" t="s">
        <v>3274</v>
      </c>
      <c r="C345" s="614" t="s">
        <v>2937</v>
      </c>
      <c r="D345" s="614" t="s">
        <v>2946</v>
      </c>
      <c r="E345" s="614" t="s">
        <v>2068</v>
      </c>
      <c r="F345" s="617">
        <v>69</v>
      </c>
      <c r="G345" s="617">
        <v>9156.36</v>
      </c>
      <c r="H345" s="617">
        <v>1</v>
      </c>
      <c r="I345" s="617">
        <v>132.7008695652174</v>
      </c>
      <c r="J345" s="617"/>
      <c r="K345" s="617"/>
      <c r="L345" s="617"/>
      <c r="M345" s="617"/>
      <c r="N345" s="617"/>
      <c r="O345" s="617"/>
      <c r="P345" s="638"/>
      <c r="Q345" s="618"/>
    </row>
    <row r="346" spans="1:17" ht="14.4" customHeight="1" x14ac:dyDescent="0.3">
      <c r="A346" s="613" t="s">
        <v>510</v>
      </c>
      <c r="B346" s="614" t="s">
        <v>3274</v>
      </c>
      <c r="C346" s="614" t="s">
        <v>2937</v>
      </c>
      <c r="D346" s="614" t="s">
        <v>2947</v>
      </c>
      <c r="E346" s="614" t="s">
        <v>2068</v>
      </c>
      <c r="F346" s="617">
        <v>45</v>
      </c>
      <c r="G346" s="617">
        <v>5643.75</v>
      </c>
      <c r="H346" s="617">
        <v>1</v>
      </c>
      <c r="I346" s="617">
        <v>125.41666666666667</v>
      </c>
      <c r="J346" s="617"/>
      <c r="K346" s="617"/>
      <c r="L346" s="617"/>
      <c r="M346" s="617"/>
      <c r="N346" s="617"/>
      <c r="O346" s="617"/>
      <c r="P346" s="638"/>
      <c r="Q346" s="618"/>
    </row>
    <row r="347" spans="1:17" ht="14.4" customHeight="1" x14ac:dyDescent="0.3">
      <c r="A347" s="613" t="s">
        <v>510</v>
      </c>
      <c r="B347" s="614" t="s">
        <v>3274</v>
      </c>
      <c r="C347" s="614" t="s">
        <v>2937</v>
      </c>
      <c r="D347" s="614" t="s">
        <v>2948</v>
      </c>
      <c r="E347" s="614" t="s">
        <v>2084</v>
      </c>
      <c r="F347" s="617">
        <v>35.500000000000007</v>
      </c>
      <c r="G347" s="617">
        <v>21963.18</v>
      </c>
      <c r="H347" s="617">
        <v>1</v>
      </c>
      <c r="I347" s="617">
        <v>618.6811267605633</v>
      </c>
      <c r="J347" s="617"/>
      <c r="K347" s="617"/>
      <c r="L347" s="617"/>
      <c r="M347" s="617"/>
      <c r="N347" s="617"/>
      <c r="O347" s="617"/>
      <c r="P347" s="638"/>
      <c r="Q347" s="618"/>
    </row>
    <row r="348" spans="1:17" ht="14.4" customHeight="1" x14ac:dyDescent="0.3">
      <c r="A348" s="613" t="s">
        <v>510</v>
      </c>
      <c r="B348" s="614" t="s">
        <v>3274</v>
      </c>
      <c r="C348" s="614" t="s">
        <v>2937</v>
      </c>
      <c r="D348" s="614" t="s">
        <v>2949</v>
      </c>
      <c r="E348" s="614" t="s">
        <v>2950</v>
      </c>
      <c r="F348" s="617">
        <v>94.5</v>
      </c>
      <c r="G348" s="617">
        <v>7945.5599999999995</v>
      </c>
      <c r="H348" s="617">
        <v>1</v>
      </c>
      <c r="I348" s="617">
        <v>84.08</v>
      </c>
      <c r="J348" s="617"/>
      <c r="K348" s="617"/>
      <c r="L348" s="617"/>
      <c r="M348" s="617"/>
      <c r="N348" s="617"/>
      <c r="O348" s="617"/>
      <c r="P348" s="638"/>
      <c r="Q348" s="618"/>
    </row>
    <row r="349" spans="1:17" ht="14.4" customHeight="1" x14ac:dyDescent="0.3">
      <c r="A349" s="613" t="s">
        <v>510</v>
      </c>
      <c r="B349" s="614" t="s">
        <v>3274</v>
      </c>
      <c r="C349" s="614" t="s">
        <v>2937</v>
      </c>
      <c r="D349" s="614" t="s">
        <v>3275</v>
      </c>
      <c r="E349" s="614"/>
      <c r="F349" s="617">
        <v>27.2</v>
      </c>
      <c r="G349" s="617">
        <v>29357.35</v>
      </c>
      <c r="H349" s="617">
        <v>1</v>
      </c>
      <c r="I349" s="617">
        <v>1079.3143382352941</v>
      </c>
      <c r="J349" s="617"/>
      <c r="K349" s="617"/>
      <c r="L349" s="617"/>
      <c r="M349" s="617"/>
      <c r="N349" s="617"/>
      <c r="O349" s="617"/>
      <c r="P349" s="638"/>
      <c r="Q349" s="618"/>
    </row>
    <row r="350" spans="1:17" ht="14.4" customHeight="1" x14ac:dyDescent="0.3">
      <c r="A350" s="613" t="s">
        <v>510</v>
      </c>
      <c r="B350" s="614" t="s">
        <v>3274</v>
      </c>
      <c r="C350" s="614" t="s">
        <v>2937</v>
      </c>
      <c r="D350" s="614" t="s">
        <v>2951</v>
      </c>
      <c r="E350" s="614" t="s">
        <v>1794</v>
      </c>
      <c r="F350" s="617">
        <v>170</v>
      </c>
      <c r="G350" s="617">
        <v>11015.419999999998</v>
      </c>
      <c r="H350" s="617">
        <v>1</v>
      </c>
      <c r="I350" s="617">
        <v>64.796588235294109</v>
      </c>
      <c r="J350" s="617"/>
      <c r="K350" s="617"/>
      <c r="L350" s="617"/>
      <c r="M350" s="617"/>
      <c r="N350" s="617"/>
      <c r="O350" s="617"/>
      <c r="P350" s="638"/>
      <c r="Q350" s="618"/>
    </row>
    <row r="351" spans="1:17" ht="14.4" customHeight="1" x14ac:dyDescent="0.3">
      <c r="A351" s="613" t="s">
        <v>510</v>
      </c>
      <c r="B351" s="614" t="s">
        <v>3274</v>
      </c>
      <c r="C351" s="614" t="s">
        <v>2937</v>
      </c>
      <c r="D351" s="614" t="s">
        <v>3276</v>
      </c>
      <c r="E351" s="614" t="s">
        <v>3277</v>
      </c>
      <c r="F351" s="617">
        <v>16</v>
      </c>
      <c r="G351" s="617">
        <v>2303.1999999999998</v>
      </c>
      <c r="H351" s="617">
        <v>1</v>
      </c>
      <c r="I351" s="617">
        <v>143.94999999999999</v>
      </c>
      <c r="J351" s="617"/>
      <c r="K351" s="617"/>
      <c r="L351" s="617"/>
      <c r="M351" s="617"/>
      <c r="N351" s="617"/>
      <c r="O351" s="617"/>
      <c r="P351" s="638"/>
      <c r="Q351" s="618"/>
    </row>
    <row r="352" spans="1:17" ht="14.4" customHeight="1" x14ac:dyDescent="0.3">
      <c r="A352" s="613" t="s">
        <v>510</v>
      </c>
      <c r="B352" s="614" t="s">
        <v>3274</v>
      </c>
      <c r="C352" s="614" t="s">
        <v>2937</v>
      </c>
      <c r="D352" s="614" t="s">
        <v>2952</v>
      </c>
      <c r="E352" s="614" t="s">
        <v>1798</v>
      </c>
      <c r="F352" s="617">
        <v>30.7</v>
      </c>
      <c r="G352" s="617">
        <v>24854.720000000001</v>
      </c>
      <c r="H352" s="617">
        <v>1</v>
      </c>
      <c r="I352" s="617">
        <v>809.6</v>
      </c>
      <c r="J352" s="617"/>
      <c r="K352" s="617"/>
      <c r="L352" s="617"/>
      <c r="M352" s="617"/>
      <c r="N352" s="617"/>
      <c r="O352" s="617"/>
      <c r="P352" s="638"/>
      <c r="Q352" s="618"/>
    </row>
    <row r="353" spans="1:17" ht="14.4" customHeight="1" x14ac:dyDescent="0.3">
      <c r="A353" s="613" t="s">
        <v>510</v>
      </c>
      <c r="B353" s="614" t="s">
        <v>3274</v>
      </c>
      <c r="C353" s="614" t="s">
        <v>2937</v>
      </c>
      <c r="D353" s="614" t="s">
        <v>3278</v>
      </c>
      <c r="E353" s="614" t="s">
        <v>3279</v>
      </c>
      <c r="F353" s="617">
        <v>3</v>
      </c>
      <c r="G353" s="617">
        <v>3696.42</v>
      </c>
      <c r="H353" s="617">
        <v>1</v>
      </c>
      <c r="I353" s="617">
        <v>1232.1400000000001</v>
      </c>
      <c r="J353" s="617"/>
      <c r="K353" s="617"/>
      <c r="L353" s="617"/>
      <c r="M353" s="617"/>
      <c r="N353" s="617"/>
      <c r="O353" s="617"/>
      <c r="P353" s="638"/>
      <c r="Q353" s="618"/>
    </row>
    <row r="354" spans="1:17" ht="14.4" customHeight="1" x14ac:dyDescent="0.3">
      <c r="A354" s="613" t="s">
        <v>510</v>
      </c>
      <c r="B354" s="614" t="s">
        <v>3274</v>
      </c>
      <c r="C354" s="614" t="s">
        <v>2937</v>
      </c>
      <c r="D354" s="614" t="s">
        <v>3280</v>
      </c>
      <c r="E354" s="614" t="s">
        <v>3281</v>
      </c>
      <c r="F354" s="617">
        <v>4</v>
      </c>
      <c r="G354" s="617">
        <v>25880.080000000002</v>
      </c>
      <c r="H354" s="617">
        <v>1</v>
      </c>
      <c r="I354" s="617">
        <v>6470.02</v>
      </c>
      <c r="J354" s="617"/>
      <c r="K354" s="617"/>
      <c r="L354" s="617"/>
      <c r="M354" s="617"/>
      <c r="N354" s="617"/>
      <c r="O354" s="617"/>
      <c r="P354" s="638"/>
      <c r="Q354" s="618"/>
    </row>
    <row r="355" spans="1:17" ht="14.4" customHeight="1" x14ac:dyDescent="0.3">
      <c r="A355" s="613" t="s">
        <v>510</v>
      </c>
      <c r="B355" s="614" t="s">
        <v>3274</v>
      </c>
      <c r="C355" s="614" t="s">
        <v>2937</v>
      </c>
      <c r="D355" s="614" t="s">
        <v>2953</v>
      </c>
      <c r="E355" s="614" t="s">
        <v>1767</v>
      </c>
      <c r="F355" s="617">
        <v>3.1</v>
      </c>
      <c r="G355" s="617">
        <v>42156.28</v>
      </c>
      <c r="H355" s="617">
        <v>1</v>
      </c>
      <c r="I355" s="617">
        <v>13598.8</v>
      </c>
      <c r="J355" s="617"/>
      <c r="K355" s="617"/>
      <c r="L355" s="617"/>
      <c r="M355" s="617"/>
      <c r="N355" s="617"/>
      <c r="O355" s="617"/>
      <c r="P355" s="638"/>
      <c r="Q355" s="618"/>
    </row>
    <row r="356" spans="1:17" ht="14.4" customHeight="1" x14ac:dyDescent="0.3">
      <c r="A356" s="613" t="s">
        <v>510</v>
      </c>
      <c r="B356" s="614" t="s">
        <v>3274</v>
      </c>
      <c r="C356" s="614" t="s">
        <v>2937</v>
      </c>
      <c r="D356" s="614" t="s">
        <v>3282</v>
      </c>
      <c r="E356" s="614" t="s">
        <v>3283</v>
      </c>
      <c r="F356" s="617">
        <v>0.1</v>
      </c>
      <c r="G356" s="617">
        <v>531.07000000000005</v>
      </c>
      <c r="H356" s="617">
        <v>1</v>
      </c>
      <c r="I356" s="617">
        <v>5310.7</v>
      </c>
      <c r="J356" s="617"/>
      <c r="K356" s="617"/>
      <c r="L356" s="617"/>
      <c r="M356" s="617"/>
      <c r="N356" s="617"/>
      <c r="O356" s="617"/>
      <c r="P356" s="638"/>
      <c r="Q356" s="618"/>
    </row>
    <row r="357" spans="1:17" ht="14.4" customHeight="1" x14ac:dyDescent="0.3">
      <c r="A357" s="613" t="s">
        <v>510</v>
      </c>
      <c r="B357" s="614" t="s">
        <v>3274</v>
      </c>
      <c r="C357" s="614" t="s">
        <v>2937</v>
      </c>
      <c r="D357" s="614" t="s">
        <v>3284</v>
      </c>
      <c r="E357" s="614"/>
      <c r="F357" s="617">
        <v>1.7</v>
      </c>
      <c r="G357" s="617">
        <v>750.46</v>
      </c>
      <c r="H357" s="617">
        <v>1</v>
      </c>
      <c r="I357" s="617">
        <v>441.44705882352946</v>
      </c>
      <c r="J357" s="617"/>
      <c r="K357" s="617"/>
      <c r="L357" s="617"/>
      <c r="M357" s="617"/>
      <c r="N357" s="617"/>
      <c r="O357" s="617"/>
      <c r="P357" s="638"/>
      <c r="Q357" s="618"/>
    </row>
    <row r="358" spans="1:17" ht="14.4" customHeight="1" x14ac:dyDescent="0.3">
      <c r="A358" s="613" t="s">
        <v>510</v>
      </c>
      <c r="B358" s="614" t="s">
        <v>3274</v>
      </c>
      <c r="C358" s="614" t="s">
        <v>2937</v>
      </c>
      <c r="D358" s="614" t="s">
        <v>2957</v>
      </c>
      <c r="E358" s="614" t="s">
        <v>2078</v>
      </c>
      <c r="F358" s="617">
        <v>232</v>
      </c>
      <c r="G358" s="617">
        <v>13458.32</v>
      </c>
      <c r="H358" s="617">
        <v>1</v>
      </c>
      <c r="I358" s="617">
        <v>58.01</v>
      </c>
      <c r="J358" s="617"/>
      <c r="K358" s="617"/>
      <c r="L358" s="617"/>
      <c r="M358" s="617"/>
      <c r="N358" s="617"/>
      <c r="O358" s="617"/>
      <c r="P358" s="638"/>
      <c r="Q358" s="618"/>
    </row>
    <row r="359" spans="1:17" ht="14.4" customHeight="1" x14ac:dyDescent="0.3">
      <c r="A359" s="613" t="s">
        <v>510</v>
      </c>
      <c r="B359" s="614" t="s">
        <v>3274</v>
      </c>
      <c r="C359" s="614" t="s">
        <v>2937</v>
      </c>
      <c r="D359" s="614" t="s">
        <v>2958</v>
      </c>
      <c r="E359" s="614" t="s">
        <v>1805</v>
      </c>
      <c r="F359" s="617">
        <v>12.099999999999998</v>
      </c>
      <c r="G359" s="617">
        <v>4888.7200000000012</v>
      </c>
      <c r="H359" s="617">
        <v>1</v>
      </c>
      <c r="I359" s="617">
        <v>404.02644628099188</v>
      </c>
      <c r="J359" s="617"/>
      <c r="K359" s="617"/>
      <c r="L359" s="617"/>
      <c r="M359" s="617"/>
      <c r="N359" s="617"/>
      <c r="O359" s="617"/>
      <c r="P359" s="638"/>
      <c r="Q359" s="618"/>
    </row>
    <row r="360" spans="1:17" ht="14.4" customHeight="1" x14ac:dyDescent="0.3">
      <c r="A360" s="613" t="s">
        <v>510</v>
      </c>
      <c r="B360" s="614" t="s">
        <v>3274</v>
      </c>
      <c r="C360" s="614" t="s">
        <v>2937</v>
      </c>
      <c r="D360" s="614" t="s">
        <v>1900</v>
      </c>
      <c r="E360" s="614" t="s">
        <v>1907</v>
      </c>
      <c r="F360" s="617">
        <v>3</v>
      </c>
      <c r="G360" s="617">
        <v>20689.5</v>
      </c>
      <c r="H360" s="617">
        <v>1</v>
      </c>
      <c r="I360" s="617">
        <v>6896.5</v>
      </c>
      <c r="J360" s="617"/>
      <c r="K360" s="617"/>
      <c r="L360" s="617"/>
      <c r="M360" s="617"/>
      <c r="N360" s="617"/>
      <c r="O360" s="617"/>
      <c r="P360" s="638"/>
      <c r="Q360" s="618"/>
    </row>
    <row r="361" spans="1:17" ht="14.4" customHeight="1" x14ac:dyDescent="0.3">
      <c r="A361" s="613" t="s">
        <v>510</v>
      </c>
      <c r="B361" s="614" t="s">
        <v>3274</v>
      </c>
      <c r="C361" s="614" t="s">
        <v>2937</v>
      </c>
      <c r="D361" s="614" t="s">
        <v>2959</v>
      </c>
      <c r="E361" s="614" t="s">
        <v>2090</v>
      </c>
      <c r="F361" s="617">
        <v>474</v>
      </c>
      <c r="G361" s="617">
        <v>22515</v>
      </c>
      <c r="H361" s="617">
        <v>1</v>
      </c>
      <c r="I361" s="617">
        <v>47.5</v>
      </c>
      <c r="J361" s="617"/>
      <c r="K361" s="617"/>
      <c r="L361" s="617"/>
      <c r="M361" s="617"/>
      <c r="N361" s="617"/>
      <c r="O361" s="617"/>
      <c r="P361" s="638"/>
      <c r="Q361" s="618"/>
    </row>
    <row r="362" spans="1:17" ht="14.4" customHeight="1" x14ac:dyDescent="0.3">
      <c r="A362" s="613" t="s">
        <v>510</v>
      </c>
      <c r="B362" s="614" t="s">
        <v>3274</v>
      </c>
      <c r="C362" s="614" t="s">
        <v>2937</v>
      </c>
      <c r="D362" s="614" t="s">
        <v>2960</v>
      </c>
      <c r="E362" s="614" t="s">
        <v>1824</v>
      </c>
      <c r="F362" s="617">
        <v>116</v>
      </c>
      <c r="G362" s="617">
        <v>13456</v>
      </c>
      <c r="H362" s="617">
        <v>1</v>
      </c>
      <c r="I362" s="617">
        <v>116</v>
      </c>
      <c r="J362" s="617"/>
      <c r="K362" s="617"/>
      <c r="L362" s="617"/>
      <c r="M362" s="617"/>
      <c r="N362" s="617"/>
      <c r="O362" s="617"/>
      <c r="P362" s="638"/>
      <c r="Q362" s="618"/>
    </row>
    <row r="363" spans="1:17" ht="14.4" customHeight="1" x14ac:dyDescent="0.3">
      <c r="A363" s="613" t="s">
        <v>510</v>
      </c>
      <c r="B363" s="614" t="s">
        <v>3274</v>
      </c>
      <c r="C363" s="614" t="s">
        <v>2937</v>
      </c>
      <c r="D363" s="614" t="s">
        <v>2961</v>
      </c>
      <c r="E363" s="614" t="s">
        <v>2049</v>
      </c>
      <c r="F363" s="617">
        <v>194.40000000000003</v>
      </c>
      <c r="G363" s="617">
        <v>73815.48000000001</v>
      </c>
      <c r="H363" s="617">
        <v>1</v>
      </c>
      <c r="I363" s="617">
        <v>379.70925925925923</v>
      </c>
      <c r="J363" s="617"/>
      <c r="K363" s="617"/>
      <c r="L363" s="617"/>
      <c r="M363" s="617"/>
      <c r="N363" s="617"/>
      <c r="O363" s="617"/>
      <c r="P363" s="638"/>
      <c r="Q363" s="618"/>
    </row>
    <row r="364" spans="1:17" ht="14.4" customHeight="1" x14ac:dyDescent="0.3">
      <c r="A364" s="613" t="s">
        <v>510</v>
      </c>
      <c r="B364" s="614" t="s">
        <v>3274</v>
      </c>
      <c r="C364" s="614" t="s">
        <v>2937</v>
      </c>
      <c r="D364" s="614" t="s">
        <v>3285</v>
      </c>
      <c r="E364" s="614" t="s">
        <v>3286</v>
      </c>
      <c r="F364" s="617">
        <v>18</v>
      </c>
      <c r="G364" s="617">
        <v>1128.78</v>
      </c>
      <c r="H364" s="617">
        <v>1</v>
      </c>
      <c r="I364" s="617">
        <v>62.71</v>
      </c>
      <c r="J364" s="617"/>
      <c r="K364" s="617"/>
      <c r="L364" s="617"/>
      <c r="M364" s="617"/>
      <c r="N364" s="617"/>
      <c r="O364" s="617"/>
      <c r="P364" s="638"/>
      <c r="Q364" s="618"/>
    </row>
    <row r="365" spans="1:17" ht="14.4" customHeight="1" x14ac:dyDescent="0.3">
      <c r="A365" s="613" t="s">
        <v>510</v>
      </c>
      <c r="B365" s="614" t="s">
        <v>3274</v>
      </c>
      <c r="C365" s="614" t="s">
        <v>2937</v>
      </c>
      <c r="D365" s="614" t="s">
        <v>3287</v>
      </c>
      <c r="E365" s="614" t="s">
        <v>3288</v>
      </c>
      <c r="F365" s="617">
        <v>61</v>
      </c>
      <c r="G365" s="617">
        <v>7737.8099999999995</v>
      </c>
      <c r="H365" s="617">
        <v>1</v>
      </c>
      <c r="I365" s="617">
        <v>126.84934426229508</v>
      </c>
      <c r="J365" s="617"/>
      <c r="K365" s="617"/>
      <c r="L365" s="617"/>
      <c r="M365" s="617"/>
      <c r="N365" s="617"/>
      <c r="O365" s="617"/>
      <c r="P365" s="638"/>
      <c r="Q365" s="618"/>
    </row>
    <row r="366" spans="1:17" ht="14.4" customHeight="1" x14ac:dyDescent="0.3">
      <c r="A366" s="613" t="s">
        <v>510</v>
      </c>
      <c r="B366" s="614" t="s">
        <v>3274</v>
      </c>
      <c r="C366" s="614" t="s">
        <v>2937</v>
      </c>
      <c r="D366" s="614" t="s">
        <v>2964</v>
      </c>
      <c r="E366" s="614" t="s">
        <v>2965</v>
      </c>
      <c r="F366" s="617">
        <v>69</v>
      </c>
      <c r="G366" s="617">
        <v>2825.5499999999997</v>
      </c>
      <c r="H366" s="617">
        <v>1</v>
      </c>
      <c r="I366" s="617">
        <v>40.949999999999996</v>
      </c>
      <c r="J366" s="617"/>
      <c r="K366" s="617"/>
      <c r="L366" s="617"/>
      <c r="M366" s="617"/>
      <c r="N366" s="617"/>
      <c r="O366" s="617"/>
      <c r="P366" s="638"/>
      <c r="Q366" s="618"/>
    </row>
    <row r="367" spans="1:17" ht="14.4" customHeight="1" x14ac:dyDescent="0.3">
      <c r="A367" s="613" t="s">
        <v>510</v>
      </c>
      <c r="B367" s="614" t="s">
        <v>3274</v>
      </c>
      <c r="C367" s="614" t="s">
        <v>2937</v>
      </c>
      <c r="D367" s="614" t="s">
        <v>2966</v>
      </c>
      <c r="E367" s="614" t="s">
        <v>2967</v>
      </c>
      <c r="F367" s="617">
        <v>0.2</v>
      </c>
      <c r="G367" s="617">
        <v>1092.1600000000001</v>
      </c>
      <c r="H367" s="617">
        <v>1</v>
      </c>
      <c r="I367" s="617">
        <v>5460.8</v>
      </c>
      <c r="J367" s="617"/>
      <c r="K367" s="617"/>
      <c r="L367" s="617"/>
      <c r="M367" s="617"/>
      <c r="N367" s="617"/>
      <c r="O367" s="617"/>
      <c r="P367" s="638"/>
      <c r="Q367" s="618"/>
    </row>
    <row r="368" spans="1:17" ht="14.4" customHeight="1" x14ac:dyDescent="0.3">
      <c r="A368" s="613" t="s">
        <v>510</v>
      </c>
      <c r="B368" s="614" t="s">
        <v>3274</v>
      </c>
      <c r="C368" s="614" t="s">
        <v>2937</v>
      </c>
      <c r="D368" s="614" t="s">
        <v>2968</v>
      </c>
      <c r="E368" s="614" t="s">
        <v>2969</v>
      </c>
      <c r="F368" s="617">
        <v>5</v>
      </c>
      <c r="G368" s="617">
        <v>102.4</v>
      </c>
      <c r="H368" s="617">
        <v>1</v>
      </c>
      <c r="I368" s="617">
        <v>20.48</v>
      </c>
      <c r="J368" s="617"/>
      <c r="K368" s="617"/>
      <c r="L368" s="617"/>
      <c r="M368" s="617"/>
      <c r="N368" s="617"/>
      <c r="O368" s="617"/>
      <c r="P368" s="638"/>
      <c r="Q368" s="618"/>
    </row>
    <row r="369" spans="1:17" ht="14.4" customHeight="1" x14ac:dyDescent="0.3">
      <c r="A369" s="613" t="s">
        <v>510</v>
      </c>
      <c r="B369" s="614" t="s">
        <v>3274</v>
      </c>
      <c r="C369" s="614" t="s">
        <v>2937</v>
      </c>
      <c r="D369" s="614" t="s">
        <v>2972</v>
      </c>
      <c r="E369" s="614" t="s">
        <v>2060</v>
      </c>
      <c r="F369" s="617">
        <v>12.3</v>
      </c>
      <c r="G369" s="617">
        <v>48288.569999999992</v>
      </c>
      <c r="H369" s="617">
        <v>1</v>
      </c>
      <c r="I369" s="617">
        <v>3925.8999999999992</v>
      </c>
      <c r="J369" s="617"/>
      <c r="K369" s="617"/>
      <c r="L369" s="617"/>
      <c r="M369" s="617"/>
      <c r="N369" s="617"/>
      <c r="O369" s="617"/>
      <c r="P369" s="638"/>
      <c r="Q369" s="618"/>
    </row>
    <row r="370" spans="1:17" ht="14.4" customHeight="1" x14ac:dyDescent="0.3">
      <c r="A370" s="613" t="s">
        <v>510</v>
      </c>
      <c r="B370" s="614" t="s">
        <v>3274</v>
      </c>
      <c r="C370" s="614" t="s">
        <v>2937</v>
      </c>
      <c r="D370" s="614" t="s">
        <v>3289</v>
      </c>
      <c r="E370" s="614" t="s">
        <v>3290</v>
      </c>
      <c r="F370" s="617">
        <v>8</v>
      </c>
      <c r="G370" s="617">
        <v>103520.32000000001</v>
      </c>
      <c r="H370" s="617">
        <v>1</v>
      </c>
      <c r="I370" s="617">
        <v>12940.04</v>
      </c>
      <c r="J370" s="617"/>
      <c r="K370" s="617"/>
      <c r="L370" s="617"/>
      <c r="M370" s="617"/>
      <c r="N370" s="617"/>
      <c r="O370" s="617"/>
      <c r="P370" s="638"/>
      <c r="Q370" s="618"/>
    </row>
    <row r="371" spans="1:17" ht="14.4" customHeight="1" x14ac:dyDescent="0.3">
      <c r="A371" s="613" t="s">
        <v>510</v>
      </c>
      <c r="B371" s="614" t="s">
        <v>3274</v>
      </c>
      <c r="C371" s="614" t="s">
        <v>2937</v>
      </c>
      <c r="D371" s="614" t="s">
        <v>3291</v>
      </c>
      <c r="E371" s="614" t="s">
        <v>3292</v>
      </c>
      <c r="F371" s="617">
        <v>4</v>
      </c>
      <c r="G371" s="617">
        <v>1082.1600000000001</v>
      </c>
      <c r="H371" s="617">
        <v>1</v>
      </c>
      <c r="I371" s="617">
        <v>270.54000000000002</v>
      </c>
      <c r="J371" s="617"/>
      <c r="K371" s="617"/>
      <c r="L371" s="617"/>
      <c r="M371" s="617"/>
      <c r="N371" s="617"/>
      <c r="O371" s="617"/>
      <c r="P371" s="638"/>
      <c r="Q371" s="618"/>
    </row>
    <row r="372" spans="1:17" ht="14.4" customHeight="1" x14ac:dyDescent="0.3">
      <c r="A372" s="613" t="s">
        <v>510</v>
      </c>
      <c r="B372" s="614" t="s">
        <v>3274</v>
      </c>
      <c r="C372" s="614" t="s">
        <v>2937</v>
      </c>
      <c r="D372" s="614" t="s">
        <v>2981</v>
      </c>
      <c r="E372" s="614" t="s">
        <v>2982</v>
      </c>
      <c r="F372" s="617">
        <v>78</v>
      </c>
      <c r="G372" s="617">
        <v>17874.48</v>
      </c>
      <c r="H372" s="617">
        <v>1</v>
      </c>
      <c r="I372" s="617">
        <v>229.16</v>
      </c>
      <c r="J372" s="617"/>
      <c r="K372" s="617"/>
      <c r="L372" s="617"/>
      <c r="M372" s="617"/>
      <c r="N372" s="617"/>
      <c r="O372" s="617"/>
      <c r="P372" s="638"/>
      <c r="Q372" s="618"/>
    </row>
    <row r="373" spans="1:17" ht="14.4" customHeight="1" x14ac:dyDescent="0.3">
      <c r="A373" s="613" t="s">
        <v>510</v>
      </c>
      <c r="B373" s="614" t="s">
        <v>3274</v>
      </c>
      <c r="C373" s="614" t="s">
        <v>2937</v>
      </c>
      <c r="D373" s="614" t="s">
        <v>2983</v>
      </c>
      <c r="E373" s="614" t="s">
        <v>2984</v>
      </c>
      <c r="F373" s="617">
        <v>5.2</v>
      </c>
      <c r="G373" s="617">
        <v>1128.02</v>
      </c>
      <c r="H373" s="617">
        <v>1</v>
      </c>
      <c r="I373" s="617">
        <v>216.92692307692306</v>
      </c>
      <c r="J373" s="617"/>
      <c r="K373" s="617"/>
      <c r="L373" s="617"/>
      <c r="M373" s="617"/>
      <c r="N373" s="617"/>
      <c r="O373" s="617"/>
      <c r="P373" s="638"/>
      <c r="Q373" s="618"/>
    </row>
    <row r="374" spans="1:17" ht="14.4" customHeight="1" x14ac:dyDescent="0.3">
      <c r="A374" s="613" t="s">
        <v>510</v>
      </c>
      <c r="B374" s="614" t="s">
        <v>3274</v>
      </c>
      <c r="C374" s="614" t="s">
        <v>2937</v>
      </c>
      <c r="D374" s="614" t="s">
        <v>2986</v>
      </c>
      <c r="E374" s="614" t="s">
        <v>1790</v>
      </c>
      <c r="F374" s="617">
        <v>1.2000000000000002</v>
      </c>
      <c r="G374" s="617">
        <v>116.33</v>
      </c>
      <c r="H374" s="617">
        <v>1</v>
      </c>
      <c r="I374" s="617">
        <v>96.941666666666649</v>
      </c>
      <c r="J374" s="617"/>
      <c r="K374" s="617"/>
      <c r="L374" s="617"/>
      <c r="M374" s="617"/>
      <c r="N374" s="617"/>
      <c r="O374" s="617"/>
      <c r="P374" s="638"/>
      <c r="Q374" s="618"/>
    </row>
    <row r="375" spans="1:17" ht="14.4" customHeight="1" x14ac:dyDescent="0.3">
      <c r="A375" s="613" t="s">
        <v>510</v>
      </c>
      <c r="B375" s="614" t="s">
        <v>3274</v>
      </c>
      <c r="C375" s="614" t="s">
        <v>2937</v>
      </c>
      <c r="D375" s="614" t="s">
        <v>2987</v>
      </c>
      <c r="E375" s="614" t="s">
        <v>2988</v>
      </c>
      <c r="F375" s="617">
        <v>47</v>
      </c>
      <c r="G375" s="617">
        <v>63256.360000000008</v>
      </c>
      <c r="H375" s="617">
        <v>1</v>
      </c>
      <c r="I375" s="617">
        <v>1345.88</v>
      </c>
      <c r="J375" s="617"/>
      <c r="K375" s="617"/>
      <c r="L375" s="617"/>
      <c r="M375" s="617"/>
      <c r="N375" s="617"/>
      <c r="O375" s="617"/>
      <c r="P375" s="638"/>
      <c r="Q375" s="618"/>
    </row>
    <row r="376" spans="1:17" ht="14.4" customHeight="1" x14ac:dyDescent="0.3">
      <c r="A376" s="613" t="s">
        <v>510</v>
      </c>
      <c r="B376" s="614" t="s">
        <v>3274</v>
      </c>
      <c r="C376" s="614" t="s">
        <v>2937</v>
      </c>
      <c r="D376" s="614" t="s">
        <v>2989</v>
      </c>
      <c r="E376" s="614" t="s">
        <v>2071</v>
      </c>
      <c r="F376" s="617">
        <v>7.35</v>
      </c>
      <c r="G376" s="617">
        <v>5880</v>
      </c>
      <c r="H376" s="617">
        <v>1</v>
      </c>
      <c r="I376" s="617">
        <v>800</v>
      </c>
      <c r="J376" s="617"/>
      <c r="K376" s="617"/>
      <c r="L376" s="617"/>
      <c r="M376" s="617"/>
      <c r="N376" s="617"/>
      <c r="O376" s="617"/>
      <c r="P376" s="638"/>
      <c r="Q376" s="618"/>
    </row>
    <row r="377" spans="1:17" ht="14.4" customHeight="1" x14ac:dyDescent="0.3">
      <c r="A377" s="613" t="s">
        <v>510</v>
      </c>
      <c r="B377" s="614" t="s">
        <v>3274</v>
      </c>
      <c r="C377" s="614" t="s">
        <v>2937</v>
      </c>
      <c r="D377" s="614" t="s">
        <v>2990</v>
      </c>
      <c r="E377" s="614" t="s">
        <v>2991</v>
      </c>
      <c r="F377" s="617">
        <v>24.000000000000004</v>
      </c>
      <c r="G377" s="617">
        <v>51807.08</v>
      </c>
      <c r="H377" s="617">
        <v>1</v>
      </c>
      <c r="I377" s="617">
        <v>2158.6283333333331</v>
      </c>
      <c r="J377" s="617"/>
      <c r="K377" s="617"/>
      <c r="L377" s="617"/>
      <c r="M377" s="617"/>
      <c r="N377" s="617"/>
      <c r="O377" s="617"/>
      <c r="P377" s="638"/>
      <c r="Q377" s="618"/>
    </row>
    <row r="378" spans="1:17" ht="14.4" customHeight="1" x14ac:dyDescent="0.3">
      <c r="A378" s="613" t="s">
        <v>510</v>
      </c>
      <c r="B378" s="614" t="s">
        <v>3274</v>
      </c>
      <c r="C378" s="614" t="s">
        <v>2937</v>
      </c>
      <c r="D378" s="614" t="s">
        <v>2992</v>
      </c>
      <c r="E378" s="614" t="s">
        <v>2056</v>
      </c>
      <c r="F378" s="617">
        <v>2.7</v>
      </c>
      <c r="G378" s="617">
        <v>1633.77</v>
      </c>
      <c r="H378" s="617">
        <v>1</v>
      </c>
      <c r="I378" s="617">
        <v>605.09999999999991</v>
      </c>
      <c r="J378" s="617"/>
      <c r="K378" s="617"/>
      <c r="L378" s="617"/>
      <c r="M378" s="617"/>
      <c r="N378" s="617"/>
      <c r="O378" s="617"/>
      <c r="P378" s="638"/>
      <c r="Q378" s="618"/>
    </row>
    <row r="379" spans="1:17" ht="14.4" customHeight="1" x14ac:dyDescent="0.3">
      <c r="A379" s="613" t="s">
        <v>510</v>
      </c>
      <c r="B379" s="614" t="s">
        <v>3274</v>
      </c>
      <c r="C379" s="614" t="s">
        <v>2937</v>
      </c>
      <c r="D379" s="614" t="s">
        <v>2993</v>
      </c>
      <c r="E379" s="614" t="s">
        <v>2058</v>
      </c>
      <c r="F379" s="617">
        <v>7.6000000000000005</v>
      </c>
      <c r="G379" s="617">
        <v>6225.4400000000005</v>
      </c>
      <c r="H379" s="617">
        <v>1</v>
      </c>
      <c r="I379" s="617">
        <v>819.13684210526321</v>
      </c>
      <c r="J379" s="617"/>
      <c r="K379" s="617"/>
      <c r="L379" s="617"/>
      <c r="M379" s="617"/>
      <c r="N379" s="617"/>
      <c r="O379" s="617"/>
      <c r="P379" s="638"/>
      <c r="Q379" s="618"/>
    </row>
    <row r="380" spans="1:17" ht="14.4" customHeight="1" x14ac:dyDescent="0.3">
      <c r="A380" s="613" t="s">
        <v>510</v>
      </c>
      <c r="B380" s="614" t="s">
        <v>3274</v>
      </c>
      <c r="C380" s="614" t="s">
        <v>2937</v>
      </c>
      <c r="D380" s="614" t="s">
        <v>2994</v>
      </c>
      <c r="E380" s="614" t="s">
        <v>2995</v>
      </c>
      <c r="F380" s="617">
        <v>1</v>
      </c>
      <c r="G380" s="617">
        <v>3535.84</v>
      </c>
      <c r="H380" s="617">
        <v>1</v>
      </c>
      <c r="I380" s="617">
        <v>3535.84</v>
      </c>
      <c r="J380" s="617"/>
      <c r="K380" s="617"/>
      <c r="L380" s="617"/>
      <c r="M380" s="617"/>
      <c r="N380" s="617"/>
      <c r="O380" s="617"/>
      <c r="P380" s="638"/>
      <c r="Q380" s="618"/>
    </row>
    <row r="381" spans="1:17" ht="14.4" customHeight="1" x14ac:dyDescent="0.3">
      <c r="A381" s="613" t="s">
        <v>510</v>
      </c>
      <c r="B381" s="614" t="s">
        <v>3274</v>
      </c>
      <c r="C381" s="614" t="s">
        <v>2937</v>
      </c>
      <c r="D381" s="614" t="s">
        <v>2999</v>
      </c>
      <c r="E381" s="614" t="s">
        <v>1785</v>
      </c>
      <c r="F381" s="617">
        <v>2.4</v>
      </c>
      <c r="G381" s="617">
        <v>2759.84</v>
      </c>
      <c r="H381" s="617">
        <v>1</v>
      </c>
      <c r="I381" s="617">
        <v>1149.9333333333334</v>
      </c>
      <c r="J381" s="617"/>
      <c r="K381" s="617"/>
      <c r="L381" s="617"/>
      <c r="M381" s="617"/>
      <c r="N381" s="617"/>
      <c r="O381" s="617"/>
      <c r="P381" s="638"/>
      <c r="Q381" s="618"/>
    </row>
    <row r="382" spans="1:17" ht="14.4" customHeight="1" x14ac:dyDescent="0.3">
      <c r="A382" s="613" t="s">
        <v>510</v>
      </c>
      <c r="B382" s="614" t="s">
        <v>3274</v>
      </c>
      <c r="C382" s="614" t="s">
        <v>2937</v>
      </c>
      <c r="D382" s="614" t="s">
        <v>3000</v>
      </c>
      <c r="E382" s="614" t="s">
        <v>3001</v>
      </c>
      <c r="F382" s="617">
        <v>52.280000000000015</v>
      </c>
      <c r="G382" s="617">
        <v>189448.53000000006</v>
      </c>
      <c r="H382" s="617">
        <v>1</v>
      </c>
      <c r="I382" s="617">
        <v>3623.7285768936495</v>
      </c>
      <c r="J382" s="617"/>
      <c r="K382" s="617"/>
      <c r="L382" s="617"/>
      <c r="M382" s="617"/>
      <c r="N382" s="617"/>
      <c r="O382" s="617"/>
      <c r="P382" s="638"/>
      <c r="Q382" s="618"/>
    </row>
    <row r="383" spans="1:17" ht="14.4" customHeight="1" x14ac:dyDescent="0.3">
      <c r="A383" s="613" t="s">
        <v>510</v>
      </c>
      <c r="B383" s="614" t="s">
        <v>3274</v>
      </c>
      <c r="C383" s="614" t="s">
        <v>2937</v>
      </c>
      <c r="D383" s="614" t="s">
        <v>3010</v>
      </c>
      <c r="E383" s="614" t="s">
        <v>2995</v>
      </c>
      <c r="F383" s="617">
        <v>3</v>
      </c>
      <c r="G383" s="617">
        <v>21215.040000000001</v>
      </c>
      <c r="H383" s="617">
        <v>1</v>
      </c>
      <c r="I383" s="617">
        <v>7071.68</v>
      </c>
      <c r="J383" s="617"/>
      <c r="K383" s="617"/>
      <c r="L383" s="617"/>
      <c r="M383" s="617"/>
      <c r="N383" s="617"/>
      <c r="O383" s="617"/>
      <c r="P383" s="638"/>
      <c r="Q383" s="618"/>
    </row>
    <row r="384" spans="1:17" ht="14.4" customHeight="1" x14ac:dyDescent="0.3">
      <c r="A384" s="613" t="s">
        <v>510</v>
      </c>
      <c r="B384" s="614" t="s">
        <v>3274</v>
      </c>
      <c r="C384" s="614" t="s">
        <v>3024</v>
      </c>
      <c r="D384" s="614" t="s">
        <v>3025</v>
      </c>
      <c r="E384" s="614" t="s">
        <v>3026</v>
      </c>
      <c r="F384" s="617">
        <v>4</v>
      </c>
      <c r="G384" s="617">
        <v>4824.21</v>
      </c>
      <c r="H384" s="617">
        <v>1</v>
      </c>
      <c r="I384" s="617">
        <v>1206.0525</v>
      </c>
      <c r="J384" s="617"/>
      <c r="K384" s="617"/>
      <c r="L384" s="617"/>
      <c r="M384" s="617"/>
      <c r="N384" s="617"/>
      <c r="O384" s="617"/>
      <c r="P384" s="638"/>
      <c r="Q384" s="618"/>
    </row>
    <row r="385" spans="1:17" ht="14.4" customHeight="1" x14ac:dyDescent="0.3">
      <c r="A385" s="613" t="s">
        <v>510</v>
      </c>
      <c r="B385" s="614" t="s">
        <v>3274</v>
      </c>
      <c r="C385" s="614" t="s">
        <v>3024</v>
      </c>
      <c r="D385" s="614" t="s">
        <v>3027</v>
      </c>
      <c r="E385" s="614" t="s">
        <v>3028</v>
      </c>
      <c r="F385" s="617">
        <v>436</v>
      </c>
      <c r="G385" s="617">
        <v>809067.12</v>
      </c>
      <c r="H385" s="617">
        <v>1</v>
      </c>
      <c r="I385" s="617">
        <v>1855.6585321100918</v>
      </c>
      <c r="J385" s="617"/>
      <c r="K385" s="617"/>
      <c r="L385" s="617"/>
      <c r="M385" s="617"/>
      <c r="N385" s="617"/>
      <c r="O385" s="617"/>
      <c r="P385" s="638"/>
      <c r="Q385" s="618"/>
    </row>
    <row r="386" spans="1:17" ht="14.4" customHeight="1" x14ac:dyDescent="0.3">
      <c r="A386" s="613" t="s">
        <v>510</v>
      </c>
      <c r="B386" s="614" t="s">
        <v>3274</v>
      </c>
      <c r="C386" s="614" t="s">
        <v>3024</v>
      </c>
      <c r="D386" s="614" t="s">
        <v>3029</v>
      </c>
      <c r="E386" s="614" t="s">
        <v>3030</v>
      </c>
      <c r="F386" s="617">
        <v>40</v>
      </c>
      <c r="G386" s="617">
        <v>108667.95000000001</v>
      </c>
      <c r="H386" s="617">
        <v>1</v>
      </c>
      <c r="I386" s="617">
        <v>2716.6987500000005</v>
      </c>
      <c r="J386" s="617"/>
      <c r="K386" s="617"/>
      <c r="L386" s="617"/>
      <c r="M386" s="617"/>
      <c r="N386" s="617"/>
      <c r="O386" s="617"/>
      <c r="P386" s="638"/>
      <c r="Q386" s="618"/>
    </row>
    <row r="387" spans="1:17" ht="14.4" customHeight="1" x14ac:dyDescent="0.3">
      <c r="A387" s="613" t="s">
        <v>510</v>
      </c>
      <c r="B387" s="614" t="s">
        <v>3274</v>
      </c>
      <c r="C387" s="614" t="s">
        <v>3024</v>
      </c>
      <c r="D387" s="614" t="s">
        <v>3031</v>
      </c>
      <c r="E387" s="614" t="s">
        <v>3032</v>
      </c>
      <c r="F387" s="617">
        <v>4</v>
      </c>
      <c r="G387" s="617">
        <v>7462.32</v>
      </c>
      <c r="H387" s="617">
        <v>1</v>
      </c>
      <c r="I387" s="617">
        <v>1865.58</v>
      </c>
      <c r="J387" s="617"/>
      <c r="K387" s="617"/>
      <c r="L387" s="617"/>
      <c r="M387" s="617"/>
      <c r="N387" s="617"/>
      <c r="O387" s="617"/>
      <c r="P387" s="638"/>
      <c r="Q387" s="618"/>
    </row>
    <row r="388" spans="1:17" ht="14.4" customHeight="1" x14ac:dyDescent="0.3">
      <c r="A388" s="613" t="s">
        <v>510</v>
      </c>
      <c r="B388" s="614" t="s">
        <v>3274</v>
      </c>
      <c r="C388" s="614" t="s">
        <v>3024</v>
      </c>
      <c r="D388" s="614" t="s">
        <v>3033</v>
      </c>
      <c r="E388" s="614" t="s">
        <v>3034</v>
      </c>
      <c r="F388" s="617">
        <v>1</v>
      </c>
      <c r="G388" s="617">
        <v>8191.63</v>
      </c>
      <c r="H388" s="617">
        <v>1</v>
      </c>
      <c r="I388" s="617">
        <v>8191.63</v>
      </c>
      <c r="J388" s="617"/>
      <c r="K388" s="617"/>
      <c r="L388" s="617"/>
      <c r="M388" s="617"/>
      <c r="N388" s="617"/>
      <c r="O388" s="617"/>
      <c r="P388" s="638"/>
      <c r="Q388" s="618"/>
    </row>
    <row r="389" spans="1:17" ht="14.4" customHeight="1" x14ac:dyDescent="0.3">
      <c r="A389" s="613" t="s">
        <v>510</v>
      </c>
      <c r="B389" s="614" t="s">
        <v>3274</v>
      </c>
      <c r="C389" s="614" t="s">
        <v>3024</v>
      </c>
      <c r="D389" s="614" t="s">
        <v>3035</v>
      </c>
      <c r="E389" s="614" t="s">
        <v>3036</v>
      </c>
      <c r="F389" s="617">
        <v>6</v>
      </c>
      <c r="G389" s="617">
        <v>48149.98</v>
      </c>
      <c r="H389" s="617">
        <v>1</v>
      </c>
      <c r="I389" s="617">
        <v>8024.9966666666669</v>
      </c>
      <c r="J389" s="617"/>
      <c r="K389" s="617"/>
      <c r="L389" s="617"/>
      <c r="M389" s="617"/>
      <c r="N389" s="617"/>
      <c r="O389" s="617"/>
      <c r="P389" s="638"/>
      <c r="Q389" s="618"/>
    </row>
    <row r="390" spans="1:17" ht="14.4" customHeight="1" x14ac:dyDescent="0.3">
      <c r="A390" s="613" t="s">
        <v>510</v>
      </c>
      <c r="B390" s="614" t="s">
        <v>3274</v>
      </c>
      <c r="C390" s="614" t="s">
        <v>3024</v>
      </c>
      <c r="D390" s="614" t="s">
        <v>3037</v>
      </c>
      <c r="E390" s="614" t="s">
        <v>3038</v>
      </c>
      <c r="F390" s="617">
        <v>24</v>
      </c>
      <c r="G390" s="617">
        <v>229885.86</v>
      </c>
      <c r="H390" s="617">
        <v>1</v>
      </c>
      <c r="I390" s="617">
        <v>9578.5774999999994</v>
      </c>
      <c r="J390" s="617"/>
      <c r="K390" s="617"/>
      <c r="L390" s="617"/>
      <c r="M390" s="617"/>
      <c r="N390" s="617"/>
      <c r="O390" s="617"/>
      <c r="P390" s="638"/>
      <c r="Q390" s="618"/>
    </row>
    <row r="391" spans="1:17" ht="14.4" customHeight="1" x14ac:dyDescent="0.3">
      <c r="A391" s="613" t="s">
        <v>510</v>
      </c>
      <c r="B391" s="614" t="s">
        <v>3274</v>
      </c>
      <c r="C391" s="614" t="s">
        <v>3024</v>
      </c>
      <c r="D391" s="614" t="s">
        <v>3039</v>
      </c>
      <c r="E391" s="614" t="s">
        <v>3040</v>
      </c>
      <c r="F391" s="617">
        <v>233</v>
      </c>
      <c r="G391" s="617">
        <v>214191.41</v>
      </c>
      <c r="H391" s="617">
        <v>1</v>
      </c>
      <c r="I391" s="617">
        <v>919.27643776824038</v>
      </c>
      <c r="J391" s="617"/>
      <c r="K391" s="617"/>
      <c r="L391" s="617"/>
      <c r="M391" s="617"/>
      <c r="N391" s="617"/>
      <c r="O391" s="617"/>
      <c r="P391" s="638"/>
      <c r="Q391" s="618"/>
    </row>
    <row r="392" spans="1:17" ht="14.4" customHeight="1" x14ac:dyDescent="0.3">
      <c r="A392" s="613" t="s">
        <v>510</v>
      </c>
      <c r="B392" s="614" t="s">
        <v>3274</v>
      </c>
      <c r="C392" s="614" t="s">
        <v>3024</v>
      </c>
      <c r="D392" s="614" t="s">
        <v>3041</v>
      </c>
      <c r="E392" s="614" t="s">
        <v>3042</v>
      </c>
      <c r="F392" s="617">
        <v>25</v>
      </c>
      <c r="G392" s="617">
        <v>5939.08</v>
      </c>
      <c r="H392" s="617">
        <v>1</v>
      </c>
      <c r="I392" s="617">
        <v>237.56319999999999</v>
      </c>
      <c r="J392" s="617"/>
      <c r="K392" s="617"/>
      <c r="L392" s="617"/>
      <c r="M392" s="617"/>
      <c r="N392" s="617"/>
      <c r="O392" s="617"/>
      <c r="P392" s="638"/>
      <c r="Q392" s="618"/>
    </row>
    <row r="393" spans="1:17" ht="14.4" customHeight="1" x14ac:dyDescent="0.3">
      <c r="A393" s="613" t="s">
        <v>510</v>
      </c>
      <c r="B393" s="614" t="s">
        <v>3274</v>
      </c>
      <c r="C393" s="614" t="s">
        <v>3043</v>
      </c>
      <c r="D393" s="614" t="s">
        <v>3044</v>
      </c>
      <c r="E393" s="614" t="s">
        <v>3045</v>
      </c>
      <c r="F393" s="617">
        <v>6</v>
      </c>
      <c r="G393" s="617">
        <v>1979.88</v>
      </c>
      <c r="H393" s="617">
        <v>1</v>
      </c>
      <c r="I393" s="617">
        <v>329.98</v>
      </c>
      <c r="J393" s="617"/>
      <c r="K393" s="617"/>
      <c r="L393" s="617"/>
      <c r="M393" s="617"/>
      <c r="N393" s="617"/>
      <c r="O393" s="617"/>
      <c r="P393" s="638"/>
      <c r="Q393" s="618"/>
    </row>
    <row r="394" spans="1:17" ht="14.4" customHeight="1" x14ac:dyDescent="0.3">
      <c r="A394" s="613" t="s">
        <v>510</v>
      </c>
      <c r="B394" s="614" t="s">
        <v>3274</v>
      </c>
      <c r="C394" s="614" t="s">
        <v>3043</v>
      </c>
      <c r="D394" s="614" t="s">
        <v>3293</v>
      </c>
      <c r="E394" s="614" t="s">
        <v>3294</v>
      </c>
      <c r="F394" s="617">
        <v>1</v>
      </c>
      <c r="G394" s="617">
        <v>1435.36</v>
      </c>
      <c r="H394" s="617">
        <v>1</v>
      </c>
      <c r="I394" s="617">
        <v>1435.36</v>
      </c>
      <c r="J394" s="617"/>
      <c r="K394" s="617"/>
      <c r="L394" s="617"/>
      <c r="M394" s="617"/>
      <c r="N394" s="617"/>
      <c r="O394" s="617"/>
      <c r="P394" s="638"/>
      <c r="Q394" s="618"/>
    </row>
    <row r="395" spans="1:17" ht="14.4" customHeight="1" x14ac:dyDescent="0.3">
      <c r="A395" s="613" t="s">
        <v>510</v>
      </c>
      <c r="B395" s="614" t="s">
        <v>3274</v>
      </c>
      <c r="C395" s="614" t="s">
        <v>3043</v>
      </c>
      <c r="D395" s="614" t="s">
        <v>3064</v>
      </c>
      <c r="E395" s="614" t="s">
        <v>3065</v>
      </c>
      <c r="F395" s="617">
        <v>1</v>
      </c>
      <c r="G395" s="617">
        <v>6832.75</v>
      </c>
      <c r="H395" s="617">
        <v>1</v>
      </c>
      <c r="I395" s="617">
        <v>6832.75</v>
      </c>
      <c r="J395" s="617"/>
      <c r="K395" s="617"/>
      <c r="L395" s="617"/>
      <c r="M395" s="617"/>
      <c r="N395" s="617"/>
      <c r="O395" s="617"/>
      <c r="P395" s="638"/>
      <c r="Q395" s="618"/>
    </row>
    <row r="396" spans="1:17" ht="14.4" customHeight="1" x14ac:dyDescent="0.3">
      <c r="A396" s="613" t="s">
        <v>510</v>
      </c>
      <c r="B396" s="614" t="s">
        <v>3274</v>
      </c>
      <c r="C396" s="614" t="s">
        <v>3043</v>
      </c>
      <c r="D396" s="614" t="s">
        <v>3074</v>
      </c>
      <c r="E396" s="614" t="s">
        <v>3058</v>
      </c>
      <c r="F396" s="617">
        <v>2</v>
      </c>
      <c r="G396" s="617">
        <v>242.5</v>
      </c>
      <c r="H396" s="617">
        <v>1</v>
      </c>
      <c r="I396" s="617">
        <v>121.25</v>
      </c>
      <c r="J396" s="617"/>
      <c r="K396" s="617"/>
      <c r="L396" s="617"/>
      <c r="M396" s="617"/>
      <c r="N396" s="617"/>
      <c r="O396" s="617"/>
      <c r="P396" s="638"/>
      <c r="Q396" s="618"/>
    </row>
    <row r="397" spans="1:17" ht="14.4" customHeight="1" x14ac:dyDescent="0.3">
      <c r="A397" s="613" t="s">
        <v>510</v>
      </c>
      <c r="B397" s="614" t="s">
        <v>3274</v>
      </c>
      <c r="C397" s="614" t="s">
        <v>3043</v>
      </c>
      <c r="D397" s="614" t="s">
        <v>3295</v>
      </c>
      <c r="E397" s="614" t="s">
        <v>3296</v>
      </c>
      <c r="F397" s="617">
        <v>2</v>
      </c>
      <c r="G397" s="617">
        <v>2002.26</v>
      </c>
      <c r="H397" s="617">
        <v>1</v>
      </c>
      <c r="I397" s="617">
        <v>1001.13</v>
      </c>
      <c r="J397" s="617"/>
      <c r="K397" s="617"/>
      <c r="L397" s="617"/>
      <c r="M397" s="617"/>
      <c r="N397" s="617"/>
      <c r="O397" s="617"/>
      <c r="P397" s="638"/>
      <c r="Q397" s="618"/>
    </row>
    <row r="398" spans="1:17" ht="14.4" customHeight="1" x14ac:dyDescent="0.3">
      <c r="A398" s="613" t="s">
        <v>510</v>
      </c>
      <c r="B398" s="614" t="s">
        <v>3274</v>
      </c>
      <c r="C398" s="614" t="s">
        <v>3043</v>
      </c>
      <c r="D398" s="614" t="s">
        <v>3297</v>
      </c>
      <c r="E398" s="614" t="s">
        <v>3298</v>
      </c>
      <c r="F398" s="617">
        <v>1</v>
      </c>
      <c r="G398" s="617">
        <v>2404.36</v>
      </c>
      <c r="H398" s="617">
        <v>1</v>
      </c>
      <c r="I398" s="617">
        <v>2404.36</v>
      </c>
      <c r="J398" s="617"/>
      <c r="K398" s="617"/>
      <c r="L398" s="617"/>
      <c r="M398" s="617"/>
      <c r="N398" s="617"/>
      <c r="O398" s="617"/>
      <c r="P398" s="638"/>
      <c r="Q398" s="618"/>
    </row>
    <row r="399" spans="1:17" ht="14.4" customHeight="1" x14ac:dyDescent="0.3">
      <c r="A399" s="613" t="s">
        <v>510</v>
      </c>
      <c r="B399" s="614" t="s">
        <v>3274</v>
      </c>
      <c r="C399" s="614" t="s">
        <v>3043</v>
      </c>
      <c r="D399" s="614" t="s">
        <v>3299</v>
      </c>
      <c r="E399" s="614" t="s">
        <v>3300</v>
      </c>
      <c r="F399" s="617">
        <v>2</v>
      </c>
      <c r="G399" s="617">
        <v>2734.14</v>
      </c>
      <c r="H399" s="617">
        <v>1</v>
      </c>
      <c r="I399" s="617">
        <v>1367.07</v>
      </c>
      <c r="J399" s="617"/>
      <c r="K399" s="617"/>
      <c r="L399" s="617"/>
      <c r="M399" s="617"/>
      <c r="N399" s="617"/>
      <c r="O399" s="617"/>
      <c r="P399" s="638"/>
      <c r="Q399" s="618"/>
    </row>
    <row r="400" spans="1:17" ht="14.4" customHeight="1" x14ac:dyDescent="0.3">
      <c r="A400" s="613" t="s">
        <v>510</v>
      </c>
      <c r="B400" s="614" t="s">
        <v>3274</v>
      </c>
      <c r="C400" s="614" t="s">
        <v>3043</v>
      </c>
      <c r="D400" s="614" t="s">
        <v>3301</v>
      </c>
      <c r="E400" s="614" t="s">
        <v>3302</v>
      </c>
      <c r="F400" s="617">
        <v>1</v>
      </c>
      <c r="G400" s="617">
        <v>23608.2</v>
      </c>
      <c r="H400" s="617">
        <v>1</v>
      </c>
      <c r="I400" s="617">
        <v>23608.2</v>
      </c>
      <c r="J400" s="617"/>
      <c r="K400" s="617"/>
      <c r="L400" s="617"/>
      <c r="M400" s="617"/>
      <c r="N400" s="617"/>
      <c r="O400" s="617"/>
      <c r="P400" s="638"/>
      <c r="Q400" s="618"/>
    </row>
    <row r="401" spans="1:17" ht="14.4" customHeight="1" x14ac:dyDescent="0.3">
      <c r="A401" s="613" t="s">
        <v>510</v>
      </c>
      <c r="B401" s="614" t="s">
        <v>3274</v>
      </c>
      <c r="C401" s="614" t="s">
        <v>3043</v>
      </c>
      <c r="D401" s="614" t="s">
        <v>3101</v>
      </c>
      <c r="E401" s="614" t="s">
        <v>3102</v>
      </c>
      <c r="F401" s="617">
        <v>3</v>
      </c>
      <c r="G401" s="617">
        <v>5388</v>
      </c>
      <c r="H401" s="617">
        <v>1</v>
      </c>
      <c r="I401" s="617">
        <v>1796</v>
      </c>
      <c r="J401" s="617"/>
      <c r="K401" s="617"/>
      <c r="L401" s="617"/>
      <c r="M401" s="617"/>
      <c r="N401" s="617"/>
      <c r="O401" s="617"/>
      <c r="P401" s="638"/>
      <c r="Q401" s="618"/>
    </row>
    <row r="402" spans="1:17" ht="14.4" customHeight="1" x14ac:dyDescent="0.3">
      <c r="A402" s="613" t="s">
        <v>510</v>
      </c>
      <c r="B402" s="614" t="s">
        <v>3274</v>
      </c>
      <c r="C402" s="614" t="s">
        <v>3043</v>
      </c>
      <c r="D402" s="614" t="s">
        <v>3103</v>
      </c>
      <c r="E402" s="614" t="s">
        <v>3104</v>
      </c>
      <c r="F402" s="617">
        <v>4</v>
      </c>
      <c r="G402" s="617">
        <v>7184</v>
      </c>
      <c r="H402" s="617">
        <v>1</v>
      </c>
      <c r="I402" s="617">
        <v>1796</v>
      </c>
      <c r="J402" s="617"/>
      <c r="K402" s="617"/>
      <c r="L402" s="617"/>
      <c r="M402" s="617"/>
      <c r="N402" s="617"/>
      <c r="O402" s="617"/>
      <c r="P402" s="638"/>
      <c r="Q402" s="618"/>
    </row>
    <row r="403" spans="1:17" ht="14.4" customHeight="1" x14ac:dyDescent="0.3">
      <c r="A403" s="613" t="s">
        <v>510</v>
      </c>
      <c r="B403" s="614" t="s">
        <v>3274</v>
      </c>
      <c r="C403" s="614" t="s">
        <v>3043</v>
      </c>
      <c r="D403" s="614" t="s">
        <v>3105</v>
      </c>
      <c r="E403" s="614" t="s">
        <v>3106</v>
      </c>
      <c r="F403" s="617">
        <v>3</v>
      </c>
      <c r="G403" s="617">
        <v>5388</v>
      </c>
      <c r="H403" s="617">
        <v>1</v>
      </c>
      <c r="I403" s="617">
        <v>1796</v>
      </c>
      <c r="J403" s="617"/>
      <c r="K403" s="617"/>
      <c r="L403" s="617"/>
      <c r="M403" s="617"/>
      <c r="N403" s="617"/>
      <c r="O403" s="617"/>
      <c r="P403" s="638"/>
      <c r="Q403" s="618"/>
    </row>
    <row r="404" spans="1:17" ht="14.4" customHeight="1" x14ac:dyDescent="0.3">
      <c r="A404" s="613" t="s">
        <v>510</v>
      </c>
      <c r="B404" s="614" t="s">
        <v>3274</v>
      </c>
      <c r="C404" s="614" t="s">
        <v>3043</v>
      </c>
      <c r="D404" s="614" t="s">
        <v>3303</v>
      </c>
      <c r="E404" s="614" t="s">
        <v>3304</v>
      </c>
      <c r="F404" s="617">
        <v>1</v>
      </c>
      <c r="G404" s="617">
        <v>1796</v>
      </c>
      <c r="H404" s="617">
        <v>1</v>
      </c>
      <c r="I404" s="617">
        <v>1796</v>
      </c>
      <c r="J404" s="617"/>
      <c r="K404" s="617"/>
      <c r="L404" s="617"/>
      <c r="M404" s="617"/>
      <c r="N404" s="617"/>
      <c r="O404" s="617"/>
      <c r="P404" s="638"/>
      <c r="Q404" s="618"/>
    </row>
    <row r="405" spans="1:17" ht="14.4" customHeight="1" x14ac:dyDescent="0.3">
      <c r="A405" s="613" t="s">
        <v>510</v>
      </c>
      <c r="B405" s="614" t="s">
        <v>3274</v>
      </c>
      <c r="C405" s="614" t="s">
        <v>3043</v>
      </c>
      <c r="D405" s="614" t="s">
        <v>3305</v>
      </c>
      <c r="E405" s="614" t="s">
        <v>3306</v>
      </c>
      <c r="F405" s="617">
        <v>1</v>
      </c>
      <c r="G405" s="617">
        <v>530.62</v>
      </c>
      <c r="H405" s="617">
        <v>1</v>
      </c>
      <c r="I405" s="617">
        <v>530.62</v>
      </c>
      <c r="J405" s="617"/>
      <c r="K405" s="617"/>
      <c r="L405" s="617"/>
      <c r="M405" s="617"/>
      <c r="N405" s="617"/>
      <c r="O405" s="617"/>
      <c r="P405" s="638"/>
      <c r="Q405" s="618"/>
    </row>
    <row r="406" spans="1:17" ht="14.4" customHeight="1" x14ac:dyDescent="0.3">
      <c r="A406" s="613" t="s">
        <v>510</v>
      </c>
      <c r="B406" s="614" t="s">
        <v>3274</v>
      </c>
      <c r="C406" s="614" t="s">
        <v>3043</v>
      </c>
      <c r="D406" s="614" t="s">
        <v>3307</v>
      </c>
      <c r="E406" s="614" t="s">
        <v>3308</v>
      </c>
      <c r="F406" s="617">
        <v>1</v>
      </c>
      <c r="G406" s="617">
        <v>2932.91</v>
      </c>
      <c r="H406" s="617">
        <v>1</v>
      </c>
      <c r="I406" s="617">
        <v>2932.91</v>
      </c>
      <c r="J406" s="617"/>
      <c r="K406" s="617"/>
      <c r="L406" s="617"/>
      <c r="M406" s="617"/>
      <c r="N406" s="617"/>
      <c r="O406" s="617"/>
      <c r="P406" s="638"/>
      <c r="Q406" s="618"/>
    </row>
    <row r="407" spans="1:17" ht="14.4" customHeight="1" x14ac:dyDescent="0.3">
      <c r="A407" s="613" t="s">
        <v>510</v>
      </c>
      <c r="B407" s="614" t="s">
        <v>3274</v>
      </c>
      <c r="C407" s="614" t="s">
        <v>3043</v>
      </c>
      <c r="D407" s="614" t="s">
        <v>3113</v>
      </c>
      <c r="E407" s="614" t="s">
        <v>3114</v>
      </c>
      <c r="F407" s="617">
        <v>18</v>
      </c>
      <c r="G407" s="617">
        <v>10017</v>
      </c>
      <c r="H407" s="617">
        <v>1</v>
      </c>
      <c r="I407" s="617">
        <v>556.5</v>
      </c>
      <c r="J407" s="617"/>
      <c r="K407" s="617"/>
      <c r="L407" s="617"/>
      <c r="M407" s="617"/>
      <c r="N407" s="617"/>
      <c r="O407" s="617"/>
      <c r="P407" s="638"/>
      <c r="Q407" s="618"/>
    </row>
    <row r="408" spans="1:17" ht="14.4" customHeight="1" x14ac:dyDescent="0.3">
      <c r="A408" s="613" t="s">
        <v>510</v>
      </c>
      <c r="B408" s="614" t="s">
        <v>3274</v>
      </c>
      <c r="C408" s="614" t="s">
        <v>3043</v>
      </c>
      <c r="D408" s="614" t="s">
        <v>3309</v>
      </c>
      <c r="E408" s="614" t="s">
        <v>3310</v>
      </c>
      <c r="F408" s="617">
        <v>1</v>
      </c>
      <c r="G408" s="617">
        <v>1844.73</v>
      </c>
      <c r="H408" s="617">
        <v>1</v>
      </c>
      <c r="I408" s="617">
        <v>1844.73</v>
      </c>
      <c r="J408" s="617"/>
      <c r="K408" s="617"/>
      <c r="L408" s="617"/>
      <c r="M408" s="617"/>
      <c r="N408" s="617"/>
      <c r="O408" s="617"/>
      <c r="P408" s="638"/>
      <c r="Q408" s="618"/>
    </row>
    <row r="409" spans="1:17" ht="14.4" customHeight="1" x14ac:dyDescent="0.3">
      <c r="A409" s="613" t="s">
        <v>510</v>
      </c>
      <c r="B409" s="614" t="s">
        <v>3274</v>
      </c>
      <c r="C409" s="614" t="s">
        <v>3043</v>
      </c>
      <c r="D409" s="614" t="s">
        <v>3311</v>
      </c>
      <c r="E409" s="614" t="s">
        <v>3312</v>
      </c>
      <c r="F409" s="617">
        <v>1</v>
      </c>
      <c r="G409" s="617">
        <v>9229.85</v>
      </c>
      <c r="H409" s="617">
        <v>1</v>
      </c>
      <c r="I409" s="617">
        <v>9229.85</v>
      </c>
      <c r="J409" s="617"/>
      <c r="K409" s="617"/>
      <c r="L409" s="617"/>
      <c r="M409" s="617"/>
      <c r="N409" s="617"/>
      <c r="O409" s="617"/>
      <c r="P409" s="638"/>
      <c r="Q409" s="618"/>
    </row>
    <row r="410" spans="1:17" ht="14.4" customHeight="1" x14ac:dyDescent="0.3">
      <c r="A410" s="613" t="s">
        <v>510</v>
      </c>
      <c r="B410" s="614" t="s">
        <v>3274</v>
      </c>
      <c r="C410" s="614" t="s">
        <v>3043</v>
      </c>
      <c r="D410" s="614" t="s">
        <v>3313</v>
      </c>
      <c r="E410" s="614" t="s">
        <v>3314</v>
      </c>
      <c r="F410" s="617">
        <v>3</v>
      </c>
      <c r="G410" s="617">
        <v>8997.7199999999993</v>
      </c>
      <c r="H410" s="617">
        <v>1</v>
      </c>
      <c r="I410" s="617">
        <v>2999.24</v>
      </c>
      <c r="J410" s="617"/>
      <c r="K410" s="617"/>
      <c r="L410" s="617"/>
      <c r="M410" s="617"/>
      <c r="N410" s="617"/>
      <c r="O410" s="617"/>
      <c r="P410" s="638"/>
      <c r="Q410" s="618"/>
    </row>
    <row r="411" spans="1:17" ht="14.4" customHeight="1" x14ac:dyDescent="0.3">
      <c r="A411" s="613" t="s">
        <v>510</v>
      </c>
      <c r="B411" s="614" t="s">
        <v>3274</v>
      </c>
      <c r="C411" s="614" t="s">
        <v>3043</v>
      </c>
      <c r="D411" s="614" t="s">
        <v>3315</v>
      </c>
      <c r="E411" s="614" t="s">
        <v>3316</v>
      </c>
      <c r="F411" s="617">
        <v>1</v>
      </c>
      <c r="G411" s="617">
        <v>1614</v>
      </c>
      <c r="H411" s="617">
        <v>1</v>
      </c>
      <c r="I411" s="617">
        <v>1614</v>
      </c>
      <c r="J411" s="617"/>
      <c r="K411" s="617"/>
      <c r="L411" s="617"/>
      <c r="M411" s="617"/>
      <c r="N411" s="617"/>
      <c r="O411" s="617"/>
      <c r="P411" s="638"/>
      <c r="Q411" s="618"/>
    </row>
    <row r="412" spans="1:17" ht="14.4" customHeight="1" x14ac:dyDescent="0.3">
      <c r="A412" s="613" t="s">
        <v>510</v>
      </c>
      <c r="B412" s="614" t="s">
        <v>3274</v>
      </c>
      <c r="C412" s="614" t="s">
        <v>3043</v>
      </c>
      <c r="D412" s="614" t="s">
        <v>3121</v>
      </c>
      <c r="E412" s="614" t="s">
        <v>3122</v>
      </c>
      <c r="F412" s="617">
        <v>8</v>
      </c>
      <c r="G412" s="617">
        <v>772.8</v>
      </c>
      <c r="H412" s="617">
        <v>1</v>
      </c>
      <c r="I412" s="617">
        <v>96.6</v>
      </c>
      <c r="J412" s="617"/>
      <c r="K412" s="617"/>
      <c r="L412" s="617"/>
      <c r="M412" s="617"/>
      <c r="N412" s="617"/>
      <c r="O412" s="617"/>
      <c r="P412" s="638"/>
      <c r="Q412" s="618"/>
    </row>
    <row r="413" spans="1:17" ht="14.4" customHeight="1" x14ac:dyDescent="0.3">
      <c r="A413" s="613" t="s">
        <v>510</v>
      </c>
      <c r="B413" s="614" t="s">
        <v>3274</v>
      </c>
      <c r="C413" s="614" t="s">
        <v>3043</v>
      </c>
      <c r="D413" s="614" t="s">
        <v>3317</v>
      </c>
      <c r="E413" s="614"/>
      <c r="F413" s="617">
        <v>1</v>
      </c>
      <c r="G413" s="617">
        <v>70</v>
      </c>
      <c r="H413" s="617">
        <v>1</v>
      </c>
      <c r="I413" s="617">
        <v>70</v>
      </c>
      <c r="J413" s="617"/>
      <c r="K413" s="617"/>
      <c r="L413" s="617"/>
      <c r="M413" s="617"/>
      <c r="N413" s="617"/>
      <c r="O413" s="617"/>
      <c r="P413" s="638"/>
      <c r="Q413" s="618"/>
    </row>
    <row r="414" spans="1:17" ht="14.4" customHeight="1" x14ac:dyDescent="0.3">
      <c r="A414" s="613" t="s">
        <v>510</v>
      </c>
      <c r="B414" s="614" t="s">
        <v>3274</v>
      </c>
      <c r="C414" s="614" t="s">
        <v>3043</v>
      </c>
      <c r="D414" s="614" t="s">
        <v>3318</v>
      </c>
      <c r="E414" s="614"/>
      <c r="F414" s="617">
        <v>2</v>
      </c>
      <c r="G414" s="617">
        <v>294</v>
      </c>
      <c r="H414" s="617">
        <v>1</v>
      </c>
      <c r="I414" s="617">
        <v>147</v>
      </c>
      <c r="J414" s="617"/>
      <c r="K414" s="617"/>
      <c r="L414" s="617"/>
      <c r="M414" s="617"/>
      <c r="N414" s="617"/>
      <c r="O414" s="617"/>
      <c r="P414" s="638"/>
      <c r="Q414" s="618"/>
    </row>
    <row r="415" spans="1:17" ht="14.4" customHeight="1" x14ac:dyDescent="0.3">
      <c r="A415" s="613" t="s">
        <v>510</v>
      </c>
      <c r="B415" s="614" t="s">
        <v>3274</v>
      </c>
      <c r="C415" s="614" t="s">
        <v>3043</v>
      </c>
      <c r="D415" s="614" t="s">
        <v>3129</v>
      </c>
      <c r="E415" s="614" t="s">
        <v>3130</v>
      </c>
      <c r="F415" s="617">
        <v>1</v>
      </c>
      <c r="G415" s="617">
        <v>3960</v>
      </c>
      <c r="H415" s="617">
        <v>1</v>
      </c>
      <c r="I415" s="617">
        <v>3960</v>
      </c>
      <c r="J415" s="617"/>
      <c r="K415" s="617"/>
      <c r="L415" s="617"/>
      <c r="M415" s="617"/>
      <c r="N415" s="617"/>
      <c r="O415" s="617"/>
      <c r="P415" s="638"/>
      <c r="Q415" s="618"/>
    </row>
    <row r="416" spans="1:17" ht="14.4" customHeight="1" x14ac:dyDescent="0.3">
      <c r="A416" s="613" t="s">
        <v>510</v>
      </c>
      <c r="B416" s="614" t="s">
        <v>3274</v>
      </c>
      <c r="C416" s="614" t="s">
        <v>3043</v>
      </c>
      <c r="D416" s="614" t="s">
        <v>3132</v>
      </c>
      <c r="E416" s="614" t="s">
        <v>3133</v>
      </c>
      <c r="F416" s="617">
        <v>4</v>
      </c>
      <c r="G416" s="617">
        <v>2201.1999999999998</v>
      </c>
      <c r="H416" s="617">
        <v>1</v>
      </c>
      <c r="I416" s="617">
        <v>550.29999999999995</v>
      </c>
      <c r="J416" s="617"/>
      <c r="K416" s="617"/>
      <c r="L416" s="617"/>
      <c r="M416" s="617"/>
      <c r="N416" s="617"/>
      <c r="O416" s="617"/>
      <c r="P416" s="638"/>
      <c r="Q416" s="618"/>
    </row>
    <row r="417" spans="1:17" ht="14.4" customHeight="1" x14ac:dyDescent="0.3">
      <c r="A417" s="613" t="s">
        <v>510</v>
      </c>
      <c r="B417" s="614" t="s">
        <v>3274</v>
      </c>
      <c r="C417" s="614" t="s">
        <v>3043</v>
      </c>
      <c r="D417" s="614" t="s">
        <v>3134</v>
      </c>
      <c r="E417" s="614" t="s">
        <v>3135</v>
      </c>
      <c r="F417" s="617">
        <v>6</v>
      </c>
      <c r="G417" s="617">
        <v>3624</v>
      </c>
      <c r="H417" s="617">
        <v>1</v>
      </c>
      <c r="I417" s="617">
        <v>604</v>
      </c>
      <c r="J417" s="617"/>
      <c r="K417" s="617"/>
      <c r="L417" s="617"/>
      <c r="M417" s="617"/>
      <c r="N417" s="617"/>
      <c r="O417" s="617"/>
      <c r="P417" s="638"/>
      <c r="Q417" s="618"/>
    </row>
    <row r="418" spans="1:17" ht="14.4" customHeight="1" x14ac:dyDescent="0.3">
      <c r="A418" s="613" t="s">
        <v>510</v>
      </c>
      <c r="B418" s="614" t="s">
        <v>3274</v>
      </c>
      <c r="C418" s="614" t="s">
        <v>3043</v>
      </c>
      <c r="D418" s="614" t="s">
        <v>3319</v>
      </c>
      <c r="E418" s="614" t="s">
        <v>3320</v>
      </c>
      <c r="F418" s="617">
        <v>1</v>
      </c>
      <c r="G418" s="617">
        <v>76433</v>
      </c>
      <c r="H418" s="617">
        <v>1</v>
      </c>
      <c r="I418" s="617">
        <v>76433</v>
      </c>
      <c r="J418" s="617"/>
      <c r="K418" s="617"/>
      <c r="L418" s="617"/>
      <c r="M418" s="617"/>
      <c r="N418" s="617"/>
      <c r="O418" s="617"/>
      <c r="P418" s="638"/>
      <c r="Q418" s="618"/>
    </row>
    <row r="419" spans="1:17" ht="14.4" customHeight="1" x14ac:dyDescent="0.3">
      <c r="A419" s="613" t="s">
        <v>510</v>
      </c>
      <c r="B419" s="614" t="s">
        <v>3274</v>
      </c>
      <c r="C419" s="614" t="s">
        <v>3043</v>
      </c>
      <c r="D419" s="614" t="s">
        <v>3321</v>
      </c>
      <c r="E419" s="614" t="s">
        <v>3322</v>
      </c>
      <c r="F419" s="617">
        <v>1</v>
      </c>
      <c r="G419" s="617">
        <v>5705.8</v>
      </c>
      <c r="H419" s="617">
        <v>1</v>
      </c>
      <c r="I419" s="617">
        <v>5705.8</v>
      </c>
      <c r="J419" s="617"/>
      <c r="K419" s="617"/>
      <c r="L419" s="617"/>
      <c r="M419" s="617"/>
      <c r="N419" s="617"/>
      <c r="O419" s="617"/>
      <c r="P419" s="638"/>
      <c r="Q419" s="618"/>
    </row>
    <row r="420" spans="1:17" ht="14.4" customHeight="1" x14ac:dyDescent="0.3">
      <c r="A420" s="613" t="s">
        <v>510</v>
      </c>
      <c r="B420" s="614" t="s">
        <v>3274</v>
      </c>
      <c r="C420" s="614" t="s">
        <v>2684</v>
      </c>
      <c r="D420" s="614" t="s">
        <v>3170</v>
      </c>
      <c r="E420" s="614" t="s">
        <v>3171</v>
      </c>
      <c r="F420" s="617">
        <v>12</v>
      </c>
      <c r="G420" s="617">
        <v>383592</v>
      </c>
      <c r="H420" s="617">
        <v>1</v>
      </c>
      <c r="I420" s="617">
        <v>31966</v>
      </c>
      <c r="J420" s="617"/>
      <c r="K420" s="617"/>
      <c r="L420" s="617"/>
      <c r="M420" s="617"/>
      <c r="N420" s="617"/>
      <c r="O420" s="617"/>
      <c r="P420" s="638"/>
      <c r="Q420" s="618"/>
    </row>
    <row r="421" spans="1:17" ht="14.4" customHeight="1" x14ac:dyDescent="0.3">
      <c r="A421" s="613" t="s">
        <v>510</v>
      </c>
      <c r="B421" s="614" t="s">
        <v>3274</v>
      </c>
      <c r="C421" s="614" t="s">
        <v>2684</v>
      </c>
      <c r="D421" s="614" t="s">
        <v>3172</v>
      </c>
      <c r="E421" s="614" t="s">
        <v>3173</v>
      </c>
      <c r="F421" s="617">
        <v>1077</v>
      </c>
      <c r="G421" s="617">
        <v>12812665</v>
      </c>
      <c r="H421" s="617">
        <v>1</v>
      </c>
      <c r="I421" s="617">
        <v>11896.624883936862</v>
      </c>
      <c r="J421" s="617"/>
      <c r="K421" s="617"/>
      <c r="L421" s="617"/>
      <c r="M421" s="617"/>
      <c r="N421" s="617"/>
      <c r="O421" s="617"/>
      <c r="P421" s="638"/>
      <c r="Q421" s="618"/>
    </row>
    <row r="422" spans="1:17" ht="14.4" customHeight="1" x14ac:dyDescent="0.3">
      <c r="A422" s="613" t="s">
        <v>510</v>
      </c>
      <c r="B422" s="614" t="s">
        <v>3274</v>
      </c>
      <c r="C422" s="614" t="s">
        <v>2684</v>
      </c>
      <c r="D422" s="614" t="s">
        <v>3176</v>
      </c>
      <c r="E422" s="614" t="s">
        <v>3177</v>
      </c>
      <c r="F422" s="617">
        <v>4</v>
      </c>
      <c r="G422" s="617">
        <v>1708</v>
      </c>
      <c r="H422" s="617">
        <v>1</v>
      </c>
      <c r="I422" s="617">
        <v>427</v>
      </c>
      <c r="J422" s="617"/>
      <c r="K422" s="617"/>
      <c r="L422" s="617"/>
      <c r="M422" s="617"/>
      <c r="N422" s="617"/>
      <c r="O422" s="617"/>
      <c r="P422" s="638"/>
      <c r="Q422" s="618"/>
    </row>
    <row r="423" spans="1:17" ht="14.4" customHeight="1" x14ac:dyDescent="0.3">
      <c r="A423" s="613" t="s">
        <v>510</v>
      </c>
      <c r="B423" s="614" t="s">
        <v>3274</v>
      </c>
      <c r="C423" s="614" t="s">
        <v>2684</v>
      </c>
      <c r="D423" s="614" t="s">
        <v>3178</v>
      </c>
      <c r="E423" s="614" t="s">
        <v>3179</v>
      </c>
      <c r="F423" s="617">
        <v>405</v>
      </c>
      <c r="G423" s="617">
        <v>154710</v>
      </c>
      <c r="H423" s="617">
        <v>1</v>
      </c>
      <c r="I423" s="617">
        <v>382</v>
      </c>
      <c r="J423" s="617"/>
      <c r="K423" s="617"/>
      <c r="L423" s="617"/>
      <c r="M423" s="617"/>
      <c r="N423" s="617"/>
      <c r="O423" s="617"/>
      <c r="P423" s="638"/>
      <c r="Q423" s="618"/>
    </row>
    <row r="424" spans="1:17" ht="14.4" customHeight="1" x14ac:dyDescent="0.3">
      <c r="A424" s="613" t="s">
        <v>510</v>
      </c>
      <c r="B424" s="614" t="s">
        <v>3274</v>
      </c>
      <c r="C424" s="614" t="s">
        <v>2684</v>
      </c>
      <c r="D424" s="614" t="s">
        <v>3323</v>
      </c>
      <c r="E424" s="614" t="s">
        <v>3324</v>
      </c>
      <c r="F424" s="617">
        <v>501</v>
      </c>
      <c r="G424" s="617">
        <v>116232</v>
      </c>
      <c r="H424" s="617">
        <v>1</v>
      </c>
      <c r="I424" s="617">
        <v>232</v>
      </c>
      <c r="J424" s="617"/>
      <c r="K424" s="617"/>
      <c r="L424" s="617"/>
      <c r="M424" s="617"/>
      <c r="N424" s="617"/>
      <c r="O424" s="617"/>
      <c r="P424" s="638"/>
      <c r="Q424" s="618"/>
    </row>
    <row r="425" spans="1:17" ht="14.4" customHeight="1" x14ac:dyDescent="0.3">
      <c r="A425" s="613" t="s">
        <v>510</v>
      </c>
      <c r="B425" s="614" t="s">
        <v>3274</v>
      </c>
      <c r="C425" s="614" t="s">
        <v>2684</v>
      </c>
      <c r="D425" s="614" t="s">
        <v>3182</v>
      </c>
      <c r="E425" s="614" t="s">
        <v>3183</v>
      </c>
      <c r="F425" s="617">
        <v>0</v>
      </c>
      <c r="G425" s="617">
        <v>0</v>
      </c>
      <c r="H425" s="617"/>
      <c r="I425" s="617"/>
      <c r="J425" s="617"/>
      <c r="K425" s="617"/>
      <c r="L425" s="617"/>
      <c r="M425" s="617"/>
      <c r="N425" s="617"/>
      <c r="O425" s="617"/>
      <c r="P425" s="638"/>
      <c r="Q425" s="618"/>
    </row>
    <row r="426" spans="1:17" ht="14.4" customHeight="1" x14ac:dyDescent="0.3">
      <c r="A426" s="613" t="s">
        <v>510</v>
      </c>
      <c r="B426" s="614" t="s">
        <v>3274</v>
      </c>
      <c r="C426" s="614" t="s">
        <v>2684</v>
      </c>
      <c r="D426" s="614" t="s">
        <v>3184</v>
      </c>
      <c r="E426" s="614" t="s">
        <v>3185</v>
      </c>
      <c r="F426" s="617">
        <v>302</v>
      </c>
      <c r="G426" s="617">
        <v>0</v>
      </c>
      <c r="H426" s="617"/>
      <c r="I426" s="617">
        <v>0</v>
      </c>
      <c r="J426" s="617"/>
      <c r="K426" s="617"/>
      <c r="L426" s="617"/>
      <c r="M426" s="617"/>
      <c r="N426" s="617"/>
      <c r="O426" s="617"/>
      <c r="P426" s="638"/>
      <c r="Q426" s="618"/>
    </row>
    <row r="427" spans="1:17" ht="14.4" customHeight="1" x14ac:dyDescent="0.3">
      <c r="A427" s="613" t="s">
        <v>510</v>
      </c>
      <c r="B427" s="614" t="s">
        <v>3274</v>
      </c>
      <c r="C427" s="614" t="s">
        <v>2684</v>
      </c>
      <c r="D427" s="614" t="s">
        <v>3325</v>
      </c>
      <c r="E427" s="614" t="s">
        <v>3326</v>
      </c>
      <c r="F427" s="617">
        <v>15</v>
      </c>
      <c r="G427" s="617">
        <v>0</v>
      </c>
      <c r="H427" s="617"/>
      <c r="I427" s="617">
        <v>0</v>
      </c>
      <c r="J427" s="617"/>
      <c r="K427" s="617"/>
      <c r="L427" s="617"/>
      <c r="M427" s="617"/>
      <c r="N427" s="617"/>
      <c r="O427" s="617"/>
      <c r="P427" s="638"/>
      <c r="Q427" s="618"/>
    </row>
    <row r="428" spans="1:17" ht="14.4" customHeight="1" x14ac:dyDescent="0.3">
      <c r="A428" s="613" t="s">
        <v>510</v>
      </c>
      <c r="B428" s="614" t="s">
        <v>3274</v>
      </c>
      <c r="C428" s="614" t="s">
        <v>2684</v>
      </c>
      <c r="D428" s="614" t="s">
        <v>3186</v>
      </c>
      <c r="E428" s="614" t="s">
        <v>3187</v>
      </c>
      <c r="F428" s="617">
        <v>43</v>
      </c>
      <c r="G428" s="617">
        <v>0</v>
      </c>
      <c r="H428" s="617"/>
      <c r="I428" s="617">
        <v>0</v>
      </c>
      <c r="J428" s="617"/>
      <c r="K428" s="617"/>
      <c r="L428" s="617"/>
      <c r="M428" s="617"/>
      <c r="N428" s="617"/>
      <c r="O428" s="617"/>
      <c r="P428" s="638"/>
      <c r="Q428" s="618"/>
    </row>
    <row r="429" spans="1:17" ht="14.4" customHeight="1" x14ac:dyDescent="0.3">
      <c r="A429" s="613" t="s">
        <v>510</v>
      </c>
      <c r="B429" s="614" t="s">
        <v>3274</v>
      </c>
      <c r="C429" s="614" t="s">
        <v>2684</v>
      </c>
      <c r="D429" s="614" t="s">
        <v>3188</v>
      </c>
      <c r="E429" s="614" t="s">
        <v>3189</v>
      </c>
      <c r="F429" s="617">
        <v>36</v>
      </c>
      <c r="G429" s="617">
        <v>0</v>
      </c>
      <c r="H429" s="617"/>
      <c r="I429" s="617">
        <v>0</v>
      </c>
      <c r="J429" s="617"/>
      <c r="K429" s="617"/>
      <c r="L429" s="617"/>
      <c r="M429" s="617"/>
      <c r="N429" s="617"/>
      <c r="O429" s="617"/>
      <c r="P429" s="638"/>
      <c r="Q429" s="618"/>
    </row>
    <row r="430" spans="1:17" ht="14.4" customHeight="1" x14ac:dyDescent="0.3">
      <c r="A430" s="613" t="s">
        <v>510</v>
      </c>
      <c r="B430" s="614" t="s">
        <v>3274</v>
      </c>
      <c r="C430" s="614" t="s">
        <v>2684</v>
      </c>
      <c r="D430" s="614" t="s">
        <v>3190</v>
      </c>
      <c r="E430" s="614" t="s">
        <v>3191</v>
      </c>
      <c r="F430" s="617">
        <v>2</v>
      </c>
      <c r="G430" s="617">
        <v>0</v>
      </c>
      <c r="H430" s="617"/>
      <c r="I430" s="617">
        <v>0</v>
      </c>
      <c r="J430" s="617"/>
      <c r="K430" s="617"/>
      <c r="L430" s="617"/>
      <c r="M430" s="617"/>
      <c r="N430" s="617"/>
      <c r="O430" s="617"/>
      <c r="P430" s="638"/>
      <c r="Q430" s="618"/>
    </row>
    <row r="431" spans="1:17" ht="14.4" customHeight="1" x14ac:dyDescent="0.3">
      <c r="A431" s="613" t="s">
        <v>510</v>
      </c>
      <c r="B431" s="614" t="s">
        <v>3274</v>
      </c>
      <c r="C431" s="614" t="s">
        <v>2684</v>
      </c>
      <c r="D431" s="614" t="s">
        <v>3327</v>
      </c>
      <c r="E431" s="614" t="s">
        <v>3328</v>
      </c>
      <c r="F431" s="617">
        <v>1328</v>
      </c>
      <c r="G431" s="617">
        <v>0</v>
      </c>
      <c r="H431" s="617"/>
      <c r="I431" s="617">
        <v>0</v>
      </c>
      <c r="J431" s="617"/>
      <c r="K431" s="617"/>
      <c r="L431" s="617"/>
      <c r="M431" s="617"/>
      <c r="N431" s="617"/>
      <c r="O431" s="617"/>
      <c r="P431" s="638"/>
      <c r="Q431" s="618"/>
    </row>
    <row r="432" spans="1:17" ht="14.4" customHeight="1" x14ac:dyDescent="0.3">
      <c r="A432" s="613" t="s">
        <v>510</v>
      </c>
      <c r="B432" s="614" t="s">
        <v>3274</v>
      </c>
      <c r="C432" s="614" t="s">
        <v>2684</v>
      </c>
      <c r="D432" s="614" t="s">
        <v>3194</v>
      </c>
      <c r="E432" s="614" t="s">
        <v>3189</v>
      </c>
      <c r="F432" s="617">
        <v>14</v>
      </c>
      <c r="G432" s="617">
        <v>0</v>
      </c>
      <c r="H432" s="617"/>
      <c r="I432" s="617">
        <v>0</v>
      </c>
      <c r="J432" s="617"/>
      <c r="K432" s="617"/>
      <c r="L432" s="617"/>
      <c r="M432" s="617"/>
      <c r="N432" s="617"/>
      <c r="O432" s="617"/>
      <c r="P432" s="638"/>
      <c r="Q432" s="618"/>
    </row>
    <row r="433" spans="1:17" ht="14.4" customHeight="1" x14ac:dyDescent="0.3">
      <c r="A433" s="613" t="s">
        <v>510</v>
      </c>
      <c r="B433" s="614" t="s">
        <v>3274</v>
      </c>
      <c r="C433" s="614" t="s">
        <v>2684</v>
      </c>
      <c r="D433" s="614" t="s">
        <v>3195</v>
      </c>
      <c r="E433" s="614" t="s">
        <v>3196</v>
      </c>
      <c r="F433" s="617">
        <v>18</v>
      </c>
      <c r="G433" s="617">
        <v>98566</v>
      </c>
      <c r="H433" s="617">
        <v>1</v>
      </c>
      <c r="I433" s="617">
        <v>5475.8888888888887</v>
      </c>
      <c r="J433" s="617"/>
      <c r="K433" s="617"/>
      <c r="L433" s="617"/>
      <c r="M433" s="617"/>
      <c r="N433" s="617"/>
      <c r="O433" s="617"/>
      <c r="P433" s="638"/>
      <c r="Q433" s="618"/>
    </row>
    <row r="434" spans="1:17" ht="14.4" customHeight="1" x14ac:dyDescent="0.3">
      <c r="A434" s="613" t="s">
        <v>510</v>
      </c>
      <c r="B434" s="614" t="s">
        <v>3274</v>
      </c>
      <c r="C434" s="614" t="s">
        <v>2684</v>
      </c>
      <c r="D434" s="614" t="s">
        <v>3199</v>
      </c>
      <c r="E434" s="614" t="s">
        <v>3200</v>
      </c>
      <c r="F434" s="617">
        <v>110</v>
      </c>
      <c r="G434" s="617">
        <v>2636254</v>
      </c>
      <c r="H434" s="617">
        <v>1</v>
      </c>
      <c r="I434" s="617">
        <v>23965.945454545454</v>
      </c>
      <c r="J434" s="617"/>
      <c r="K434" s="617"/>
      <c r="L434" s="617"/>
      <c r="M434" s="617"/>
      <c r="N434" s="617"/>
      <c r="O434" s="617"/>
      <c r="P434" s="638"/>
      <c r="Q434" s="618"/>
    </row>
    <row r="435" spans="1:17" ht="14.4" customHeight="1" x14ac:dyDescent="0.3">
      <c r="A435" s="613" t="s">
        <v>510</v>
      </c>
      <c r="B435" s="614" t="s">
        <v>3274</v>
      </c>
      <c r="C435" s="614" t="s">
        <v>2684</v>
      </c>
      <c r="D435" s="614" t="s">
        <v>3201</v>
      </c>
      <c r="E435" s="614" t="s">
        <v>3202</v>
      </c>
      <c r="F435" s="617">
        <v>166</v>
      </c>
      <c r="G435" s="617">
        <v>1108144</v>
      </c>
      <c r="H435" s="617">
        <v>1</v>
      </c>
      <c r="I435" s="617">
        <v>6675.5662650602408</v>
      </c>
      <c r="J435" s="617"/>
      <c r="K435" s="617"/>
      <c r="L435" s="617"/>
      <c r="M435" s="617"/>
      <c r="N435" s="617"/>
      <c r="O435" s="617"/>
      <c r="P435" s="638"/>
      <c r="Q435" s="618"/>
    </row>
    <row r="436" spans="1:17" ht="14.4" customHeight="1" x14ac:dyDescent="0.3">
      <c r="A436" s="613" t="s">
        <v>510</v>
      </c>
      <c r="B436" s="614" t="s">
        <v>3274</v>
      </c>
      <c r="C436" s="614" t="s">
        <v>2684</v>
      </c>
      <c r="D436" s="614" t="s">
        <v>3203</v>
      </c>
      <c r="E436" s="614" t="s">
        <v>3189</v>
      </c>
      <c r="F436" s="617">
        <v>6</v>
      </c>
      <c r="G436" s="617">
        <v>0</v>
      </c>
      <c r="H436" s="617"/>
      <c r="I436" s="617">
        <v>0</v>
      </c>
      <c r="J436" s="617"/>
      <c r="K436" s="617"/>
      <c r="L436" s="617"/>
      <c r="M436" s="617"/>
      <c r="N436" s="617"/>
      <c r="O436" s="617"/>
      <c r="P436" s="638"/>
      <c r="Q436" s="618"/>
    </row>
    <row r="437" spans="1:17" ht="14.4" customHeight="1" x14ac:dyDescent="0.3">
      <c r="A437" s="613" t="s">
        <v>510</v>
      </c>
      <c r="B437" s="614" t="s">
        <v>3274</v>
      </c>
      <c r="C437" s="614" t="s">
        <v>2684</v>
      </c>
      <c r="D437" s="614" t="s">
        <v>3204</v>
      </c>
      <c r="E437" s="614" t="s">
        <v>3205</v>
      </c>
      <c r="F437" s="617">
        <v>55</v>
      </c>
      <c r="G437" s="617">
        <v>1538130</v>
      </c>
      <c r="H437" s="617">
        <v>1</v>
      </c>
      <c r="I437" s="617">
        <v>27966</v>
      </c>
      <c r="J437" s="617"/>
      <c r="K437" s="617"/>
      <c r="L437" s="617"/>
      <c r="M437" s="617"/>
      <c r="N437" s="617"/>
      <c r="O437" s="617"/>
      <c r="P437" s="638"/>
      <c r="Q437" s="618"/>
    </row>
    <row r="438" spans="1:17" ht="14.4" customHeight="1" x14ac:dyDescent="0.3">
      <c r="A438" s="613" t="s">
        <v>510</v>
      </c>
      <c r="B438" s="614" t="s">
        <v>3274</v>
      </c>
      <c r="C438" s="614" t="s">
        <v>2684</v>
      </c>
      <c r="D438" s="614" t="s">
        <v>3210</v>
      </c>
      <c r="E438" s="614" t="s">
        <v>3211</v>
      </c>
      <c r="F438" s="617">
        <v>6</v>
      </c>
      <c r="G438" s="617">
        <v>0</v>
      </c>
      <c r="H438" s="617"/>
      <c r="I438" s="617">
        <v>0</v>
      </c>
      <c r="J438" s="617"/>
      <c r="K438" s="617"/>
      <c r="L438" s="617"/>
      <c r="M438" s="617"/>
      <c r="N438" s="617"/>
      <c r="O438" s="617"/>
      <c r="P438" s="638"/>
      <c r="Q438" s="618"/>
    </row>
    <row r="439" spans="1:17" ht="14.4" customHeight="1" x14ac:dyDescent="0.3">
      <c r="A439" s="613" t="s">
        <v>510</v>
      </c>
      <c r="B439" s="614" t="s">
        <v>3274</v>
      </c>
      <c r="C439" s="614" t="s">
        <v>2684</v>
      </c>
      <c r="D439" s="614" t="s">
        <v>3329</v>
      </c>
      <c r="E439" s="614" t="s">
        <v>3330</v>
      </c>
      <c r="F439" s="617">
        <v>452</v>
      </c>
      <c r="G439" s="617">
        <v>155488</v>
      </c>
      <c r="H439" s="617">
        <v>1</v>
      </c>
      <c r="I439" s="617">
        <v>344</v>
      </c>
      <c r="J439" s="617"/>
      <c r="K439" s="617"/>
      <c r="L439" s="617"/>
      <c r="M439" s="617"/>
      <c r="N439" s="617"/>
      <c r="O439" s="617"/>
      <c r="P439" s="638"/>
      <c r="Q439" s="618"/>
    </row>
    <row r="440" spans="1:17" ht="14.4" customHeight="1" x14ac:dyDescent="0.3">
      <c r="A440" s="613" t="s">
        <v>510</v>
      </c>
      <c r="B440" s="614" t="s">
        <v>3274</v>
      </c>
      <c r="C440" s="614" t="s">
        <v>2684</v>
      </c>
      <c r="D440" s="614" t="s">
        <v>3214</v>
      </c>
      <c r="E440" s="614" t="s">
        <v>3189</v>
      </c>
      <c r="F440" s="617">
        <v>3</v>
      </c>
      <c r="G440" s="617">
        <v>0</v>
      </c>
      <c r="H440" s="617"/>
      <c r="I440" s="617">
        <v>0</v>
      </c>
      <c r="J440" s="617"/>
      <c r="K440" s="617"/>
      <c r="L440" s="617"/>
      <c r="M440" s="617"/>
      <c r="N440" s="617"/>
      <c r="O440" s="617"/>
      <c r="P440" s="638"/>
      <c r="Q440" s="618"/>
    </row>
    <row r="441" spans="1:17" ht="14.4" customHeight="1" x14ac:dyDescent="0.3">
      <c r="A441" s="613" t="s">
        <v>510</v>
      </c>
      <c r="B441" s="614" t="s">
        <v>3331</v>
      </c>
      <c r="C441" s="614" t="s">
        <v>2684</v>
      </c>
      <c r="D441" s="614" t="s">
        <v>3332</v>
      </c>
      <c r="E441" s="614" t="s">
        <v>3333</v>
      </c>
      <c r="F441" s="617">
        <v>1</v>
      </c>
      <c r="G441" s="617">
        <v>1114</v>
      </c>
      <c r="H441" s="617">
        <v>1</v>
      </c>
      <c r="I441" s="617">
        <v>1114</v>
      </c>
      <c r="J441" s="617"/>
      <c r="K441" s="617"/>
      <c r="L441" s="617"/>
      <c r="M441" s="617"/>
      <c r="N441" s="617"/>
      <c r="O441" s="617"/>
      <c r="P441" s="638"/>
      <c r="Q441" s="618"/>
    </row>
    <row r="442" spans="1:17" ht="14.4" customHeight="1" x14ac:dyDescent="0.3">
      <c r="A442" s="613" t="s">
        <v>510</v>
      </c>
      <c r="B442" s="614" t="s">
        <v>3331</v>
      </c>
      <c r="C442" s="614" t="s">
        <v>2684</v>
      </c>
      <c r="D442" s="614" t="s">
        <v>3334</v>
      </c>
      <c r="E442" s="614" t="s">
        <v>3335</v>
      </c>
      <c r="F442" s="617"/>
      <c r="G442" s="617"/>
      <c r="H442" s="617"/>
      <c r="I442" s="617"/>
      <c r="J442" s="617"/>
      <c r="K442" s="617"/>
      <c r="L442" s="617"/>
      <c r="M442" s="617"/>
      <c r="N442" s="617">
        <v>1</v>
      </c>
      <c r="O442" s="617">
        <v>259</v>
      </c>
      <c r="P442" s="638"/>
      <c r="Q442" s="618">
        <v>259</v>
      </c>
    </row>
    <row r="443" spans="1:17" ht="14.4" customHeight="1" x14ac:dyDescent="0.3">
      <c r="A443" s="613" t="s">
        <v>510</v>
      </c>
      <c r="B443" s="614" t="s">
        <v>3331</v>
      </c>
      <c r="C443" s="614" t="s">
        <v>2684</v>
      </c>
      <c r="D443" s="614" t="s">
        <v>3336</v>
      </c>
      <c r="E443" s="614" t="s">
        <v>3337</v>
      </c>
      <c r="F443" s="617">
        <v>2</v>
      </c>
      <c r="G443" s="617">
        <v>652</v>
      </c>
      <c r="H443" s="617">
        <v>1</v>
      </c>
      <c r="I443" s="617">
        <v>326</v>
      </c>
      <c r="J443" s="617"/>
      <c r="K443" s="617"/>
      <c r="L443" s="617"/>
      <c r="M443" s="617"/>
      <c r="N443" s="617"/>
      <c r="O443" s="617"/>
      <c r="P443" s="638"/>
      <c r="Q443" s="618"/>
    </row>
    <row r="444" spans="1:17" ht="14.4" customHeight="1" x14ac:dyDescent="0.3">
      <c r="A444" s="613" t="s">
        <v>510</v>
      </c>
      <c r="B444" s="614" t="s">
        <v>3331</v>
      </c>
      <c r="C444" s="614" t="s">
        <v>2684</v>
      </c>
      <c r="D444" s="614" t="s">
        <v>3338</v>
      </c>
      <c r="E444" s="614" t="s">
        <v>3339</v>
      </c>
      <c r="F444" s="617">
        <v>1</v>
      </c>
      <c r="G444" s="617">
        <v>278</v>
      </c>
      <c r="H444" s="617">
        <v>1</v>
      </c>
      <c r="I444" s="617">
        <v>278</v>
      </c>
      <c r="J444" s="617"/>
      <c r="K444" s="617"/>
      <c r="L444" s="617"/>
      <c r="M444" s="617"/>
      <c r="N444" s="617"/>
      <c r="O444" s="617"/>
      <c r="P444" s="638"/>
      <c r="Q444" s="618"/>
    </row>
    <row r="445" spans="1:17" ht="14.4" customHeight="1" thickBot="1" x14ac:dyDescent="0.35">
      <c r="A445" s="619" t="s">
        <v>510</v>
      </c>
      <c r="B445" s="620" t="s">
        <v>3331</v>
      </c>
      <c r="C445" s="620" t="s">
        <v>2684</v>
      </c>
      <c r="D445" s="620" t="s">
        <v>3340</v>
      </c>
      <c r="E445" s="620" t="s">
        <v>3341</v>
      </c>
      <c r="F445" s="623">
        <v>2</v>
      </c>
      <c r="G445" s="623">
        <v>11144</v>
      </c>
      <c r="H445" s="623">
        <v>1</v>
      </c>
      <c r="I445" s="623">
        <v>5572</v>
      </c>
      <c r="J445" s="623"/>
      <c r="K445" s="623"/>
      <c r="L445" s="623"/>
      <c r="M445" s="623"/>
      <c r="N445" s="623"/>
      <c r="O445" s="623"/>
      <c r="P445" s="631"/>
      <c r="Q445" s="6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40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41" t="s">
        <v>57</v>
      </c>
      <c r="B3" s="511" t="s">
        <v>58</v>
      </c>
      <c r="C3" s="512"/>
      <c r="D3" s="512"/>
      <c r="E3" s="513"/>
      <c r="F3" s="511" t="s">
        <v>266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42"/>
      <c r="B4" s="111">
        <v>2013</v>
      </c>
      <c r="C4" s="112">
        <v>2014</v>
      </c>
      <c r="D4" s="112">
        <v>2015</v>
      </c>
      <c r="E4" s="113" t="s">
        <v>2</v>
      </c>
      <c r="F4" s="112">
        <v>2013</v>
      </c>
      <c r="G4" s="112">
        <v>2014</v>
      </c>
      <c r="H4" s="112">
        <v>2015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181.02099999999999</v>
      </c>
      <c r="C5" s="99">
        <v>202.655</v>
      </c>
      <c r="D5" s="99">
        <v>90.331999999999994</v>
      </c>
      <c r="E5" s="116">
        <v>0.49901392656100674</v>
      </c>
      <c r="F5" s="117">
        <v>15</v>
      </c>
      <c r="G5" s="99">
        <v>26</v>
      </c>
      <c r="H5" s="99">
        <v>15</v>
      </c>
      <c r="I5" s="118">
        <v>1</v>
      </c>
      <c r="J5" s="108"/>
      <c r="K5" s="108"/>
      <c r="L5" s="7">
        <f>D5-B5</f>
        <v>-90.688999999999993</v>
      </c>
      <c r="M5" s="8">
        <f>H5-F5</f>
        <v>0</v>
      </c>
    </row>
    <row r="6" spans="1:13" ht="14.4" hidden="1" customHeight="1" outlineLevel="1" x14ac:dyDescent="0.3">
      <c r="A6" s="104" t="s">
        <v>151</v>
      </c>
      <c r="B6" s="107">
        <v>15.523</v>
      </c>
      <c r="C6" s="98">
        <v>16.038</v>
      </c>
      <c r="D6" s="98">
        <v>18.143000000000001</v>
      </c>
      <c r="E6" s="119">
        <v>1.1687818076402758</v>
      </c>
      <c r="F6" s="120">
        <v>3</v>
      </c>
      <c r="G6" s="98">
        <v>6</v>
      </c>
      <c r="H6" s="98">
        <v>4</v>
      </c>
      <c r="I6" s="121">
        <v>1.3333333333333333</v>
      </c>
      <c r="J6" s="108"/>
      <c r="K6" s="108"/>
      <c r="L6" s="5">
        <f t="shared" ref="L6:L11" si="0">D6-B6</f>
        <v>2.620000000000001</v>
      </c>
      <c r="M6" s="6">
        <f t="shared" ref="M6:M13" si="1">H6-F6</f>
        <v>1</v>
      </c>
    </row>
    <row r="7" spans="1:13" ht="14.4" hidden="1" customHeight="1" outlineLevel="1" x14ac:dyDescent="0.3">
      <c r="A7" s="104" t="s">
        <v>152</v>
      </c>
      <c r="B7" s="107">
        <v>7.9409999999999998</v>
      </c>
      <c r="C7" s="98">
        <v>110.264</v>
      </c>
      <c r="D7" s="98">
        <v>76.944000000000003</v>
      </c>
      <c r="E7" s="119">
        <v>9.6894597657725736</v>
      </c>
      <c r="F7" s="120">
        <v>1</v>
      </c>
      <c r="G7" s="98">
        <v>10</v>
      </c>
      <c r="H7" s="98">
        <v>12</v>
      </c>
      <c r="I7" s="121">
        <v>12</v>
      </c>
      <c r="J7" s="108"/>
      <c r="K7" s="108"/>
      <c r="L7" s="5">
        <f t="shared" si="0"/>
        <v>69.003</v>
      </c>
      <c r="M7" s="6">
        <f t="shared" si="1"/>
        <v>11</v>
      </c>
    </row>
    <row r="8" spans="1:13" ht="14.4" hidden="1" customHeight="1" outlineLevel="1" x14ac:dyDescent="0.3">
      <c r="A8" s="104" t="s">
        <v>153</v>
      </c>
      <c r="B8" s="107">
        <v>0.96599999999999997</v>
      </c>
      <c r="C8" s="98">
        <v>4.3070000000000004</v>
      </c>
      <c r="D8" s="98">
        <v>3.3860000000000001</v>
      </c>
      <c r="E8" s="119">
        <v>3.5051759834368532</v>
      </c>
      <c r="F8" s="120">
        <v>1</v>
      </c>
      <c r="G8" s="98">
        <v>2</v>
      </c>
      <c r="H8" s="98">
        <v>2</v>
      </c>
      <c r="I8" s="121">
        <v>2</v>
      </c>
      <c r="J8" s="108"/>
      <c r="K8" s="108"/>
      <c r="L8" s="5">
        <f t="shared" si="0"/>
        <v>2.42</v>
      </c>
      <c r="M8" s="6">
        <f t="shared" si="1"/>
        <v>1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512</v>
      </c>
      <c r="F9" s="120">
        <v>0</v>
      </c>
      <c r="G9" s="98">
        <v>0</v>
      </c>
      <c r="H9" s="98">
        <v>0</v>
      </c>
      <c r="I9" s="121" t="s">
        <v>512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15.474</v>
      </c>
      <c r="C10" s="98">
        <v>27.023</v>
      </c>
      <c r="D10" s="98">
        <v>3.343</v>
      </c>
      <c r="E10" s="119">
        <v>0.21603980871138684</v>
      </c>
      <c r="F10" s="120">
        <v>3</v>
      </c>
      <c r="G10" s="98">
        <v>5</v>
      </c>
      <c r="H10" s="98">
        <v>5</v>
      </c>
      <c r="I10" s="121">
        <v>1.6666666666666667</v>
      </c>
      <c r="J10" s="108"/>
      <c r="K10" s="108"/>
      <c r="L10" s="5">
        <f t="shared" si="0"/>
        <v>-12.131</v>
      </c>
      <c r="M10" s="6">
        <f t="shared" si="1"/>
        <v>2</v>
      </c>
    </row>
    <row r="11" spans="1:13" ht="14.4" hidden="1" customHeight="1" outlineLevel="1" x14ac:dyDescent="0.3">
      <c r="A11" s="104" t="s">
        <v>156</v>
      </c>
      <c r="B11" s="107">
        <v>1.881</v>
      </c>
      <c r="C11" s="98">
        <v>35.570999999999998</v>
      </c>
      <c r="D11" s="98">
        <v>0</v>
      </c>
      <c r="E11" s="119" t="s">
        <v>512</v>
      </c>
      <c r="F11" s="120">
        <v>1</v>
      </c>
      <c r="G11" s="98">
        <v>3</v>
      </c>
      <c r="H11" s="98">
        <v>0</v>
      </c>
      <c r="I11" s="121" t="s">
        <v>512</v>
      </c>
      <c r="J11" s="108"/>
      <c r="K11" s="108"/>
      <c r="L11" s="5">
        <f t="shared" si="0"/>
        <v>-1.881</v>
      </c>
      <c r="M11" s="6">
        <f t="shared" si="1"/>
        <v>-1</v>
      </c>
    </row>
    <row r="12" spans="1:13" ht="14.4" hidden="1" customHeight="1" outlineLevel="1" thickBot="1" x14ac:dyDescent="0.35">
      <c r="A12" s="228" t="s">
        <v>187</v>
      </c>
      <c r="B12" s="229">
        <v>0</v>
      </c>
      <c r="C12" s="230">
        <v>0</v>
      </c>
      <c r="D12" s="230">
        <v>0</v>
      </c>
      <c r="E12" s="231"/>
      <c r="F12" s="232">
        <v>0</v>
      </c>
      <c r="G12" s="230">
        <v>0</v>
      </c>
      <c r="H12" s="230">
        <v>0</v>
      </c>
      <c r="I12" s="233"/>
      <c r="J12" s="108"/>
      <c r="K12" s="108"/>
      <c r="L12" s="234">
        <f>D12-B12</f>
        <v>0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222.80599999999998</v>
      </c>
      <c r="C13" s="101">
        <f>SUM(C5:C12)</f>
        <v>395.85800000000006</v>
      </c>
      <c r="D13" s="101">
        <f>SUM(D5:D12)</f>
        <v>192.14799999999997</v>
      </c>
      <c r="E13" s="122">
        <f>IF(OR(D13=0,B13=0),0,D13/B13)</f>
        <v>0.86240047395492037</v>
      </c>
      <c r="F13" s="123">
        <f>SUM(F5:F12)</f>
        <v>24</v>
      </c>
      <c r="G13" s="101">
        <f>SUM(G5:G12)</f>
        <v>52</v>
      </c>
      <c r="H13" s="101">
        <f>SUM(H5:H12)</f>
        <v>38</v>
      </c>
      <c r="I13" s="124">
        <f>IF(OR(H13=0,F13=0),0,H13/F13)</f>
        <v>1.5833333333333333</v>
      </c>
      <c r="J13" s="108"/>
      <c r="K13" s="108"/>
      <c r="L13" s="114">
        <f>D13-B13</f>
        <v>-30.658000000000015</v>
      </c>
      <c r="M13" s="125">
        <f t="shared" si="1"/>
        <v>14</v>
      </c>
    </row>
    <row r="14" spans="1:13" ht="14.4" customHeight="1" x14ac:dyDescent="0.3">
      <c r="A14" s="126"/>
      <c r="B14" s="534"/>
      <c r="C14" s="534"/>
      <c r="D14" s="534"/>
      <c r="E14" s="534"/>
      <c r="F14" s="534"/>
      <c r="G14" s="534"/>
      <c r="H14" s="534"/>
      <c r="I14" s="534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9" t="s">
        <v>183</v>
      </c>
      <c r="B16" s="531" t="s">
        <v>58</v>
      </c>
      <c r="C16" s="532"/>
      <c r="D16" s="532"/>
      <c r="E16" s="533"/>
      <c r="F16" s="531" t="s">
        <v>266</v>
      </c>
      <c r="G16" s="532"/>
      <c r="H16" s="532"/>
      <c r="I16" s="533"/>
      <c r="J16" s="536" t="s">
        <v>160</v>
      </c>
      <c r="K16" s="537"/>
      <c r="L16" s="143"/>
      <c r="M16" s="143"/>
    </row>
    <row r="17" spans="1:13" ht="14.4" customHeight="1" thickBot="1" x14ac:dyDescent="0.35">
      <c r="A17" s="530"/>
      <c r="B17" s="127">
        <v>2013</v>
      </c>
      <c r="C17" s="128">
        <v>2014</v>
      </c>
      <c r="D17" s="128">
        <v>2015</v>
      </c>
      <c r="E17" s="129" t="s">
        <v>2</v>
      </c>
      <c r="F17" s="127">
        <v>2013</v>
      </c>
      <c r="G17" s="128">
        <v>2014</v>
      </c>
      <c r="H17" s="128">
        <v>2015</v>
      </c>
      <c r="I17" s="129" t="s">
        <v>2</v>
      </c>
      <c r="J17" s="538" t="s">
        <v>161</v>
      </c>
      <c r="K17" s="539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181.02099999999999</v>
      </c>
      <c r="C18" s="99">
        <v>202.655</v>
      </c>
      <c r="D18" s="99">
        <v>90.331999999999994</v>
      </c>
      <c r="E18" s="116">
        <v>0.49901392656100674</v>
      </c>
      <c r="F18" s="106">
        <v>15</v>
      </c>
      <c r="G18" s="99">
        <v>26</v>
      </c>
      <c r="H18" s="99">
        <v>15</v>
      </c>
      <c r="I18" s="118">
        <v>1</v>
      </c>
      <c r="J18" s="522">
        <f>0.97*0.976</f>
        <v>0.94672000000000001</v>
      </c>
      <c r="K18" s="523"/>
      <c r="L18" s="132">
        <f>D18-B18</f>
        <v>-90.688999999999993</v>
      </c>
      <c r="M18" s="133">
        <f>H18-F18</f>
        <v>0</v>
      </c>
    </row>
    <row r="19" spans="1:13" ht="14.4" hidden="1" customHeight="1" outlineLevel="1" x14ac:dyDescent="0.3">
      <c r="A19" s="104" t="s">
        <v>151</v>
      </c>
      <c r="B19" s="107">
        <v>15.523</v>
      </c>
      <c r="C19" s="98">
        <v>16.038</v>
      </c>
      <c r="D19" s="98">
        <v>18.143000000000001</v>
      </c>
      <c r="E19" s="119">
        <v>1.1687818076402758</v>
      </c>
      <c r="F19" s="107">
        <v>3</v>
      </c>
      <c r="G19" s="98">
        <v>6</v>
      </c>
      <c r="H19" s="98">
        <v>4</v>
      </c>
      <c r="I19" s="121">
        <v>1.3333333333333333</v>
      </c>
      <c r="J19" s="522">
        <f>0.97*1.096</f>
        <v>1.0631200000000001</v>
      </c>
      <c r="K19" s="523"/>
      <c r="L19" s="134">
        <f t="shared" ref="L19:L26" si="2">D19-B19</f>
        <v>2.620000000000001</v>
      </c>
      <c r="M19" s="135">
        <f t="shared" ref="M19:M26" si="3">H19-F19</f>
        <v>1</v>
      </c>
    </row>
    <row r="20" spans="1:13" ht="14.4" hidden="1" customHeight="1" outlineLevel="1" x14ac:dyDescent="0.3">
      <c r="A20" s="104" t="s">
        <v>152</v>
      </c>
      <c r="B20" s="107">
        <v>7.9409999999999998</v>
      </c>
      <c r="C20" s="98">
        <v>110.264</v>
      </c>
      <c r="D20" s="98">
        <v>76.944000000000003</v>
      </c>
      <c r="E20" s="119">
        <v>9.6894597657725736</v>
      </c>
      <c r="F20" s="107">
        <v>1</v>
      </c>
      <c r="G20" s="98">
        <v>10</v>
      </c>
      <c r="H20" s="98">
        <v>12</v>
      </c>
      <c r="I20" s="121">
        <v>12</v>
      </c>
      <c r="J20" s="522">
        <f>0.97*1.047</f>
        <v>1.01559</v>
      </c>
      <c r="K20" s="523"/>
      <c r="L20" s="134">
        <f t="shared" si="2"/>
        <v>69.003</v>
      </c>
      <c r="M20" s="135">
        <f t="shared" si="3"/>
        <v>11</v>
      </c>
    </row>
    <row r="21" spans="1:13" ht="14.4" hidden="1" customHeight="1" outlineLevel="1" x14ac:dyDescent="0.3">
      <c r="A21" s="104" t="s">
        <v>153</v>
      </c>
      <c r="B21" s="107">
        <v>0.96599999999999997</v>
      </c>
      <c r="C21" s="98">
        <v>4.3070000000000004</v>
      </c>
      <c r="D21" s="98">
        <v>3.3860000000000001</v>
      </c>
      <c r="E21" s="119">
        <v>3.5051759834368532</v>
      </c>
      <c r="F21" s="107">
        <v>1</v>
      </c>
      <c r="G21" s="98">
        <v>2</v>
      </c>
      <c r="H21" s="98">
        <v>2</v>
      </c>
      <c r="I21" s="121">
        <v>2</v>
      </c>
      <c r="J21" s="522">
        <f>0.97*1.091</f>
        <v>1.05827</v>
      </c>
      <c r="K21" s="523"/>
      <c r="L21" s="134">
        <f t="shared" si="2"/>
        <v>2.42</v>
      </c>
      <c r="M21" s="135">
        <f t="shared" si="3"/>
        <v>1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512</v>
      </c>
      <c r="F22" s="107">
        <v>0</v>
      </c>
      <c r="G22" s="98">
        <v>0</v>
      </c>
      <c r="H22" s="98">
        <v>0</v>
      </c>
      <c r="I22" s="121" t="s">
        <v>512</v>
      </c>
      <c r="J22" s="522">
        <f>0.97*1</f>
        <v>0.97</v>
      </c>
      <c r="K22" s="523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15.474</v>
      </c>
      <c r="C23" s="98">
        <v>27.023</v>
      </c>
      <c r="D23" s="98">
        <v>3.343</v>
      </c>
      <c r="E23" s="119">
        <v>0.21603980871138684</v>
      </c>
      <c r="F23" s="107">
        <v>3</v>
      </c>
      <c r="G23" s="98">
        <v>5</v>
      </c>
      <c r="H23" s="98">
        <v>5</v>
      </c>
      <c r="I23" s="121">
        <v>1.6666666666666667</v>
      </c>
      <c r="J23" s="522">
        <f>0.97*1.096</f>
        <v>1.0631200000000001</v>
      </c>
      <c r="K23" s="523"/>
      <c r="L23" s="134">
        <f t="shared" si="2"/>
        <v>-12.131</v>
      </c>
      <c r="M23" s="135">
        <f t="shared" si="3"/>
        <v>2</v>
      </c>
    </row>
    <row r="24" spans="1:13" ht="14.4" hidden="1" customHeight="1" outlineLevel="1" x14ac:dyDescent="0.3">
      <c r="A24" s="104" t="s">
        <v>156</v>
      </c>
      <c r="B24" s="107">
        <v>1.881</v>
      </c>
      <c r="C24" s="98">
        <v>35.570999999999998</v>
      </c>
      <c r="D24" s="98">
        <v>0</v>
      </c>
      <c r="E24" s="119" t="s">
        <v>512</v>
      </c>
      <c r="F24" s="107">
        <v>1</v>
      </c>
      <c r="G24" s="98">
        <v>3</v>
      </c>
      <c r="H24" s="98">
        <v>0</v>
      </c>
      <c r="I24" s="121" t="s">
        <v>512</v>
      </c>
      <c r="J24" s="522">
        <f>0.97*0.989</f>
        <v>0.95933000000000002</v>
      </c>
      <c r="K24" s="523"/>
      <c r="L24" s="134">
        <f t="shared" si="2"/>
        <v>-1.881</v>
      </c>
      <c r="M24" s="135">
        <f t="shared" si="3"/>
        <v>-1</v>
      </c>
    </row>
    <row r="25" spans="1:13" ht="14.4" hidden="1" customHeight="1" outlineLevel="1" thickBot="1" x14ac:dyDescent="0.35">
      <c r="A25" s="228" t="s">
        <v>187</v>
      </c>
      <c r="B25" s="229">
        <v>0</v>
      </c>
      <c r="C25" s="230">
        <v>0</v>
      </c>
      <c r="D25" s="230">
        <v>0</v>
      </c>
      <c r="E25" s="231"/>
      <c r="F25" s="229">
        <v>0</v>
      </c>
      <c r="G25" s="230">
        <v>0</v>
      </c>
      <c r="H25" s="230">
        <v>0</v>
      </c>
      <c r="I25" s="233"/>
      <c r="J25" s="343"/>
      <c r="K25" s="344"/>
      <c r="L25" s="236">
        <f>D25-B25</f>
        <v>0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222.80599999999998</v>
      </c>
      <c r="C26" s="138">
        <f>SUM(C18:C25)</f>
        <v>395.85800000000006</v>
      </c>
      <c r="D26" s="138">
        <f>SUM(D18:D25)</f>
        <v>192.14799999999997</v>
      </c>
      <c r="E26" s="139">
        <f>IF(OR(D26=0,B26=0),0,D26/B26)</f>
        <v>0.86240047395492037</v>
      </c>
      <c r="F26" s="137">
        <f>SUM(F18:F25)</f>
        <v>24</v>
      </c>
      <c r="G26" s="138">
        <f>SUM(G18:G25)</f>
        <v>52</v>
      </c>
      <c r="H26" s="138">
        <f>SUM(H18:H25)</f>
        <v>38</v>
      </c>
      <c r="I26" s="140">
        <f>IF(OR(H26=0,F26=0),0,H26/F26)</f>
        <v>1.5833333333333333</v>
      </c>
      <c r="J26" s="108"/>
      <c r="K26" s="108"/>
      <c r="L26" s="130">
        <f t="shared" si="2"/>
        <v>-30.658000000000015</v>
      </c>
      <c r="M26" s="141">
        <f t="shared" si="3"/>
        <v>14</v>
      </c>
    </row>
    <row r="27" spans="1:13" ht="14.4" customHeight="1" x14ac:dyDescent="0.3">
      <c r="A27" s="142"/>
      <c r="B27" s="534" t="s">
        <v>185</v>
      </c>
      <c r="C27" s="535"/>
      <c r="D27" s="535"/>
      <c r="E27" s="535"/>
      <c r="F27" s="534" t="s">
        <v>186</v>
      </c>
      <c r="G27" s="535"/>
      <c r="H27" s="535"/>
      <c r="I27" s="535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4" t="s">
        <v>184</v>
      </c>
      <c r="B29" s="526" t="s">
        <v>58</v>
      </c>
      <c r="C29" s="527"/>
      <c r="D29" s="527"/>
      <c r="E29" s="528"/>
      <c r="F29" s="527" t="s">
        <v>266</v>
      </c>
      <c r="G29" s="527"/>
      <c r="H29" s="527"/>
      <c r="I29" s="528"/>
      <c r="J29" s="143"/>
      <c r="K29" s="143"/>
      <c r="L29" s="143"/>
      <c r="M29" s="144"/>
    </row>
    <row r="30" spans="1:13" ht="14.4" customHeight="1" thickBot="1" x14ac:dyDescent="0.35">
      <c r="A30" s="525"/>
      <c r="B30" s="145">
        <v>2013</v>
      </c>
      <c r="C30" s="146">
        <v>2014</v>
      </c>
      <c r="D30" s="146">
        <v>2015</v>
      </c>
      <c r="E30" s="147" t="s">
        <v>2</v>
      </c>
      <c r="F30" s="146">
        <v>2013</v>
      </c>
      <c r="G30" s="146">
        <v>2014</v>
      </c>
      <c r="H30" s="146">
        <v>2015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512</v>
      </c>
      <c r="F31" s="117">
        <v>0</v>
      </c>
      <c r="G31" s="99">
        <v>0</v>
      </c>
      <c r="H31" s="99">
        <v>0</v>
      </c>
      <c r="I31" s="118" t="s">
        <v>512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512</v>
      </c>
      <c r="F32" s="120">
        <v>0</v>
      </c>
      <c r="G32" s="98">
        <v>0</v>
      </c>
      <c r="H32" s="98">
        <v>0</v>
      </c>
      <c r="I32" s="121" t="s">
        <v>512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512</v>
      </c>
      <c r="F33" s="120">
        <v>0</v>
      </c>
      <c r="G33" s="98">
        <v>0</v>
      </c>
      <c r="H33" s="98">
        <v>0</v>
      </c>
      <c r="I33" s="121" t="s">
        <v>512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512</v>
      </c>
      <c r="F34" s="120">
        <v>0</v>
      </c>
      <c r="G34" s="98">
        <v>0</v>
      </c>
      <c r="H34" s="98">
        <v>0</v>
      </c>
      <c r="I34" s="121" t="s">
        <v>512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512</v>
      </c>
      <c r="F35" s="120">
        <v>0</v>
      </c>
      <c r="G35" s="98">
        <v>0</v>
      </c>
      <c r="H35" s="98">
        <v>0</v>
      </c>
      <c r="I35" s="121" t="s">
        <v>512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512</v>
      </c>
      <c r="F36" s="120">
        <v>0</v>
      </c>
      <c r="G36" s="98">
        <v>0</v>
      </c>
      <c r="H36" s="98">
        <v>0</v>
      </c>
      <c r="I36" s="121" t="s">
        <v>512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512</v>
      </c>
      <c r="F37" s="120">
        <v>0</v>
      </c>
      <c r="G37" s="98">
        <v>0</v>
      </c>
      <c r="H37" s="98">
        <v>0</v>
      </c>
      <c r="I37" s="121" t="s">
        <v>512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187</v>
      </c>
      <c r="B38" s="229">
        <v>0</v>
      </c>
      <c r="C38" s="230">
        <v>0</v>
      </c>
      <c r="D38" s="230">
        <v>0</v>
      </c>
      <c r="E38" s="231" t="s">
        <v>512</v>
      </c>
      <c r="F38" s="232">
        <v>0</v>
      </c>
      <c r="G38" s="230">
        <v>0</v>
      </c>
      <c r="H38" s="230">
        <v>0</v>
      </c>
      <c r="I38" s="233" t="s">
        <v>512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269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265</v>
      </c>
    </row>
    <row r="43" spans="1:13" ht="14.4" customHeight="1" x14ac:dyDescent="0.25">
      <c r="A43" s="428" t="s">
        <v>271</v>
      </c>
    </row>
    <row r="44" spans="1:13" ht="14.4" customHeight="1" x14ac:dyDescent="0.25">
      <c r="A44" s="427" t="s">
        <v>267</v>
      </c>
    </row>
    <row r="45" spans="1:13" ht="14.4" customHeight="1" x14ac:dyDescent="0.25">
      <c r="A45" s="428" t="s">
        <v>268</v>
      </c>
    </row>
    <row r="46" spans="1:13" ht="14.4" customHeight="1" x14ac:dyDescent="0.3">
      <c r="A46" s="227" t="s">
        <v>270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306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35.46</v>
      </c>
      <c r="C33" s="188">
        <v>22</v>
      </c>
      <c r="D33" s="75">
        <f>IF(C33="","",C33-B33)</f>
        <v>-13.46</v>
      </c>
      <c r="E33" s="76">
        <f>IF(C33="","",C33/B33)</f>
        <v>0.6204173716864072</v>
      </c>
      <c r="F33" s="77">
        <v>3.4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85.73</v>
      </c>
      <c r="C34" s="189">
        <v>34</v>
      </c>
      <c r="D34" s="78">
        <f t="shared" ref="D34:D45" si="0">IF(C34="","",C34-B34)</f>
        <v>-51.730000000000004</v>
      </c>
      <c r="E34" s="79">
        <f t="shared" ref="E34:E45" si="1">IF(C34="","",C34/B34)</f>
        <v>0.39659395777440798</v>
      </c>
      <c r="F34" s="80">
        <v>2.85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152.77000000000001</v>
      </c>
      <c r="C35" s="189">
        <v>68</v>
      </c>
      <c r="D35" s="78">
        <f t="shared" si="0"/>
        <v>-84.77000000000001</v>
      </c>
      <c r="E35" s="79">
        <f t="shared" si="1"/>
        <v>0.44511356941807945</v>
      </c>
      <c r="F35" s="80">
        <v>2.85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293.39</v>
      </c>
      <c r="C36" s="189">
        <v>211</v>
      </c>
      <c r="D36" s="78">
        <f t="shared" si="0"/>
        <v>-82.389999999999986</v>
      </c>
      <c r="E36" s="79">
        <f t="shared" si="1"/>
        <v>0.71917924946317191</v>
      </c>
      <c r="F36" s="80">
        <v>27.73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486.43</v>
      </c>
      <c r="C37" s="189">
        <v>285</v>
      </c>
      <c r="D37" s="78">
        <f t="shared" si="0"/>
        <v>-201.43</v>
      </c>
      <c r="E37" s="79">
        <f t="shared" si="1"/>
        <v>0.58590136299159179</v>
      </c>
      <c r="F37" s="80">
        <v>29.82</v>
      </c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528.13</v>
      </c>
      <c r="C38" s="189">
        <v>349</v>
      </c>
      <c r="D38" s="78">
        <f t="shared" si="0"/>
        <v>-179.13</v>
      </c>
      <c r="E38" s="79">
        <f t="shared" si="1"/>
        <v>0.66082214606252254</v>
      </c>
      <c r="F38" s="80">
        <v>65.61</v>
      </c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/>
      <c r="C39" s="189"/>
      <c r="D39" s="78" t="str">
        <f t="shared" si="0"/>
        <v/>
      </c>
      <c r="E39" s="79" t="str">
        <f t="shared" si="1"/>
        <v/>
      </c>
      <c r="F39" s="80"/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306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26107.792281933602</v>
      </c>
      <c r="D4" s="269">
        <f ca="1">IF(ISERROR(VLOOKUP("Náklady celkem",INDIRECT("HI!$A:$G"),5,0)),0,VLOOKUP("Náklady celkem",INDIRECT("HI!$A:$G"),5,0))</f>
        <v>27028.74240000001</v>
      </c>
      <c r="E4" s="270">
        <f ca="1">IF(C4=0,0,D4/C4)</f>
        <v>1.0352749136396224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3814.1790147271904</v>
      </c>
      <c r="D7" s="277">
        <f>IF(ISERROR(HI!E5),"",HI!E5)</f>
        <v>4696.8146500000021</v>
      </c>
      <c r="E7" s="274">
        <f t="shared" ref="E7:E13" si="0">IF(C7=0,0,D7/C7)</f>
        <v>1.2314090743682471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0.91777299401887813</v>
      </c>
      <c r="E8" s="274">
        <f t="shared" si="0"/>
        <v>1.0197477711320868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282</v>
      </c>
      <c r="C9" s="442">
        <v>0.3</v>
      </c>
      <c r="D9" s="442">
        <f>IF('LŽ Statim'!G3="",0,'LŽ Statim'!G3)</f>
        <v>0.2453594330070874</v>
      </c>
      <c r="E9" s="274">
        <f>IF(C9=0,0,D9/C9)</f>
        <v>0.81786477669029134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1779.6847044167052</v>
      </c>
      <c r="D13" s="277">
        <f>IF(ISERROR(HI!E6),"",HI!E6)</f>
        <v>1859.0676400000011</v>
      </c>
      <c r="E13" s="274">
        <f t="shared" si="0"/>
        <v>1.0446050558204432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16632.999476100798</v>
      </c>
      <c r="D14" s="273">
        <f ca="1">IF(ISERROR(VLOOKUP("Osobní náklady (Kč) *",INDIRECT("HI!$A:$G"),5,0)),0,VLOOKUP("Osobní náklady (Kč) *",INDIRECT("HI!$A:$G"),5,0))</f>
        <v>16617.263970000007</v>
      </c>
      <c r="E14" s="274">
        <f ca="1">IF(C14=0,0,D14/C14)</f>
        <v>0.99905395860058788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6684.1799999999994</v>
      </c>
      <c r="D16" s="293">
        <f ca="1">IF(ISERROR(VLOOKUP("Výnosy celkem",INDIRECT("HI!$A:$G"),5,0)),0,VLOOKUP("Výnosy celkem",INDIRECT("HI!$A:$G"),5,0))</f>
        <v>5764.4399999999987</v>
      </c>
      <c r="E16" s="294">
        <f t="shared" ref="E16:E25" ca="1" si="1">IF(C16=0,0,D16/C16)</f>
        <v>0.86240047395492025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0.91694792914077139</v>
      </c>
      <c r="E18" s="274">
        <f t="shared" si="1"/>
        <v>1.0787622695773782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6684.1799999999994</v>
      </c>
      <c r="D19" s="273">
        <f ca="1">IF(ISERROR(VLOOKUP("Hospitalizace *",INDIRECT("HI!$A:$G"),5,0)),0,VLOOKUP("Hospitalizace *",INDIRECT("HI!$A:$G"),5,0))</f>
        <v>5764.4399999999987</v>
      </c>
      <c r="E19" s="274">
        <f ca="1">IF(C19=0,0,D19/C19)</f>
        <v>0.86240047395492025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0.86240047395492037</v>
      </c>
      <c r="E20" s="274">
        <f t="shared" si="1"/>
        <v>0.86240047395492037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0.86240047395492037</v>
      </c>
      <c r="E21" s="274">
        <f t="shared" si="1"/>
        <v>0.86240047395492037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1.5833333333333333</v>
      </c>
      <c r="E23" s="274">
        <f t="shared" si="1"/>
        <v>1.6666666666666667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0.66082214606252254</v>
      </c>
      <c r="E24" s="274">
        <f t="shared" si="1"/>
        <v>0.66082214606252254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0.67480094790984069</v>
      </c>
      <c r="D25" s="279">
        <f>IF(ISERROR(VLOOKUP("Celkem:",'ZV Vyžád.'!$A:$M,7,0)),"",VLOOKUP("Celkem:",'ZV Vyžád.'!$A:$M,7,0))</f>
        <v>0.94575900647958422</v>
      </c>
      <c r="E25" s="274">
        <f t="shared" si="1"/>
        <v>1.4015377562954252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4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3483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2013</v>
      </c>
      <c r="C3" s="554"/>
      <c r="D3" s="555"/>
      <c r="E3" s="553">
        <v>2014</v>
      </c>
      <c r="F3" s="554"/>
      <c r="G3" s="555"/>
      <c r="H3" s="553">
        <v>2015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6"/>
      <c r="B4" s="737" t="s">
        <v>71</v>
      </c>
      <c r="C4" s="738" t="s">
        <v>59</v>
      </c>
      <c r="D4" s="739" t="s">
        <v>72</v>
      </c>
      <c r="E4" s="737" t="s">
        <v>71</v>
      </c>
      <c r="F4" s="738" t="s">
        <v>59</v>
      </c>
      <c r="G4" s="739" t="s">
        <v>72</v>
      </c>
      <c r="H4" s="737" t="s">
        <v>71</v>
      </c>
      <c r="I4" s="738" t="s">
        <v>59</v>
      </c>
      <c r="J4" s="739" t="s">
        <v>72</v>
      </c>
      <c r="K4" s="740"/>
      <c r="L4" s="741"/>
      <c r="M4" s="741"/>
      <c r="N4" s="741"/>
      <c r="O4" s="742"/>
      <c r="P4" s="743"/>
      <c r="Q4" s="744" t="s">
        <v>60</v>
      </c>
      <c r="R4" s="745" t="s">
        <v>59</v>
      </c>
      <c r="S4" s="746" t="s">
        <v>73</v>
      </c>
      <c r="T4" s="747" t="s">
        <v>74</v>
      </c>
      <c r="U4" s="747" t="s">
        <v>75</v>
      </c>
      <c r="V4" s="748" t="s">
        <v>2</v>
      </c>
      <c r="W4" s="749" t="s">
        <v>76</v>
      </c>
    </row>
    <row r="5" spans="1:23" ht="14.4" customHeight="1" x14ac:dyDescent="0.3">
      <c r="A5" s="778" t="s">
        <v>3343</v>
      </c>
      <c r="B5" s="379"/>
      <c r="C5" s="750"/>
      <c r="D5" s="751"/>
      <c r="E5" s="752">
        <v>1</v>
      </c>
      <c r="F5" s="753">
        <v>30.42</v>
      </c>
      <c r="G5" s="754">
        <v>115</v>
      </c>
      <c r="H5" s="755"/>
      <c r="I5" s="756"/>
      <c r="J5" s="757"/>
      <c r="K5" s="758">
        <v>13.87</v>
      </c>
      <c r="L5" s="755">
        <v>8</v>
      </c>
      <c r="M5" s="755">
        <v>72</v>
      </c>
      <c r="N5" s="759">
        <v>23.91</v>
      </c>
      <c r="O5" s="755" t="s">
        <v>3344</v>
      </c>
      <c r="P5" s="760" t="s">
        <v>3345</v>
      </c>
      <c r="Q5" s="761">
        <f>H5-B5</f>
        <v>0</v>
      </c>
      <c r="R5" s="761">
        <f>I5-C5</f>
        <v>0</v>
      </c>
      <c r="S5" s="379" t="str">
        <f>IF(H5=0,"",H5*N5)</f>
        <v/>
      </c>
      <c r="T5" s="379" t="str">
        <f>IF(H5=0,"",H5*J5)</f>
        <v/>
      </c>
      <c r="U5" s="379" t="str">
        <f>IF(H5=0,"",T5-S5)</f>
        <v/>
      </c>
      <c r="V5" s="762" t="str">
        <f>IF(H5=0,"",T5/S5)</f>
        <v/>
      </c>
      <c r="W5" s="763"/>
    </row>
    <row r="6" spans="1:23" ht="14.4" customHeight="1" x14ac:dyDescent="0.3">
      <c r="A6" s="779" t="s">
        <v>3346</v>
      </c>
      <c r="B6" s="729"/>
      <c r="C6" s="730"/>
      <c r="D6" s="731"/>
      <c r="E6" s="734"/>
      <c r="F6" s="714"/>
      <c r="G6" s="715"/>
      <c r="H6" s="710">
        <v>1</v>
      </c>
      <c r="I6" s="711">
        <v>7.77</v>
      </c>
      <c r="J6" s="720">
        <v>21</v>
      </c>
      <c r="K6" s="716">
        <v>7.77</v>
      </c>
      <c r="L6" s="713">
        <v>5</v>
      </c>
      <c r="M6" s="713">
        <v>45</v>
      </c>
      <c r="N6" s="717">
        <v>15.05</v>
      </c>
      <c r="O6" s="713" t="s">
        <v>3344</v>
      </c>
      <c r="P6" s="732" t="s">
        <v>3347</v>
      </c>
      <c r="Q6" s="718">
        <f t="shared" ref="Q6:R69" si="0">H6-B6</f>
        <v>1</v>
      </c>
      <c r="R6" s="718">
        <f t="shared" si="0"/>
        <v>7.77</v>
      </c>
      <c r="S6" s="729">
        <f t="shared" ref="S6:S69" si="1">IF(H6=0,"",H6*N6)</f>
        <v>15.05</v>
      </c>
      <c r="T6" s="729">
        <f t="shared" ref="T6:T69" si="2">IF(H6=0,"",H6*J6)</f>
        <v>21</v>
      </c>
      <c r="U6" s="729">
        <f t="shared" ref="U6:U69" si="3">IF(H6=0,"",T6-S6)</f>
        <v>5.9499999999999993</v>
      </c>
      <c r="V6" s="733">
        <f t="shared" ref="V6:V69" si="4">IF(H6=0,"",T6/S6)</f>
        <v>1.3953488372093024</v>
      </c>
      <c r="W6" s="719">
        <v>5.95</v>
      </c>
    </row>
    <row r="7" spans="1:23" ht="14.4" customHeight="1" x14ac:dyDescent="0.3">
      <c r="A7" s="779" t="s">
        <v>3348</v>
      </c>
      <c r="B7" s="729"/>
      <c r="C7" s="730"/>
      <c r="D7" s="731"/>
      <c r="E7" s="710">
        <v>1</v>
      </c>
      <c r="F7" s="711">
        <v>54.7</v>
      </c>
      <c r="G7" s="712">
        <v>62</v>
      </c>
      <c r="H7" s="713"/>
      <c r="I7" s="714"/>
      <c r="J7" s="715"/>
      <c r="K7" s="716">
        <v>52.63</v>
      </c>
      <c r="L7" s="713">
        <v>25</v>
      </c>
      <c r="M7" s="713">
        <v>224</v>
      </c>
      <c r="N7" s="717">
        <v>74.8</v>
      </c>
      <c r="O7" s="713" t="s">
        <v>3344</v>
      </c>
      <c r="P7" s="732" t="s">
        <v>3349</v>
      </c>
      <c r="Q7" s="718">
        <f t="shared" si="0"/>
        <v>0</v>
      </c>
      <c r="R7" s="718">
        <f t="shared" si="0"/>
        <v>0</v>
      </c>
      <c r="S7" s="729" t="str">
        <f t="shared" si="1"/>
        <v/>
      </c>
      <c r="T7" s="729" t="str">
        <f t="shared" si="2"/>
        <v/>
      </c>
      <c r="U7" s="729" t="str">
        <f t="shared" si="3"/>
        <v/>
      </c>
      <c r="V7" s="733" t="str">
        <f t="shared" si="4"/>
        <v/>
      </c>
      <c r="W7" s="719"/>
    </row>
    <row r="8" spans="1:23" ht="14.4" customHeight="1" x14ac:dyDescent="0.3">
      <c r="A8" s="779" t="s">
        <v>3350</v>
      </c>
      <c r="B8" s="729">
        <v>1</v>
      </c>
      <c r="C8" s="730">
        <v>33.15</v>
      </c>
      <c r="D8" s="731">
        <v>71</v>
      </c>
      <c r="E8" s="734">
        <v>1</v>
      </c>
      <c r="F8" s="714">
        <v>64.260000000000005</v>
      </c>
      <c r="G8" s="715">
        <v>206</v>
      </c>
      <c r="H8" s="710">
        <v>1</v>
      </c>
      <c r="I8" s="711">
        <v>37.18</v>
      </c>
      <c r="J8" s="720">
        <v>64</v>
      </c>
      <c r="K8" s="716">
        <v>33.15</v>
      </c>
      <c r="L8" s="713">
        <v>15</v>
      </c>
      <c r="M8" s="713">
        <v>135</v>
      </c>
      <c r="N8" s="717">
        <v>45.08</v>
      </c>
      <c r="O8" s="713" t="s">
        <v>3344</v>
      </c>
      <c r="P8" s="732" t="s">
        <v>3351</v>
      </c>
      <c r="Q8" s="718">
        <f t="shared" si="0"/>
        <v>0</v>
      </c>
      <c r="R8" s="718">
        <f t="shared" si="0"/>
        <v>4.0300000000000011</v>
      </c>
      <c r="S8" s="729">
        <f t="shared" si="1"/>
        <v>45.08</v>
      </c>
      <c r="T8" s="729">
        <f t="shared" si="2"/>
        <v>64</v>
      </c>
      <c r="U8" s="729">
        <f t="shared" si="3"/>
        <v>18.920000000000002</v>
      </c>
      <c r="V8" s="733">
        <f t="shared" si="4"/>
        <v>1.419698314108252</v>
      </c>
      <c r="W8" s="719">
        <v>18.920000000000002</v>
      </c>
    </row>
    <row r="9" spans="1:23" ht="14.4" customHeight="1" x14ac:dyDescent="0.3">
      <c r="A9" s="779" t="s">
        <v>3352</v>
      </c>
      <c r="B9" s="729">
        <v>3</v>
      </c>
      <c r="C9" s="730">
        <v>61.02</v>
      </c>
      <c r="D9" s="731">
        <v>29.3</v>
      </c>
      <c r="E9" s="734">
        <v>2</v>
      </c>
      <c r="F9" s="714">
        <v>40.950000000000003</v>
      </c>
      <c r="G9" s="715">
        <v>27</v>
      </c>
      <c r="H9" s="710">
        <v>3</v>
      </c>
      <c r="I9" s="711">
        <v>61.02</v>
      </c>
      <c r="J9" s="712">
        <v>21.7</v>
      </c>
      <c r="K9" s="716">
        <v>20.34</v>
      </c>
      <c r="L9" s="713">
        <v>10</v>
      </c>
      <c r="M9" s="713">
        <v>87</v>
      </c>
      <c r="N9" s="717">
        <v>28.99</v>
      </c>
      <c r="O9" s="713" t="s">
        <v>3344</v>
      </c>
      <c r="P9" s="732" t="s">
        <v>3353</v>
      </c>
      <c r="Q9" s="718">
        <f t="shared" si="0"/>
        <v>0</v>
      </c>
      <c r="R9" s="718">
        <f t="shared" si="0"/>
        <v>0</v>
      </c>
      <c r="S9" s="729">
        <f t="shared" si="1"/>
        <v>86.97</v>
      </c>
      <c r="T9" s="729">
        <f t="shared" si="2"/>
        <v>65.099999999999994</v>
      </c>
      <c r="U9" s="729">
        <f t="shared" si="3"/>
        <v>-21.870000000000005</v>
      </c>
      <c r="V9" s="733">
        <f t="shared" si="4"/>
        <v>0.74853397723352877</v>
      </c>
      <c r="W9" s="719">
        <v>0.01</v>
      </c>
    </row>
    <row r="10" spans="1:23" ht="14.4" customHeight="1" x14ac:dyDescent="0.3">
      <c r="A10" s="779" t="s">
        <v>3354</v>
      </c>
      <c r="B10" s="729">
        <v>2</v>
      </c>
      <c r="C10" s="730">
        <v>25.3</v>
      </c>
      <c r="D10" s="731">
        <v>26.5</v>
      </c>
      <c r="E10" s="710">
        <v>5</v>
      </c>
      <c r="F10" s="711">
        <v>59.94</v>
      </c>
      <c r="G10" s="712">
        <v>17.399999999999999</v>
      </c>
      <c r="H10" s="713"/>
      <c r="I10" s="714"/>
      <c r="J10" s="715"/>
      <c r="K10" s="716">
        <v>12.65</v>
      </c>
      <c r="L10" s="713">
        <v>7</v>
      </c>
      <c r="M10" s="713">
        <v>61</v>
      </c>
      <c r="N10" s="717">
        <v>20.38</v>
      </c>
      <c r="O10" s="713" t="s">
        <v>3344</v>
      </c>
      <c r="P10" s="732" t="s">
        <v>3355</v>
      </c>
      <c r="Q10" s="718">
        <f t="shared" si="0"/>
        <v>-2</v>
      </c>
      <c r="R10" s="718">
        <f t="shared" si="0"/>
        <v>-25.3</v>
      </c>
      <c r="S10" s="729" t="str">
        <f t="shared" si="1"/>
        <v/>
      </c>
      <c r="T10" s="729" t="str">
        <f t="shared" si="2"/>
        <v/>
      </c>
      <c r="U10" s="729" t="str">
        <f t="shared" si="3"/>
        <v/>
      </c>
      <c r="V10" s="733" t="str">
        <f t="shared" si="4"/>
        <v/>
      </c>
      <c r="W10" s="719"/>
    </row>
    <row r="11" spans="1:23" ht="14.4" customHeight="1" x14ac:dyDescent="0.3">
      <c r="A11" s="779" t="s">
        <v>3356</v>
      </c>
      <c r="B11" s="729"/>
      <c r="C11" s="730"/>
      <c r="D11" s="731"/>
      <c r="E11" s="734"/>
      <c r="F11" s="714"/>
      <c r="G11" s="715"/>
      <c r="H11" s="710">
        <v>1</v>
      </c>
      <c r="I11" s="711">
        <v>3.57</v>
      </c>
      <c r="J11" s="712">
        <v>3</v>
      </c>
      <c r="K11" s="716">
        <v>4.5999999999999996</v>
      </c>
      <c r="L11" s="713">
        <v>4</v>
      </c>
      <c r="M11" s="713">
        <v>40</v>
      </c>
      <c r="N11" s="717">
        <v>13.2</v>
      </c>
      <c r="O11" s="713" t="s">
        <v>3344</v>
      </c>
      <c r="P11" s="732" t="s">
        <v>3357</v>
      </c>
      <c r="Q11" s="718">
        <f t="shared" si="0"/>
        <v>1</v>
      </c>
      <c r="R11" s="718">
        <f t="shared" si="0"/>
        <v>3.57</v>
      </c>
      <c r="S11" s="729">
        <f t="shared" si="1"/>
        <v>13.2</v>
      </c>
      <c r="T11" s="729">
        <f t="shared" si="2"/>
        <v>3</v>
      </c>
      <c r="U11" s="729">
        <f t="shared" si="3"/>
        <v>-10.199999999999999</v>
      </c>
      <c r="V11" s="733">
        <f t="shared" si="4"/>
        <v>0.22727272727272729</v>
      </c>
      <c r="W11" s="719"/>
    </row>
    <row r="12" spans="1:23" ht="14.4" customHeight="1" x14ac:dyDescent="0.3">
      <c r="A12" s="779" t="s">
        <v>3358</v>
      </c>
      <c r="B12" s="729"/>
      <c r="C12" s="730"/>
      <c r="D12" s="731"/>
      <c r="E12" s="734"/>
      <c r="F12" s="714"/>
      <c r="G12" s="715"/>
      <c r="H12" s="710">
        <v>1</v>
      </c>
      <c r="I12" s="711">
        <v>2.0099999999999998</v>
      </c>
      <c r="J12" s="712">
        <v>2</v>
      </c>
      <c r="K12" s="716">
        <v>2.2200000000000002</v>
      </c>
      <c r="L12" s="713">
        <v>3</v>
      </c>
      <c r="M12" s="713">
        <v>30</v>
      </c>
      <c r="N12" s="717">
        <v>10.06</v>
      </c>
      <c r="O12" s="713" t="s">
        <v>3344</v>
      </c>
      <c r="P12" s="732" t="s">
        <v>3359</v>
      </c>
      <c r="Q12" s="718">
        <f t="shared" si="0"/>
        <v>1</v>
      </c>
      <c r="R12" s="718">
        <f t="shared" si="0"/>
        <v>2.0099999999999998</v>
      </c>
      <c r="S12" s="729">
        <f t="shared" si="1"/>
        <v>10.06</v>
      </c>
      <c r="T12" s="729">
        <f t="shared" si="2"/>
        <v>2</v>
      </c>
      <c r="U12" s="729">
        <f t="shared" si="3"/>
        <v>-8.06</v>
      </c>
      <c r="V12" s="733">
        <f t="shared" si="4"/>
        <v>0.19880715705765406</v>
      </c>
      <c r="W12" s="719"/>
    </row>
    <row r="13" spans="1:23" ht="14.4" customHeight="1" x14ac:dyDescent="0.3">
      <c r="A13" s="779" t="s">
        <v>3360</v>
      </c>
      <c r="B13" s="729"/>
      <c r="C13" s="730"/>
      <c r="D13" s="731"/>
      <c r="E13" s="710">
        <v>1</v>
      </c>
      <c r="F13" s="711">
        <v>2.41</v>
      </c>
      <c r="G13" s="712">
        <v>3</v>
      </c>
      <c r="H13" s="713"/>
      <c r="I13" s="714"/>
      <c r="J13" s="715"/>
      <c r="K13" s="716">
        <v>2.38</v>
      </c>
      <c r="L13" s="713">
        <v>3</v>
      </c>
      <c r="M13" s="713">
        <v>31</v>
      </c>
      <c r="N13" s="717">
        <v>10.33</v>
      </c>
      <c r="O13" s="713" t="s">
        <v>3344</v>
      </c>
      <c r="P13" s="732" t="s">
        <v>3361</v>
      </c>
      <c r="Q13" s="718">
        <f t="shared" si="0"/>
        <v>0</v>
      </c>
      <c r="R13" s="718">
        <f t="shared" si="0"/>
        <v>0</v>
      </c>
      <c r="S13" s="729" t="str">
        <f t="shared" si="1"/>
        <v/>
      </c>
      <c r="T13" s="729" t="str">
        <f t="shared" si="2"/>
        <v/>
      </c>
      <c r="U13" s="729" t="str">
        <f t="shared" si="3"/>
        <v/>
      </c>
      <c r="V13" s="733" t="str">
        <f t="shared" si="4"/>
        <v/>
      </c>
      <c r="W13" s="719"/>
    </row>
    <row r="14" spans="1:23" ht="14.4" customHeight="1" x14ac:dyDescent="0.3">
      <c r="A14" s="779" t="s">
        <v>3362</v>
      </c>
      <c r="B14" s="721">
        <v>1</v>
      </c>
      <c r="C14" s="722">
        <v>2.1800000000000002</v>
      </c>
      <c r="D14" s="723">
        <v>7</v>
      </c>
      <c r="E14" s="734"/>
      <c r="F14" s="714"/>
      <c r="G14" s="715"/>
      <c r="H14" s="713"/>
      <c r="I14" s="714"/>
      <c r="J14" s="715"/>
      <c r="K14" s="716">
        <v>2.1800000000000002</v>
      </c>
      <c r="L14" s="713">
        <v>3</v>
      </c>
      <c r="M14" s="713">
        <v>31</v>
      </c>
      <c r="N14" s="717">
        <v>10.41</v>
      </c>
      <c r="O14" s="713" t="s">
        <v>3344</v>
      </c>
      <c r="P14" s="732" t="s">
        <v>3363</v>
      </c>
      <c r="Q14" s="718">
        <f t="shared" si="0"/>
        <v>-1</v>
      </c>
      <c r="R14" s="718">
        <f t="shared" si="0"/>
        <v>-2.1800000000000002</v>
      </c>
      <c r="S14" s="729" t="str">
        <f t="shared" si="1"/>
        <v/>
      </c>
      <c r="T14" s="729" t="str">
        <f t="shared" si="2"/>
        <v/>
      </c>
      <c r="U14" s="729" t="str">
        <f t="shared" si="3"/>
        <v/>
      </c>
      <c r="V14" s="733" t="str">
        <f t="shared" si="4"/>
        <v/>
      </c>
      <c r="W14" s="719"/>
    </row>
    <row r="15" spans="1:23" ht="14.4" customHeight="1" x14ac:dyDescent="0.3">
      <c r="A15" s="779" t="s">
        <v>3364</v>
      </c>
      <c r="B15" s="729"/>
      <c r="C15" s="730"/>
      <c r="D15" s="731"/>
      <c r="E15" s="710">
        <v>2</v>
      </c>
      <c r="F15" s="711">
        <v>2.79</v>
      </c>
      <c r="G15" s="712">
        <v>2.5</v>
      </c>
      <c r="H15" s="713"/>
      <c r="I15" s="714"/>
      <c r="J15" s="715"/>
      <c r="K15" s="716">
        <v>1.67</v>
      </c>
      <c r="L15" s="713">
        <v>3</v>
      </c>
      <c r="M15" s="713">
        <v>27</v>
      </c>
      <c r="N15" s="717">
        <v>8.92</v>
      </c>
      <c r="O15" s="713" t="s">
        <v>3344</v>
      </c>
      <c r="P15" s="732" t="s">
        <v>3365</v>
      </c>
      <c r="Q15" s="718">
        <f t="shared" si="0"/>
        <v>0</v>
      </c>
      <c r="R15" s="718">
        <f t="shared" si="0"/>
        <v>0</v>
      </c>
      <c r="S15" s="729" t="str">
        <f t="shared" si="1"/>
        <v/>
      </c>
      <c r="T15" s="729" t="str">
        <f t="shared" si="2"/>
        <v/>
      </c>
      <c r="U15" s="729" t="str">
        <f t="shared" si="3"/>
        <v/>
      </c>
      <c r="V15" s="733" t="str">
        <f t="shared" si="4"/>
        <v/>
      </c>
      <c r="W15" s="719"/>
    </row>
    <row r="16" spans="1:23" ht="14.4" customHeight="1" x14ac:dyDescent="0.3">
      <c r="A16" s="779" t="s">
        <v>3366</v>
      </c>
      <c r="B16" s="729"/>
      <c r="C16" s="730"/>
      <c r="D16" s="731"/>
      <c r="E16" s="710">
        <v>1</v>
      </c>
      <c r="F16" s="711">
        <v>0.84</v>
      </c>
      <c r="G16" s="712">
        <v>17</v>
      </c>
      <c r="H16" s="713"/>
      <c r="I16" s="714"/>
      <c r="J16" s="715"/>
      <c r="K16" s="716">
        <v>0.84</v>
      </c>
      <c r="L16" s="713">
        <v>3</v>
      </c>
      <c r="M16" s="713">
        <v>29</v>
      </c>
      <c r="N16" s="717">
        <v>9.82</v>
      </c>
      <c r="O16" s="713" t="s">
        <v>3344</v>
      </c>
      <c r="P16" s="732" t="s">
        <v>3367</v>
      </c>
      <c r="Q16" s="718">
        <f t="shared" si="0"/>
        <v>0</v>
      </c>
      <c r="R16" s="718">
        <f t="shared" si="0"/>
        <v>0</v>
      </c>
      <c r="S16" s="729" t="str">
        <f t="shared" si="1"/>
        <v/>
      </c>
      <c r="T16" s="729" t="str">
        <f t="shared" si="2"/>
        <v/>
      </c>
      <c r="U16" s="729" t="str">
        <f t="shared" si="3"/>
        <v/>
      </c>
      <c r="V16" s="733" t="str">
        <f t="shared" si="4"/>
        <v/>
      </c>
      <c r="W16" s="719"/>
    </row>
    <row r="17" spans="1:23" ht="14.4" customHeight="1" x14ac:dyDescent="0.3">
      <c r="A17" s="779" t="s">
        <v>3368</v>
      </c>
      <c r="B17" s="729"/>
      <c r="C17" s="730"/>
      <c r="D17" s="731"/>
      <c r="E17" s="710">
        <v>2</v>
      </c>
      <c r="F17" s="711">
        <v>1.0900000000000001</v>
      </c>
      <c r="G17" s="712">
        <v>3</v>
      </c>
      <c r="H17" s="713">
        <v>1</v>
      </c>
      <c r="I17" s="714">
        <v>0.42</v>
      </c>
      <c r="J17" s="715">
        <v>2</v>
      </c>
      <c r="K17" s="716">
        <v>0.42</v>
      </c>
      <c r="L17" s="713">
        <v>1</v>
      </c>
      <c r="M17" s="713">
        <v>7</v>
      </c>
      <c r="N17" s="717">
        <v>2.46</v>
      </c>
      <c r="O17" s="713" t="s">
        <v>3344</v>
      </c>
      <c r="P17" s="732" t="s">
        <v>3369</v>
      </c>
      <c r="Q17" s="718">
        <f t="shared" si="0"/>
        <v>1</v>
      </c>
      <c r="R17" s="718">
        <f t="shared" si="0"/>
        <v>0.42</v>
      </c>
      <c r="S17" s="729">
        <f t="shared" si="1"/>
        <v>2.46</v>
      </c>
      <c r="T17" s="729">
        <f t="shared" si="2"/>
        <v>2</v>
      </c>
      <c r="U17" s="729">
        <f t="shared" si="3"/>
        <v>-0.45999999999999996</v>
      </c>
      <c r="V17" s="733">
        <f t="shared" si="4"/>
        <v>0.81300813008130079</v>
      </c>
      <c r="W17" s="719"/>
    </row>
    <row r="18" spans="1:23" ht="14.4" customHeight="1" x14ac:dyDescent="0.3">
      <c r="A18" s="779" t="s">
        <v>3370</v>
      </c>
      <c r="B18" s="729"/>
      <c r="C18" s="730"/>
      <c r="D18" s="731"/>
      <c r="E18" s="710">
        <v>3</v>
      </c>
      <c r="F18" s="711">
        <v>12.18</v>
      </c>
      <c r="G18" s="712">
        <v>2.2999999999999998</v>
      </c>
      <c r="H18" s="713"/>
      <c r="I18" s="714"/>
      <c r="J18" s="715"/>
      <c r="K18" s="716">
        <v>5.41</v>
      </c>
      <c r="L18" s="713">
        <v>4</v>
      </c>
      <c r="M18" s="713">
        <v>32</v>
      </c>
      <c r="N18" s="717">
        <v>10.73</v>
      </c>
      <c r="O18" s="713" t="s">
        <v>3344</v>
      </c>
      <c r="P18" s="732" t="s">
        <v>3371</v>
      </c>
      <c r="Q18" s="718">
        <f t="shared" si="0"/>
        <v>0</v>
      </c>
      <c r="R18" s="718">
        <f t="shared" si="0"/>
        <v>0</v>
      </c>
      <c r="S18" s="729" t="str">
        <f t="shared" si="1"/>
        <v/>
      </c>
      <c r="T18" s="729" t="str">
        <f t="shared" si="2"/>
        <v/>
      </c>
      <c r="U18" s="729" t="str">
        <f t="shared" si="3"/>
        <v/>
      </c>
      <c r="V18" s="733" t="str">
        <f t="shared" si="4"/>
        <v/>
      </c>
      <c r="W18" s="719"/>
    </row>
    <row r="19" spans="1:23" ht="14.4" customHeight="1" x14ac:dyDescent="0.3">
      <c r="A19" s="780" t="s">
        <v>3372</v>
      </c>
      <c r="B19" s="764">
        <v>1</v>
      </c>
      <c r="C19" s="765">
        <v>4.38</v>
      </c>
      <c r="D19" s="735">
        <v>3</v>
      </c>
      <c r="E19" s="766"/>
      <c r="F19" s="767"/>
      <c r="G19" s="724"/>
      <c r="H19" s="768">
        <v>1</v>
      </c>
      <c r="I19" s="769">
        <v>7.26</v>
      </c>
      <c r="J19" s="725">
        <v>6</v>
      </c>
      <c r="K19" s="770">
        <v>7.26</v>
      </c>
      <c r="L19" s="768">
        <v>4</v>
      </c>
      <c r="M19" s="768">
        <v>39</v>
      </c>
      <c r="N19" s="771">
        <v>13.04</v>
      </c>
      <c r="O19" s="768" t="s">
        <v>3344</v>
      </c>
      <c r="P19" s="772" t="s">
        <v>3373</v>
      </c>
      <c r="Q19" s="773">
        <f t="shared" si="0"/>
        <v>0</v>
      </c>
      <c r="R19" s="773">
        <f t="shared" si="0"/>
        <v>2.88</v>
      </c>
      <c r="S19" s="764">
        <f t="shared" si="1"/>
        <v>13.04</v>
      </c>
      <c r="T19" s="764">
        <f t="shared" si="2"/>
        <v>6</v>
      </c>
      <c r="U19" s="764">
        <f t="shared" si="3"/>
        <v>-7.0399999999999991</v>
      </c>
      <c r="V19" s="774">
        <f t="shared" si="4"/>
        <v>0.46012269938650308</v>
      </c>
      <c r="W19" s="726"/>
    </row>
    <row r="20" spans="1:23" ht="14.4" customHeight="1" x14ac:dyDescent="0.3">
      <c r="A20" s="780" t="s">
        <v>3374</v>
      </c>
      <c r="B20" s="764">
        <v>2</v>
      </c>
      <c r="C20" s="765">
        <v>11.48</v>
      </c>
      <c r="D20" s="735">
        <v>3.5</v>
      </c>
      <c r="E20" s="766">
        <v>2</v>
      </c>
      <c r="F20" s="767">
        <v>14.05</v>
      </c>
      <c r="G20" s="724">
        <v>5</v>
      </c>
      <c r="H20" s="768"/>
      <c r="I20" s="769"/>
      <c r="J20" s="725"/>
      <c r="K20" s="770">
        <v>9.31</v>
      </c>
      <c r="L20" s="768">
        <v>5</v>
      </c>
      <c r="M20" s="768">
        <v>47</v>
      </c>
      <c r="N20" s="771">
        <v>15.68</v>
      </c>
      <c r="O20" s="768" t="s">
        <v>3344</v>
      </c>
      <c r="P20" s="772" t="s">
        <v>3375</v>
      </c>
      <c r="Q20" s="773">
        <f t="shared" si="0"/>
        <v>-2</v>
      </c>
      <c r="R20" s="773">
        <f t="shared" si="0"/>
        <v>-11.48</v>
      </c>
      <c r="S20" s="764" t="str">
        <f t="shared" si="1"/>
        <v/>
      </c>
      <c r="T20" s="764" t="str">
        <f t="shared" si="2"/>
        <v/>
      </c>
      <c r="U20" s="764" t="str">
        <f t="shared" si="3"/>
        <v/>
      </c>
      <c r="V20" s="774" t="str">
        <f t="shared" si="4"/>
        <v/>
      </c>
      <c r="W20" s="726"/>
    </row>
    <row r="21" spans="1:23" ht="14.4" customHeight="1" x14ac:dyDescent="0.3">
      <c r="A21" s="779" t="s">
        <v>3376</v>
      </c>
      <c r="B21" s="729"/>
      <c r="C21" s="730"/>
      <c r="D21" s="731"/>
      <c r="E21" s="710">
        <v>1</v>
      </c>
      <c r="F21" s="711">
        <v>4.2300000000000004</v>
      </c>
      <c r="G21" s="712">
        <v>3</v>
      </c>
      <c r="H21" s="713"/>
      <c r="I21" s="714"/>
      <c r="J21" s="715"/>
      <c r="K21" s="716">
        <v>4.2300000000000004</v>
      </c>
      <c r="L21" s="713">
        <v>2</v>
      </c>
      <c r="M21" s="713">
        <v>20</v>
      </c>
      <c r="N21" s="717">
        <v>6.76</v>
      </c>
      <c r="O21" s="713" t="s">
        <v>3344</v>
      </c>
      <c r="P21" s="732" t="s">
        <v>3377</v>
      </c>
      <c r="Q21" s="718">
        <f t="shared" si="0"/>
        <v>0</v>
      </c>
      <c r="R21" s="718">
        <f t="shared" si="0"/>
        <v>0</v>
      </c>
      <c r="S21" s="729" t="str">
        <f t="shared" si="1"/>
        <v/>
      </c>
      <c r="T21" s="729" t="str">
        <f t="shared" si="2"/>
        <v/>
      </c>
      <c r="U21" s="729" t="str">
        <f t="shared" si="3"/>
        <v/>
      </c>
      <c r="V21" s="733" t="str">
        <f t="shared" si="4"/>
        <v/>
      </c>
      <c r="W21" s="719"/>
    </row>
    <row r="22" spans="1:23" ht="14.4" customHeight="1" x14ac:dyDescent="0.3">
      <c r="A22" s="779" t="s">
        <v>3378</v>
      </c>
      <c r="B22" s="729">
        <v>1</v>
      </c>
      <c r="C22" s="730">
        <v>1.49</v>
      </c>
      <c r="D22" s="731">
        <v>2</v>
      </c>
      <c r="E22" s="734">
        <v>1</v>
      </c>
      <c r="F22" s="714">
        <v>2.12</v>
      </c>
      <c r="G22" s="715">
        <v>5</v>
      </c>
      <c r="H22" s="710">
        <v>1</v>
      </c>
      <c r="I22" s="711">
        <v>6.96</v>
      </c>
      <c r="J22" s="720">
        <v>40</v>
      </c>
      <c r="K22" s="716">
        <v>2.12</v>
      </c>
      <c r="L22" s="713">
        <v>3</v>
      </c>
      <c r="M22" s="713">
        <v>25</v>
      </c>
      <c r="N22" s="717">
        <v>8.48</v>
      </c>
      <c r="O22" s="713" t="s">
        <v>3344</v>
      </c>
      <c r="P22" s="732" t="s">
        <v>3379</v>
      </c>
      <c r="Q22" s="718">
        <f t="shared" si="0"/>
        <v>0</v>
      </c>
      <c r="R22" s="718">
        <f t="shared" si="0"/>
        <v>5.47</v>
      </c>
      <c r="S22" s="729">
        <f t="shared" si="1"/>
        <v>8.48</v>
      </c>
      <c r="T22" s="729">
        <f t="shared" si="2"/>
        <v>40</v>
      </c>
      <c r="U22" s="729">
        <f t="shared" si="3"/>
        <v>31.52</v>
      </c>
      <c r="V22" s="733">
        <f t="shared" si="4"/>
        <v>4.7169811320754711</v>
      </c>
      <c r="W22" s="719">
        <v>31.52</v>
      </c>
    </row>
    <row r="23" spans="1:23" ht="14.4" customHeight="1" x14ac:dyDescent="0.3">
      <c r="A23" s="780" t="s">
        <v>3380</v>
      </c>
      <c r="B23" s="764"/>
      <c r="C23" s="765"/>
      <c r="D23" s="735"/>
      <c r="E23" s="775"/>
      <c r="F23" s="769"/>
      <c r="G23" s="725"/>
      <c r="H23" s="766">
        <v>1</v>
      </c>
      <c r="I23" s="767">
        <v>1.58</v>
      </c>
      <c r="J23" s="724">
        <v>2</v>
      </c>
      <c r="K23" s="770">
        <v>2.86</v>
      </c>
      <c r="L23" s="768">
        <v>4</v>
      </c>
      <c r="M23" s="768">
        <v>36</v>
      </c>
      <c r="N23" s="771">
        <v>12.12</v>
      </c>
      <c r="O23" s="768" t="s">
        <v>3344</v>
      </c>
      <c r="P23" s="772" t="s">
        <v>3381</v>
      </c>
      <c r="Q23" s="773">
        <f t="shared" si="0"/>
        <v>1</v>
      </c>
      <c r="R23" s="773">
        <f t="shared" si="0"/>
        <v>1.58</v>
      </c>
      <c r="S23" s="764">
        <f t="shared" si="1"/>
        <v>12.12</v>
      </c>
      <c r="T23" s="764">
        <f t="shared" si="2"/>
        <v>2</v>
      </c>
      <c r="U23" s="764">
        <f t="shared" si="3"/>
        <v>-10.119999999999999</v>
      </c>
      <c r="V23" s="774">
        <f t="shared" si="4"/>
        <v>0.16501650165016502</v>
      </c>
      <c r="W23" s="726"/>
    </row>
    <row r="24" spans="1:23" ht="14.4" customHeight="1" x14ac:dyDescent="0.3">
      <c r="A24" s="780" t="s">
        <v>3382</v>
      </c>
      <c r="B24" s="764">
        <v>1</v>
      </c>
      <c r="C24" s="765">
        <v>3.81</v>
      </c>
      <c r="D24" s="735">
        <v>8</v>
      </c>
      <c r="E24" s="775">
        <v>1</v>
      </c>
      <c r="F24" s="769">
        <v>3.81</v>
      </c>
      <c r="G24" s="725">
        <v>4</v>
      </c>
      <c r="H24" s="766">
        <v>1</v>
      </c>
      <c r="I24" s="767">
        <v>3.81</v>
      </c>
      <c r="J24" s="724">
        <v>6</v>
      </c>
      <c r="K24" s="770">
        <v>3.81</v>
      </c>
      <c r="L24" s="768">
        <v>4</v>
      </c>
      <c r="M24" s="768">
        <v>39</v>
      </c>
      <c r="N24" s="771">
        <v>12.99</v>
      </c>
      <c r="O24" s="768" t="s">
        <v>3344</v>
      </c>
      <c r="P24" s="772" t="s">
        <v>3383</v>
      </c>
      <c r="Q24" s="773">
        <f t="shared" si="0"/>
        <v>0</v>
      </c>
      <c r="R24" s="773">
        <f t="shared" si="0"/>
        <v>0</v>
      </c>
      <c r="S24" s="764">
        <f t="shared" si="1"/>
        <v>12.99</v>
      </c>
      <c r="T24" s="764">
        <f t="shared" si="2"/>
        <v>6</v>
      </c>
      <c r="U24" s="764">
        <f t="shared" si="3"/>
        <v>-6.99</v>
      </c>
      <c r="V24" s="774">
        <f t="shared" si="4"/>
        <v>0.46189376443418012</v>
      </c>
      <c r="W24" s="726"/>
    </row>
    <row r="25" spans="1:23" ht="14.4" customHeight="1" x14ac:dyDescent="0.3">
      <c r="A25" s="779" t="s">
        <v>3384</v>
      </c>
      <c r="B25" s="729"/>
      <c r="C25" s="730"/>
      <c r="D25" s="731"/>
      <c r="E25" s="734"/>
      <c r="F25" s="714"/>
      <c r="G25" s="715"/>
      <c r="H25" s="710">
        <v>1</v>
      </c>
      <c r="I25" s="711">
        <v>2.66</v>
      </c>
      <c r="J25" s="712">
        <v>13</v>
      </c>
      <c r="K25" s="716">
        <v>2.5299999999999998</v>
      </c>
      <c r="L25" s="713">
        <v>6</v>
      </c>
      <c r="M25" s="713">
        <v>55</v>
      </c>
      <c r="N25" s="717">
        <v>18.37</v>
      </c>
      <c r="O25" s="713" t="s">
        <v>3344</v>
      </c>
      <c r="P25" s="732" t="s">
        <v>3385</v>
      </c>
      <c r="Q25" s="718">
        <f t="shared" si="0"/>
        <v>1</v>
      </c>
      <c r="R25" s="718">
        <f t="shared" si="0"/>
        <v>2.66</v>
      </c>
      <c r="S25" s="729">
        <f t="shared" si="1"/>
        <v>18.37</v>
      </c>
      <c r="T25" s="729">
        <f t="shared" si="2"/>
        <v>13</v>
      </c>
      <c r="U25" s="729">
        <f t="shared" si="3"/>
        <v>-5.370000000000001</v>
      </c>
      <c r="V25" s="733">
        <f t="shared" si="4"/>
        <v>0.70767555797495918</v>
      </c>
      <c r="W25" s="719"/>
    </row>
    <row r="26" spans="1:23" ht="14.4" customHeight="1" x14ac:dyDescent="0.3">
      <c r="A26" s="779" t="s">
        <v>3386</v>
      </c>
      <c r="B26" s="729"/>
      <c r="C26" s="730"/>
      <c r="D26" s="731"/>
      <c r="E26" s="734"/>
      <c r="F26" s="714"/>
      <c r="G26" s="715"/>
      <c r="H26" s="710">
        <v>1</v>
      </c>
      <c r="I26" s="711">
        <v>0.48</v>
      </c>
      <c r="J26" s="712">
        <v>2</v>
      </c>
      <c r="K26" s="716">
        <v>0.48</v>
      </c>
      <c r="L26" s="713">
        <v>2</v>
      </c>
      <c r="M26" s="713">
        <v>20</v>
      </c>
      <c r="N26" s="717">
        <v>6.58</v>
      </c>
      <c r="O26" s="713" t="s">
        <v>3344</v>
      </c>
      <c r="P26" s="732" t="s">
        <v>3387</v>
      </c>
      <c r="Q26" s="718">
        <f t="shared" si="0"/>
        <v>1</v>
      </c>
      <c r="R26" s="718">
        <f t="shared" si="0"/>
        <v>0.48</v>
      </c>
      <c r="S26" s="729">
        <f t="shared" si="1"/>
        <v>6.58</v>
      </c>
      <c r="T26" s="729">
        <f t="shared" si="2"/>
        <v>2</v>
      </c>
      <c r="U26" s="729">
        <f t="shared" si="3"/>
        <v>-4.58</v>
      </c>
      <c r="V26" s="733">
        <f t="shared" si="4"/>
        <v>0.303951367781155</v>
      </c>
      <c r="W26" s="719"/>
    </row>
    <row r="27" spans="1:23" ht="14.4" customHeight="1" x14ac:dyDescent="0.3">
      <c r="A27" s="779" t="s">
        <v>3388</v>
      </c>
      <c r="B27" s="729"/>
      <c r="C27" s="730"/>
      <c r="D27" s="731"/>
      <c r="E27" s="734"/>
      <c r="F27" s="714"/>
      <c r="G27" s="715"/>
      <c r="H27" s="710">
        <v>1</v>
      </c>
      <c r="I27" s="711">
        <v>0.39</v>
      </c>
      <c r="J27" s="712">
        <v>2</v>
      </c>
      <c r="K27" s="716">
        <v>0.39</v>
      </c>
      <c r="L27" s="713">
        <v>2</v>
      </c>
      <c r="M27" s="713">
        <v>14</v>
      </c>
      <c r="N27" s="717">
        <v>4.59</v>
      </c>
      <c r="O27" s="713" t="s">
        <v>3344</v>
      </c>
      <c r="P27" s="732" t="s">
        <v>3389</v>
      </c>
      <c r="Q27" s="718">
        <f t="shared" si="0"/>
        <v>1</v>
      </c>
      <c r="R27" s="718">
        <f t="shared" si="0"/>
        <v>0.39</v>
      </c>
      <c r="S27" s="729">
        <f t="shared" si="1"/>
        <v>4.59</v>
      </c>
      <c r="T27" s="729">
        <f t="shared" si="2"/>
        <v>2</v>
      </c>
      <c r="U27" s="729">
        <f t="shared" si="3"/>
        <v>-2.59</v>
      </c>
      <c r="V27" s="733">
        <f t="shared" si="4"/>
        <v>0.4357298474945534</v>
      </c>
      <c r="W27" s="719"/>
    </row>
    <row r="28" spans="1:23" ht="14.4" customHeight="1" x14ac:dyDescent="0.3">
      <c r="A28" s="779" t="s">
        <v>3390</v>
      </c>
      <c r="B28" s="729"/>
      <c r="C28" s="730"/>
      <c r="D28" s="731"/>
      <c r="E28" s="710">
        <v>1</v>
      </c>
      <c r="F28" s="711">
        <v>2.0499999999999998</v>
      </c>
      <c r="G28" s="712">
        <v>2</v>
      </c>
      <c r="H28" s="713"/>
      <c r="I28" s="714"/>
      <c r="J28" s="715"/>
      <c r="K28" s="716">
        <v>2.0499999999999998</v>
      </c>
      <c r="L28" s="713">
        <v>2</v>
      </c>
      <c r="M28" s="713">
        <v>14</v>
      </c>
      <c r="N28" s="717">
        <v>4.51</v>
      </c>
      <c r="O28" s="713" t="s">
        <v>3344</v>
      </c>
      <c r="P28" s="732" t="s">
        <v>3391</v>
      </c>
      <c r="Q28" s="718">
        <f t="shared" si="0"/>
        <v>0</v>
      </c>
      <c r="R28" s="718">
        <f t="shared" si="0"/>
        <v>0</v>
      </c>
      <c r="S28" s="729" t="str">
        <f t="shared" si="1"/>
        <v/>
      </c>
      <c r="T28" s="729" t="str">
        <f t="shared" si="2"/>
        <v/>
      </c>
      <c r="U28" s="729" t="str">
        <f t="shared" si="3"/>
        <v/>
      </c>
      <c r="V28" s="733" t="str">
        <f t="shared" si="4"/>
        <v/>
      </c>
      <c r="W28" s="719"/>
    </row>
    <row r="29" spans="1:23" ht="14.4" customHeight="1" x14ac:dyDescent="0.3">
      <c r="A29" s="780" t="s">
        <v>3392</v>
      </c>
      <c r="B29" s="764"/>
      <c r="C29" s="765"/>
      <c r="D29" s="735"/>
      <c r="E29" s="766">
        <v>2</v>
      </c>
      <c r="F29" s="767">
        <v>4.78</v>
      </c>
      <c r="G29" s="724">
        <v>8.5</v>
      </c>
      <c r="H29" s="768"/>
      <c r="I29" s="769"/>
      <c r="J29" s="725"/>
      <c r="K29" s="770">
        <v>2.65</v>
      </c>
      <c r="L29" s="768">
        <v>3</v>
      </c>
      <c r="M29" s="768">
        <v>27</v>
      </c>
      <c r="N29" s="771">
        <v>9.01</v>
      </c>
      <c r="O29" s="768" t="s">
        <v>3344</v>
      </c>
      <c r="P29" s="772" t="s">
        <v>3393</v>
      </c>
      <c r="Q29" s="773">
        <f t="shared" si="0"/>
        <v>0</v>
      </c>
      <c r="R29" s="773">
        <f t="shared" si="0"/>
        <v>0</v>
      </c>
      <c r="S29" s="764" t="str">
        <f t="shared" si="1"/>
        <v/>
      </c>
      <c r="T29" s="764" t="str">
        <f t="shared" si="2"/>
        <v/>
      </c>
      <c r="U29" s="764" t="str">
        <f t="shared" si="3"/>
        <v/>
      </c>
      <c r="V29" s="774" t="str">
        <f t="shared" si="4"/>
        <v/>
      </c>
      <c r="W29" s="726"/>
    </row>
    <row r="30" spans="1:23" ht="14.4" customHeight="1" x14ac:dyDescent="0.3">
      <c r="A30" s="779" t="s">
        <v>3394</v>
      </c>
      <c r="B30" s="721"/>
      <c r="C30" s="722"/>
      <c r="D30" s="723"/>
      <c r="E30" s="734">
        <v>1</v>
      </c>
      <c r="F30" s="714">
        <v>5.75</v>
      </c>
      <c r="G30" s="715">
        <v>57</v>
      </c>
      <c r="H30" s="713"/>
      <c r="I30" s="714"/>
      <c r="J30" s="715"/>
      <c r="K30" s="716">
        <v>4.09</v>
      </c>
      <c r="L30" s="713">
        <v>5</v>
      </c>
      <c r="M30" s="713">
        <v>46</v>
      </c>
      <c r="N30" s="717">
        <v>15.3</v>
      </c>
      <c r="O30" s="713" t="s">
        <v>3344</v>
      </c>
      <c r="P30" s="732" t="s">
        <v>3395</v>
      </c>
      <c r="Q30" s="718">
        <f t="shared" si="0"/>
        <v>0</v>
      </c>
      <c r="R30" s="718">
        <f t="shared" si="0"/>
        <v>0</v>
      </c>
      <c r="S30" s="729" t="str">
        <f t="shared" si="1"/>
        <v/>
      </c>
      <c r="T30" s="729" t="str">
        <f t="shared" si="2"/>
        <v/>
      </c>
      <c r="U30" s="729" t="str">
        <f t="shared" si="3"/>
        <v/>
      </c>
      <c r="V30" s="733" t="str">
        <f t="shared" si="4"/>
        <v/>
      </c>
      <c r="W30" s="719"/>
    </row>
    <row r="31" spans="1:23" ht="14.4" customHeight="1" x14ac:dyDescent="0.3">
      <c r="A31" s="780" t="s">
        <v>3396</v>
      </c>
      <c r="B31" s="776">
        <v>4</v>
      </c>
      <c r="C31" s="777">
        <v>26.2</v>
      </c>
      <c r="D31" s="727">
        <v>14.3</v>
      </c>
      <c r="E31" s="775">
        <v>2</v>
      </c>
      <c r="F31" s="769">
        <v>13.51</v>
      </c>
      <c r="G31" s="725">
        <v>21</v>
      </c>
      <c r="H31" s="768">
        <v>1</v>
      </c>
      <c r="I31" s="769">
        <v>3.02</v>
      </c>
      <c r="J31" s="725">
        <v>3</v>
      </c>
      <c r="K31" s="770">
        <v>6.37</v>
      </c>
      <c r="L31" s="768">
        <v>7</v>
      </c>
      <c r="M31" s="768">
        <v>61</v>
      </c>
      <c r="N31" s="771">
        <v>20.329999999999998</v>
      </c>
      <c r="O31" s="768" t="s">
        <v>3344</v>
      </c>
      <c r="P31" s="772" t="s">
        <v>3397</v>
      </c>
      <c r="Q31" s="773">
        <f t="shared" si="0"/>
        <v>-3</v>
      </c>
      <c r="R31" s="773">
        <f t="shared" si="0"/>
        <v>-23.18</v>
      </c>
      <c r="S31" s="764">
        <f t="shared" si="1"/>
        <v>20.329999999999998</v>
      </c>
      <c r="T31" s="764">
        <f t="shared" si="2"/>
        <v>3</v>
      </c>
      <c r="U31" s="764">
        <f t="shared" si="3"/>
        <v>-17.329999999999998</v>
      </c>
      <c r="V31" s="774">
        <f t="shared" si="4"/>
        <v>0.14756517461878998</v>
      </c>
      <c r="W31" s="726"/>
    </row>
    <row r="32" spans="1:23" ht="14.4" customHeight="1" x14ac:dyDescent="0.3">
      <c r="A32" s="779" t="s">
        <v>3398</v>
      </c>
      <c r="B32" s="729">
        <v>1</v>
      </c>
      <c r="C32" s="730">
        <v>2.94</v>
      </c>
      <c r="D32" s="731">
        <v>3</v>
      </c>
      <c r="E32" s="710"/>
      <c r="F32" s="711"/>
      <c r="G32" s="712"/>
      <c r="H32" s="713">
        <v>1</v>
      </c>
      <c r="I32" s="714">
        <v>1.23</v>
      </c>
      <c r="J32" s="715">
        <v>1</v>
      </c>
      <c r="K32" s="716">
        <v>4.6500000000000004</v>
      </c>
      <c r="L32" s="713">
        <v>5</v>
      </c>
      <c r="M32" s="713">
        <v>44</v>
      </c>
      <c r="N32" s="717">
        <v>14.65</v>
      </c>
      <c r="O32" s="713" t="s">
        <v>3344</v>
      </c>
      <c r="P32" s="732" t="s">
        <v>3399</v>
      </c>
      <c r="Q32" s="718">
        <f t="shared" si="0"/>
        <v>0</v>
      </c>
      <c r="R32" s="718">
        <f t="shared" si="0"/>
        <v>-1.71</v>
      </c>
      <c r="S32" s="729">
        <f t="shared" si="1"/>
        <v>14.65</v>
      </c>
      <c r="T32" s="729">
        <f t="shared" si="2"/>
        <v>1</v>
      </c>
      <c r="U32" s="729">
        <f t="shared" si="3"/>
        <v>-13.65</v>
      </c>
      <c r="V32" s="733">
        <f t="shared" si="4"/>
        <v>6.8259385665529013E-2</v>
      </c>
      <c r="W32" s="719"/>
    </row>
    <row r="33" spans="1:23" ht="14.4" customHeight="1" x14ac:dyDescent="0.3">
      <c r="A33" s="780" t="s">
        <v>3400</v>
      </c>
      <c r="B33" s="764"/>
      <c r="C33" s="765"/>
      <c r="D33" s="735"/>
      <c r="E33" s="766">
        <v>2</v>
      </c>
      <c r="F33" s="767">
        <v>12.65</v>
      </c>
      <c r="G33" s="724">
        <v>8.5</v>
      </c>
      <c r="H33" s="768"/>
      <c r="I33" s="769"/>
      <c r="J33" s="725"/>
      <c r="K33" s="770">
        <v>5.3</v>
      </c>
      <c r="L33" s="768">
        <v>5</v>
      </c>
      <c r="M33" s="768">
        <v>46</v>
      </c>
      <c r="N33" s="771">
        <v>15.17</v>
      </c>
      <c r="O33" s="768" t="s">
        <v>3344</v>
      </c>
      <c r="P33" s="772" t="s">
        <v>3401</v>
      </c>
      <c r="Q33" s="773">
        <f t="shared" si="0"/>
        <v>0</v>
      </c>
      <c r="R33" s="773">
        <f t="shared" si="0"/>
        <v>0</v>
      </c>
      <c r="S33" s="764" t="str">
        <f t="shared" si="1"/>
        <v/>
      </c>
      <c r="T33" s="764" t="str">
        <f t="shared" si="2"/>
        <v/>
      </c>
      <c r="U33" s="764" t="str">
        <f t="shared" si="3"/>
        <v/>
      </c>
      <c r="V33" s="774" t="str">
        <f t="shared" si="4"/>
        <v/>
      </c>
      <c r="W33" s="726"/>
    </row>
    <row r="34" spans="1:23" ht="14.4" customHeight="1" x14ac:dyDescent="0.3">
      <c r="A34" s="779" t="s">
        <v>3402</v>
      </c>
      <c r="B34" s="729"/>
      <c r="C34" s="730"/>
      <c r="D34" s="731"/>
      <c r="E34" s="734"/>
      <c r="F34" s="714"/>
      <c r="G34" s="715"/>
      <c r="H34" s="710">
        <v>1</v>
      </c>
      <c r="I34" s="711">
        <v>1.64</v>
      </c>
      <c r="J34" s="712">
        <v>3</v>
      </c>
      <c r="K34" s="716">
        <v>1.64</v>
      </c>
      <c r="L34" s="713">
        <v>3</v>
      </c>
      <c r="M34" s="713">
        <v>26</v>
      </c>
      <c r="N34" s="717">
        <v>8.7200000000000006</v>
      </c>
      <c r="O34" s="713" t="s">
        <v>3344</v>
      </c>
      <c r="P34" s="732" t="s">
        <v>3403</v>
      </c>
      <c r="Q34" s="718">
        <f t="shared" si="0"/>
        <v>1</v>
      </c>
      <c r="R34" s="718">
        <f t="shared" si="0"/>
        <v>1.64</v>
      </c>
      <c r="S34" s="729">
        <f t="shared" si="1"/>
        <v>8.7200000000000006</v>
      </c>
      <c r="T34" s="729">
        <f t="shared" si="2"/>
        <v>3</v>
      </c>
      <c r="U34" s="729">
        <f t="shared" si="3"/>
        <v>-5.7200000000000006</v>
      </c>
      <c r="V34" s="733">
        <f t="shared" si="4"/>
        <v>0.34403669724770641</v>
      </c>
      <c r="W34" s="719"/>
    </row>
    <row r="35" spans="1:23" ht="14.4" customHeight="1" x14ac:dyDescent="0.3">
      <c r="A35" s="780" t="s">
        <v>3404</v>
      </c>
      <c r="B35" s="764">
        <v>1</v>
      </c>
      <c r="C35" s="765">
        <v>5.35</v>
      </c>
      <c r="D35" s="735">
        <v>2</v>
      </c>
      <c r="E35" s="775"/>
      <c r="F35" s="769"/>
      <c r="G35" s="725"/>
      <c r="H35" s="766">
        <v>1</v>
      </c>
      <c r="I35" s="767">
        <v>1.97</v>
      </c>
      <c r="J35" s="724">
        <v>3</v>
      </c>
      <c r="K35" s="770">
        <v>2.5499999999999998</v>
      </c>
      <c r="L35" s="768">
        <v>4</v>
      </c>
      <c r="M35" s="768">
        <v>35</v>
      </c>
      <c r="N35" s="771">
        <v>11.81</v>
      </c>
      <c r="O35" s="768" t="s">
        <v>3344</v>
      </c>
      <c r="P35" s="772" t="s">
        <v>3405</v>
      </c>
      <c r="Q35" s="773">
        <f t="shared" si="0"/>
        <v>0</v>
      </c>
      <c r="R35" s="773">
        <f t="shared" si="0"/>
        <v>-3.38</v>
      </c>
      <c r="S35" s="764">
        <f t="shared" si="1"/>
        <v>11.81</v>
      </c>
      <c r="T35" s="764">
        <f t="shared" si="2"/>
        <v>3</v>
      </c>
      <c r="U35" s="764">
        <f t="shared" si="3"/>
        <v>-8.81</v>
      </c>
      <c r="V35" s="774">
        <f t="shared" si="4"/>
        <v>0.2540220152413209</v>
      </c>
      <c r="W35" s="726"/>
    </row>
    <row r="36" spans="1:23" ht="14.4" customHeight="1" x14ac:dyDescent="0.3">
      <c r="A36" s="779" t="s">
        <v>3406</v>
      </c>
      <c r="B36" s="729"/>
      <c r="C36" s="730"/>
      <c r="D36" s="731"/>
      <c r="E36" s="734"/>
      <c r="F36" s="714"/>
      <c r="G36" s="715"/>
      <c r="H36" s="710">
        <v>1</v>
      </c>
      <c r="I36" s="711">
        <v>1.5</v>
      </c>
      <c r="J36" s="712">
        <v>5</v>
      </c>
      <c r="K36" s="716">
        <v>1.5</v>
      </c>
      <c r="L36" s="713">
        <v>3</v>
      </c>
      <c r="M36" s="713">
        <v>26</v>
      </c>
      <c r="N36" s="717">
        <v>8.6</v>
      </c>
      <c r="O36" s="713" t="s">
        <v>3344</v>
      </c>
      <c r="P36" s="732" t="s">
        <v>3407</v>
      </c>
      <c r="Q36" s="718">
        <f t="shared" si="0"/>
        <v>1</v>
      </c>
      <c r="R36" s="718">
        <f t="shared" si="0"/>
        <v>1.5</v>
      </c>
      <c r="S36" s="729">
        <f t="shared" si="1"/>
        <v>8.6</v>
      </c>
      <c r="T36" s="729">
        <f t="shared" si="2"/>
        <v>5</v>
      </c>
      <c r="U36" s="729">
        <f t="shared" si="3"/>
        <v>-3.5999999999999996</v>
      </c>
      <c r="V36" s="733">
        <f t="shared" si="4"/>
        <v>0.58139534883720934</v>
      </c>
      <c r="W36" s="719"/>
    </row>
    <row r="37" spans="1:23" ht="14.4" customHeight="1" x14ac:dyDescent="0.3">
      <c r="A37" s="779" t="s">
        <v>3408</v>
      </c>
      <c r="B37" s="729"/>
      <c r="C37" s="730"/>
      <c r="D37" s="731"/>
      <c r="E37" s="710">
        <v>1</v>
      </c>
      <c r="F37" s="711">
        <v>2.56</v>
      </c>
      <c r="G37" s="712">
        <v>17</v>
      </c>
      <c r="H37" s="713"/>
      <c r="I37" s="714"/>
      <c r="J37" s="715"/>
      <c r="K37" s="716">
        <v>1.72</v>
      </c>
      <c r="L37" s="713">
        <v>3</v>
      </c>
      <c r="M37" s="713">
        <v>28</v>
      </c>
      <c r="N37" s="717">
        <v>9.44</v>
      </c>
      <c r="O37" s="713" t="s">
        <v>3344</v>
      </c>
      <c r="P37" s="732" t="s">
        <v>3409</v>
      </c>
      <c r="Q37" s="718">
        <f t="shared" si="0"/>
        <v>0</v>
      </c>
      <c r="R37" s="718">
        <f t="shared" si="0"/>
        <v>0</v>
      </c>
      <c r="S37" s="729" t="str">
        <f t="shared" si="1"/>
        <v/>
      </c>
      <c r="T37" s="729" t="str">
        <f t="shared" si="2"/>
        <v/>
      </c>
      <c r="U37" s="729" t="str">
        <f t="shared" si="3"/>
        <v/>
      </c>
      <c r="V37" s="733" t="str">
        <f t="shared" si="4"/>
        <v/>
      </c>
      <c r="W37" s="719"/>
    </row>
    <row r="38" spans="1:23" ht="14.4" customHeight="1" x14ac:dyDescent="0.3">
      <c r="A38" s="780" t="s">
        <v>3410</v>
      </c>
      <c r="B38" s="764"/>
      <c r="C38" s="765"/>
      <c r="D38" s="735"/>
      <c r="E38" s="766">
        <v>2</v>
      </c>
      <c r="F38" s="767">
        <v>9.4</v>
      </c>
      <c r="G38" s="724">
        <v>5.5</v>
      </c>
      <c r="H38" s="768"/>
      <c r="I38" s="769"/>
      <c r="J38" s="725"/>
      <c r="K38" s="770">
        <v>3.18</v>
      </c>
      <c r="L38" s="768">
        <v>4</v>
      </c>
      <c r="M38" s="768">
        <v>38</v>
      </c>
      <c r="N38" s="771">
        <v>12.65</v>
      </c>
      <c r="O38" s="768" t="s">
        <v>3344</v>
      </c>
      <c r="P38" s="772" t="s">
        <v>3411</v>
      </c>
      <c r="Q38" s="773">
        <f t="shared" si="0"/>
        <v>0</v>
      </c>
      <c r="R38" s="773">
        <f t="shared" si="0"/>
        <v>0</v>
      </c>
      <c r="S38" s="764" t="str">
        <f t="shared" si="1"/>
        <v/>
      </c>
      <c r="T38" s="764" t="str">
        <f t="shared" si="2"/>
        <v/>
      </c>
      <c r="U38" s="764" t="str">
        <f t="shared" si="3"/>
        <v/>
      </c>
      <c r="V38" s="774" t="str">
        <f t="shared" si="4"/>
        <v/>
      </c>
      <c r="W38" s="726"/>
    </row>
    <row r="39" spans="1:23" ht="14.4" customHeight="1" x14ac:dyDescent="0.3">
      <c r="A39" s="779" t="s">
        <v>3412</v>
      </c>
      <c r="B39" s="729"/>
      <c r="C39" s="730"/>
      <c r="D39" s="731"/>
      <c r="E39" s="734"/>
      <c r="F39" s="714"/>
      <c r="G39" s="715"/>
      <c r="H39" s="710">
        <v>1</v>
      </c>
      <c r="I39" s="711">
        <v>1.23</v>
      </c>
      <c r="J39" s="712">
        <v>2</v>
      </c>
      <c r="K39" s="716">
        <v>0.39</v>
      </c>
      <c r="L39" s="713">
        <v>2</v>
      </c>
      <c r="M39" s="713">
        <v>14</v>
      </c>
      <c r="N39" s="717">
        <v>4.58</v>
      </c>
      <c r="O39" s="713" t="s">
        <v>3344</v>
      </c>
      <c r="P39" s="732" t="s">
        <v>3413</v>
      </c>
      <c r="Q39" s="718">
        <f t="shared" si="0"/>
        <v>1</v>
      </c>
      <c r="R39" s="718">
        <f t="shared" si="0"/>
        <v>1.23</v>
      </c>
      <c r="S39" s="729">
        <f t="shared" si="1"/>
        <v>4.58</v>
      </c>
      <c r="T39" s="729">
        <f t="shared" si="2"/>
        <v>2</v>
      </c>
      <c r="U39" s="729">
        <f t="shared" si="3"/>
        <v>-2.58</v>
      </c>
      <c r="V39" s="733">
        <f t="shared" si="4"/>
        <v>0.4366812227074236</v>
      </c>
      <c r="W39" s="719"/>
    </row>
    <row r="40" spans="1:23" ht="14.4" customHeight="1" x14ac:dyDescent="0.3">
      <c r="A40" s="779" t="s">
        <v>3414</v>
      </c>
      <c r="B40" s="729"/>
      <c r="C40" s="730"/>
      <c r="D40" s="731"/>
      <c r="E40" s="710">
        <v>1</v>
      </c>
      <c r="F40" s="711">
        <v>0.57999999999999996</v>
      </c>
      <c r="G40" s="712">
        <v>4</v>
      </c>
      <c r="H40" s="713"/>
      <c r="I40" s="714"/>
      <c r="J40" s="715"/>
      <c r="K40" s="716">
        <v>0.57999999999999996</v>
      </c>
      <c r="L40" s="713">
        <v>2</v>
      </c>
      <c r="M40" s="713">
        <v>21</v>
      </c>
      <c r="N40" s="717">
        <v>6.97</v>
      </c>
      <c r="O40" s="713" t="s">
        <v>3344</v>
      </c>
      <c r="P40" s="732" t="s">
        <v>3415</v>
      </c>
      <c r="Q40" s="718">
        <f t="shared" si="0"/>
        <v>0</v>
      </c>
      <c r="R40" s="718">
        <f t="shared" si="0"/>
        <v>0</v>
      </c>
      <c r="S40" s="729" t="str">
        <f t="shared" si="1"/>
        <v/>
      </c>
      <c r="T40" s="729" t="str">
        <f t="shared" si="2"/>
        <v/>
      </c>
      <c r="U40" s="729" t="str">
        <f t="shared" si="3"/>
        <v/>
      </c>
      <c r="V40" s="733" t="str">
        <f t="shared" si="4"/>
        <v/>
      </c>
      <c r="W40" s="719"/>
    </row>
    <row r="41" spans="1:23" ht="14.4" customHeight="1" x14ac:dyDescent="0.3">
      <c r="A41" s="779" t="s">
        <v>3416</v>
      </c>
      <c r="B41" s="729"/>
      <c r="C41" s="730"/>
      <c r="D41" s="731"/>
      <c r="E41" s="710">
        <v>1</v>
      </c>
      <c r="F41" s="711">
        <v>0.86</v>
      </c>
      <c r="G41" s="712">
        <v>2</v>
      </c>
      <c r="H41" s="713"/>
      <c r="I41" s="714"/>
      <c r="J41" s="715"/>
      <c r="K41" s="716">
        <v>0.46</v>
      </c>
      <c r="L41" s="713">
        <v>2</v>
      </c>
      <c r="M41" s="713">
        <v>16</v>
      </c>
      <c r="N41" s="717">
        <v>5.47</v>
      </c>
      <c r="O41" s="713" t="s">
        <v>3344</v>
      </c>
      <c r="P41" s="732" t="s">
        <v>3417</v>
      </c>
      <c r="Q41" s="718">
        <f t="shared" si="0"/>
        <v>0</v>
      </c>
      <c r="R41" s="718">
        <f t="shared" si="0"/>
        <v>0</v>
      </c>
      <c r="S41" s="729" t="str">
        <f t="shared" si="1"/>
        <v/>
      </c>
      <c r="T41" s="729" t="str">
        <f t="shared" si="2"/>
        <v/>
      </c>
      <c r="U41" s="729" t="str">
        <f t="shared" si="3"/>
        <v/>
      </c>
      <c r="V41" s="733" t="str">
        <f t="shared" si="4"/>
        <v/>
      </c>
      <c r="W41" s="719"/>
    </row>
    <row r="42" spans="1:23" ht="14.4" customHeight="1" x14ac:dyDescent="0.3">
      <c r="A42" s="779" t="s">
        <v>3418</v>
      </c>
      <c r="B42" s="729"/>
      <c r="C42" s="730"/>
      <c r="D42" s="731"/>
      <c r="E42" s="710">
        <v>1</v>
      </c>
      <c r="F42" s="711">
        <v>2.08</v>
      </c>
      <c r="G42" s="712">
        <v>5</v>
      </c>
      <c r="H42" s="713"/>
      <c r="I42" s="714"/>
      <c r="J42" s="715"/>
      <c r="K42" s="716">
        <v>2.08</v>
      </c>
      <c r="L42" s="713">
        <v>4</v>
      </c>
      <c r="M42" s="713">
        <v>39</v>
      </c>
      <c r="N42" s="717">
        <v>13</v>
      </c>
      <c r="O42" s="713" t="s">
        <v>3344</v>
      </c>
      <c r="P42" s="732" t="s">
        <v>3419</v>
      </c>
      <c r="Q42" s="718">
        <f t="shared" si="0"/>
        <v>0</v>
      </c>
      <c r="R42" s="718">
        <f t="shared" si="0"/>
        <v>0</v>
      </c>
      <c r="S42" s="729" t="str">
        <f t="shared" si="1"/>
        <v/>
      </c>
      <c r="T42" s="729" t="str">
        <f t="shared" si="2"/>
        <v/>
      </c>
      <c r="U42" s="729" t="str">
        <f t="shared" si="3"/>
        <v/>
      </c>
      <c r="V42" s="733" t="str">
        <f t="shared" si="4"/>
        <v/>
      </c>
      <c r="W42" s="719"/>
    </row>
    <row r="43" spans="1:23" ht="14.4" customHeight="1" x14ac:dyDescent="0.3">
      <c r="A43" s="779" t="s">
        <v>3420</v>
      </c>
      <c r="B43" s="729">
        <v>1</v>
      </c>
      <c r="C43" s="730">
        <v>1.88</v>
      </c>
      <c r="D43" s="731">
        <v>3</v>
      </c>
      <c r="E43" s="734"/>
      <c r="F43" s="714"/>
      <c r="G43" s="715"/>
      <c r="H43" s="710">
        <v>1</v>
      </c>
      <c r="I43" s="711">
        <v>0.81</v>
      </c>
      <c r="J43" s="712">
        <v>3</v>
      </c>
      <c r="K43" s="716">
        <v>1.06</v>
      </c>
      <c r="L43" s="713">
        <v>4</v>
      </c>
      <c r="M43" s="713">
        <v>32</v>
      </c>
      <c r="N43" s="717">
        <v>10.78</v>
      </c>
      <c r="O43" s="713" t="s">
        <v>3344</v>
      </c>
      <c r="P43" s="732" t="s">
        <v>3421</v>
      </c>
      <c r="Q43" s="718">
        <f t="shared" si="0"/>
        <v>0</v>
      </c>
      <c r="R43" s="718">
        <f t="shared" si="0"/>
        <v>-1.0699999999999998</v>
      </c>
      <c r="S43" s="729">
        <f t="shared" si="1"/>
        <v>10.78</v>
      </c>
      <c r="T43" s="729">
        <f t="shared" si="2"/>
        <v>3</v>
      </c>
      <c r="U43" s="729">
        <f t="shared" si="3"/>
        <v>-7.7799999999999994</v>
      </c>
      <c r="V43" s="733">
        <f t="shared" si="4"/>
        <v>0.2782931354359926</v>
      </c>
      <c r="W43" s="719"/>
    </row>
    <row r="44" spans="1:23" ht="14.4" customHeight="1" x14ac:dyDescent="0.3">
      <c r="A44" s="779" t="s">
        <v>3422</v>
      </c>
      <c r="B44" s="729"/>
      <c r="C44" s="730"/>
      <c r="D44" s="731"/>
      <c r="E44" s="710">
        <v>1</v>
      </c>
      <c r="F44" s="711">
        <v>3.71</v>
      </c>
      <c r="G44" s="712">
        <v>10</v>
      </c>
      <c r="H44" s="713"/>
      <c r="I44" s="714"/>
      <c r="J44" s="715"/>
      <c r="K44" s="716">
        <v>3.71</v>
      </c>
      <c r="L44" s="713">
        <v>5</v>
      </c>
      <c r="M44" s="713">
        <v>45</v>
      </c>
      <c r="N44" s="717">
        <v>14.93</v>
      </c>
      <c r="O44" s="713" t="s">
        <v>3344</v>
      </c>
      <c r="P44" s="732" t="s">
        <v>3423</v>
      </c>
      <c r="Q44" s="718">
        <f t="shared" si="0"/>
        <v>0</v>
      </c>
      <c r="R44" s="718">
        <f t="shared" si="0"/>
        <v>0</v>
      </c>
      <c r="S44" s="729" t="str">
        <f t="shared" si="1"/>
        <v/>
      </c>
      <c r="T44" s="729" t="str">
        <f t="shared" si="2"/>
        <v/>
      </c>
      <c r="U44" s="729" t="str">
        <f t="shared" si="3"/>
        <v/>
      </c>
      <c r="V44" s="733" t="str">
        <f t="shared" si="4"/>
        <v/>
      </c>
      <c r="W44" s="719"/>
    </row>
    <row r="45" spans="1:23" ht="14.4" customHeight="1" x14ac:dyDescent="0.3">
      <c r="A45" s="779" t="s">
        <v>3424</v>
      </c>
      <c r="B45" s="729"/>
      <c r="C45" s="730"/>
      <c r="D45" s="731"/>
      <c r="E45" s="734"/>
      <c r="F45" s="714"/>
      <c r="G45" s="715"/>
      <c r="H45" s="710">
        <v>1</v>
      </c>
      <c r="I45" s="711">
        <v>2.08</v>
      </c>
      <c r="J45" s="712">
        <v>4</v>
      </c>
      <c r="K45" s="716">
        <v>4.1900000000000004</v>
      </c>
      <c r="L45" s="713">
        <v>9</v>
      </c>
      <c r="M45" s="713">
        <v>78</v>
      </c>
      <c r="N45" s="717">
        <v>26.04</v>
      </c>
      <c r="O45" s="713" t="s">
        <v>3344</v>
      </c>
      <c r="P45" s="732" t="s">
        <v>3425</v>
      </c>
      <c r="Q45" s="718">
        <f t="shared" si="0"/>
        <v>1</v>
      </c>
      <c r="R45" s="718">
        <f t="shared" si="0"/>
        <v>2.08</v>
      </c>
      <c r="S45" s="729">
        <f t="shared" si="1"/>
        <v>26.04</v>
      </c>
      <c r="T45" s="729">
        <f t="shared" si="2"/>
        <v>4</v>
      </c>
      <c r="U45" s="729">
        <f t="shared" si="3"/>
        <v>-22.04</v>
      </c>
      <c r="V45" s="733">
        <f t="shared" si="4"/>
        <v>0.15360983102918588</v>
      </c>
      <c r="W45" s="719"/>
    </row>
    <row r="46" spans="1:23" ht="14.4" customHeight="1" x14ac:dyDescent="0.3">
      <c r="A46" s="779" t="s">
        <v>3426</v>
      </c>
      <c r="B46" s="729"/>
      <c r="C46" s="730"/>
      <c r="D46" s="731"/>
      <c r="E46" s="710">
        <v>1</v>
      </c>
      <c r="F46" s="711">
        <v>2.54</v>
      </c>
      <c r="G46" s="712">
        <v>4</v>
      </c>
      <c r="H46" s="713"/>
      <c r="I46" s="714"/>
      <c r="J46" s="715"/>
      <c r="K46" s="716">
        <v>2.38</v>
      </c>
      <c r="L46" s="713">
        <v>4</v>
      </c>
      <c r="M46" s="713">
        <v>32</v>
      </c>
      <c r="N46" s="717">
        <v>10.82</v>
      </c>
      <c r="O46" s="713" t="s">
        <v>3344</v>
      </c>
      <c r="P46" s="732" t="s">
        <v>3427</v>
      </c>
      <c r="Q46" s="718">
        <f t="shared" si="0"/>
        <v>0</v>
      </c>
      <c r="R46" s="718">
        <f t="shared" si="0"/>
        <v>0</v>
      </c>
      <c r="S46" s="729" t="str">
        <f t="shared" si="1"/>
        <v/>
      </c>
      <c r="T46" s="729" t="str">
        <f t="shared" si="2"/>
        <v/>
      </c>
      <c r="U46" s="729" t="str">
        <f t="shared" si="3"/>
        <v/>
      </c>
      <c r="V46" s="733" t="str">
        <f t="shared" si="4"/>
        <v/>
      </c>
      <c r="W46" s="719"/>
    </row>
    <row r="47" spans="1:23" ht="14.4" customHeight="1" x14ac:dyDescent="0.3">
      <c r="A47" s="779" t="s">
        <v>3428</v>
      </c>
      <c r="B47" s="729"/>
      <c r="C47" s="730"/>
      <c r="D47" s="731"/>
      <c r="E47" s="710">
        <v>1</v>
      </c>
      <c r="F47" s="711">
        <v>1.01</v>
      </c>
      <c r="G47" s="712">
        <v>3</v>
      </c>
      <c r="H47" s="713"/>
      <c r="I47" s="714"/>
      <c r="J47" s="715"/>
      <c r="K47" s="716">
        <v>0.61</v>
      </c>
      <c r="L47" s="713">
        <v>3</v>
      </c>
      <c r="M47" s="713">
        <v>24</v>
      </c>
      <c r="N47" s="717">
        <v>8.0399999999999991</v>
      </c>
      <c r="O47" s="713" t="s">
        <v>3344</v>
      </c>
      <c r="P47" s="732" t="s">
        <v>3429</v>
      </c>
      <c r="Q47" s="718">
        <f t="shared" si="0"/>
        <v>0</v>
      </c>
      <c r="R47" s="718">
        <f t="shared" si="0"/>
        <v>0</v>
      </c>
      <c r="S47" s="729" t="str">
        <f t="shared" si="1"/>
        <v/>
      </c>
      <c r="T47" s="729" t="str">
        <f t="shared" si="2"/>
        <v/>
      </c>
      <c r="U47" s="729" t="str">
        <f t="shared" si="3"/>
        <v/>
      </c>
      <c r="V47" s="733" t="str">
        <f t="shared" si="4"/>
        <v/>
      </c>
      <c r="W47" s="719"/>
    </row>
    <row r="48" spans="1:23" ht="14.4" customHeight="1" x14ac:dyDescent="0.3">
      <c r="A48" s="779" t="s">
        <v>3430</v>
      </c>
      <c r="B48" s="721">
        <v>1</v>
      </c>
      <c r="C48" s="722">
        <v>0.72</v>
      </c>
      <c r="D48" s="723">
        <v>4</v>
      </c>
      <c r="E48" s="734"/>
      <c r="F48" s="714"/>
      <c r="G48" s="715"/>
      <c r="H48" s="713"/>
      <c r="I48" s="714"/>
      <c r="J48" s="715"/>
      <c r="K48" s="716">
        <v>0.72</v>
      </c>
      <c r="L48" s="713">
        <v>3</v>
      </c>
      <c r="M48" s="713">
        <v>23</v>
      </c>
      <c r="N48" s="717">
        <v>7.7</v>
      </c>
      <c r="O48" s="713" t="s">
        <v>3344</v>
      </c>
      <c r="P48" s="732" t="s">
        <v>3431</v>
      </c>
      <c r="Q48" s="718">
        <f t="shared" si="0"/>
        <v>-1</v>
      </c>
      <c r="R48" s="718">
        <f t="shared" si="0"/>
        <v>-0.72</v>
      </c>
      <c r="S48" s="729" t="str">
        <f t="shared" si="1"/>
        <v/>
      </c>
      <c r="T48" s="729" t="str">
        <f t="shared" si="2"/>
        <v/>
      </c>
      <c r="U48" s="729" t="str">
        <f t="shared" si="3"/>
        <v/>
      </c>
      <c r="V48" s="733" t="str">
        <f t="shared" si="4"/>
        <v/>
      </c>
      <c r="W48" s="719"/>
    </row>
    <row r="49" spans="1:23" ht="14.4" customHeight="1" x14ac:dyDescent="0.3">
      <c r="A49" s="779" t="s">
        <v>3432</v>
      </c>
      <c r="B49" s="729"/>
      <c r="C49" s="730"/>
      <c r="D49" s="731"/>
      <c r="E49" s="734"/>
      <c r="F49" s="714"/>
      <c r="G49" s="715"/>
      <c r="H49" s="710">
        <v>1</v>
      </c>
      <c r="I49" s="711">
        <v>1.42</v>
      </c>
      <c r="J49" s="712">
        <v>4</v>
      </c>
      <c r="K49" s="716">
        <v>2.37</v>
      </c>
      <c r="L49" s="713">
        <v>7</v>
      </c>
      <c r="M49" s="713">
        <v>61</v>
      </c>
      <c r="N49" s="717">
        <v>20.260000000000002</v>
      </c>
      <c r="O49" s="713" t="s">
        <v>3344</v>
      </c>
      <c r="P49" s="732" t="s">
        <v>3433</v>
      </c>
      <c r="Q49" s="718">
        <f t="shared" si="0"/>
        <v>1</v>
      </c>
      <c r="R49" s="718">
        <f t="shared" si="0"/>
        <v>1.42</v>
      </c>
      <c r="S49" s="729">
        <f t="shared" si="1"/>
        <v>20.260000000000002</v>
      </c>
      <c r="T49" s="729">
        <f t="shared" si="2"/>
        <v>4</v>
      </c>
      <c r="U49" s="729">
        <f t="shared" si="3"/>
        <v>-16.260000000000002</v>
      </c>
      <c r="V49" s="733">
        <f t="shared" si="4"/>
        <v>0.19743336623889435</v>
      </c>
      <c r="W49" s="719"/>
    </row>
    <row r="50" spans="1:23" ht="14.4" customHeight="1" x14ac:dyDescent="0.3">
      <c r="A50" s="779" t="s">
        <v>3434</v>
      </c>
      <c r="B50" s="729"/>
      <c r="C50" s="730"/>
      <c r="D50" s="731"/>
      <c r="E50" s="734"/>
      <c r="F50" s="714"/>
      <c r="G50" s="715"/>
      <c r="H50" s="710">
        <v>1</v>
      </c>
      <c r="I50" s="711">
        <v>1.63</v>
      </c>
      <c r="J50" s="712">
        <v>4</v>
      </c>
      <c r="K50" s="716">
        <v>1.52</v>
      </c>
      <c r="L50" s="713">
        <v>2</v>
      </c>
      <c r="M50" s="713">
        <v>20</v>
      </c>
      <c r="N50" s="717">
        <v>6.61</v>
      </c>
      <c r="O50" s="713" t="s">
        <v>3344</v>
      </c>
      <c r="P50" s="732" t="s">
        <v>3435</v>
      </c>
      <c r="Q50" s="718">
        <f t="shared" si="0"/>
        <v>1</v>
      </c>
      <c r="R50" s="718">
        <f t="shared" si="0"/>
        <v>1.63</v>
      </c>
      <c r="S50" s="729">
        <f t="shared" si="1"/>
        <v>6.61</v>
      </c>
      <c r="T50" s="729">
        <f t="shared" si="2"/>
        <v>4</v>
      </c>
      <c r="U50" s="729">
        <f t="shared" si="3"/>
        <v>-2.6100000000000003</v>
      </c>
      <c r="V50" s="733">
        <f t="shared" si="4"/>
        <v>0.60514372163388797</v>
      </c>
      <c r="W50" s="719"/>
    </row>
    <row r="51" spans="1:23" ht="14.4" customHeight="1" x14ac:dyDescent="0.3">
      <c r="A51" s="780" t="s">
        <v>3436</v>
      </c>
      <c r="B51" s="764"/>
      <c r="C51" s="765"/>
      <c r="D51" s="735"/>
      <c r="E51" s="775"/>
      <c r="F51" s="769"/>
      <c r="G51" s="725"/>
      <c r="H51" s="766">
        <v>1</v>
      </c>
      <c r="I51" s="767">
        <v>2.12</v>
      </c>
      <c r="J51" s="728">
        <v>9</v>
      </c>
      <c r="K51" s="770">
        <v>2.12</v>
      </c>
      <c r="L51" s="768">
        <v>2</v>
      </c>
      <c r="M51" s="768">
        <v>18</v>
      </c>
      <c r="N51" s="771">
        <v>6.15</v>
      </c>
      <c r="O51" s="768" t="s">
        <v>3344</v>
      </c>
      <c r="P51" s="772" t="s">
        <v>3437</v>
      </c>
      <c r="Q51" s="773">
        <f t="shared" si="0"/>
        <v>1</v>
      </c>
      <c r="R51" s="773">
        <f t="shared" si="0"/>
        <v>2.12</v>
      </c>
      <c r="S51" s="764">
        <f t="shared" si="1"/>
        <v>6.15</v>
      </c>
      <c r="T51" s="764">
        <f t="shared" si="2"/>
        <v>9</v>
      </c>
      <c r="U51" s="764">
        <f t="shared" si="3"/>
        <v>2.8499999999999996</v>
      </c>
      <c r="V51" s="774">
        <f t="shared" si="4"/>
        <v>1.4634146341463414</v>
      </c>
      <c r="W51" s="726">
        <v>2.85</v>
      </c>
    </row>
    <row r="52" spans="1:23" ht="14.4" customHeight="1" x14ac:dyDescent="0.3">
      <c r="A52" s="779" t="s">
        <v>3438</v>
      </c>
      <c r="B52" s="729"/>
      <c r="C52" s="730"/>
      <c r="D52" s="731"/>
      <c r="E52" s="710">
        <v>1</v>
      </c>
      <c r="F52" s="711">
        <v>0.62</v>
      </c>
      <c r="G52" s="712">
        <v>2</v>
      </c>
      <c r="H52" s="713"/>
      <c r="I52" s="714"/>
      <c r="J52" s="715"/>
      <c r="K52" s="716">
        <v>0.91</v>
      </c>
      <c r="L52" s="713">
        <v>3</v>
      </c>
      <c r="M52" s="713">
        <v>30</v>
      </c>
      <c r="N52" s="717">
        <v>9.91</v>
      </c>
      <c r="O52" s="713" t="s">
        <v>3344</v>
      </c>
      <c r="P52" s="732" t="s">
        <v>3439</v>
      </c>
      <c r="Q52" s="718">
        <f t="shared" si="0"/>
        <v>0</v>
      </c>
      <c r="R52" s="718">
        <f t="shared" si="0"/>
        <v>0</v>
      </c>
      <c r="S52" s="729" t="str">
        <f t="shared" si="1"/>
        <v/>
      </c>
      <c r="T52" s="729" t="str">
        <f t="shared" si="2"/>
        <v/>
      </c>
      <c r="U52" s="729" t="str">
        <f t="shared" si="3"/>
        <v/>
      </c>
      <c r="V52" s="733" t="str">
        <f t="shared" si="4"/>
        <v/>
      </c>
      <c r="W52" s="719"/>
    </row>
    <row r="53" spans="1:23" ht="14.4" customHeight="1" x14ac:dyDescent="0.3">
      <c r="A53" s="779" t="s">
        <v>3440</v>
      </c>
      <c r="B53" s="729"/>
      <c r="C53" s="730"/>
      <c r="D53" s="731"/>
      <c r="E53" s="710">
        <v>1</v>
      </c>
      <c r="F53" s="711">
        <v>0.6</v>
      </c>
      <c r="G53" s="712">
        <v>2</v>
      </c>
      <c r="H53" s="713"/>
      <c r="I53" s="714"/>
      <c r="J53" s="715"/>
      <c r="K53" s="716">
        <v>0.87</v>
      </c>
      <c r="L53" s="713">
        <v>3</v>
      </c>
      <c r="M53" s="713">
        <v>29</v>
      </c>
      <c r="N53" s="717">
        <v>9.5500000000000007</v>
      </c>
      <c r="O53" s="713" t="s">
        <v>3344</v>
      </c>
      <c r="P53" s="732" t="s">
        <v>3441</v>
      </c>
      <c r="Q53" s="718">
        <f t="shared" si="0"/>
        <v>0</v>
      </c>
      <c r="R53" s="718">
        <f t="shared" si="0"/>
        <v>0</v>
      </c>
      <c r="S53" s="729" t="str">
        <f t="shared" si="1"/>
        <v/>
      </c>
      <c r="T53" s="729" t="str">
        <f t="shared" si="2"/>
        <v/>
      </c>
      <c r="U53" s="729" t="str">
        <f t="shared" si="3"/>
        <v/>
      </c>
      <c r="V53" s="733" t="str">
        <f t="shared" si="4"/>
        <v/>
      </c>
      <c r="W53" s="719"/>
    </row>
    <row r="54" spans="1:23" ht="14.4" customHeight="1" x14ac:dyDescent="0.3">
      <c r="A54" s="779" t="s">
        <v>3442</v>
      </c>
      <c r="B54" s="729"/>
      <c r="C54" s="730"/>
      <c r="D54" s="731"/>
      <c r="E54" s="710">
        <v>1</v>
      </c>
      <c r="F54" s="711">
        <v>0.79</v>
      </c>
      <c r="G54" s="712">
        <v>2</v>
      </c>
      <c r="H54" s="713"/>
      <c r="I54" s="714"/>
      <c r="J54" s="715"/>
      <c r="K54" s="716">
        <v>0.79</v>
      </c>
      <c r="L54" s="713">
        <v>2</v>
      </c>
      <c r="M54" s="713">
        <v>16</v>
      </c>
      <c r="N54" s="717">
        <v>5.17</v>
      </c>
      <c r="O54" s="713" t="s">
        <v>3344</v>
      </c>
      <c r="P54" s="732" t="s">
        <v>3443</v>
      </c>
      <c r="Q54" s="718">
        <f t="shared" si="0"/>
        <v>0</v>
      </c>
      <c r="R54" s="718">
        <f t="shared" si="0"/>
        <v>0</v>
      </c>
      <c r="S54" s="729" t="str">
        <f t="shared" si="1"/>
        <v/>
      </c>
      <c r="T54" s="729" t="str">
        <f t="shared" si="2"/>
        <v/>
      </c>
      <c r="U54" s="729" t="str">
        <f t="shared" si="3"/>
        <v/>
      </c>
      <c r="V54" s="733" t="str">
        <f t="shared" si="4"/>
        <v/>
      </c>
      <c r="W54" s="719"/>
    </row>
    <row r="55" spans="1:23" ht="14.4" customHeight="1" x14ac:dyDescent="0.3">
      <c r="A55" s="779" t="s">
        <v>3444</v>
      </c>
      <c r="B55" s="729"/>
      <c r="C55" s="730"/>
      <c r="D55" s="731"/>
      <c r="E55" s="734"/>
      <c r="F55" s="714"/>
      <c r="G55" s="715"/>
      <c r="H55" s="710">
        <v>1</v>
      </c>
      <c r="I55" s="711">
        <v>0.45</v>
      </c>
      <c r="J55" s="712">
        <v>2</v>
      </c>
      <c r="K55" s="716">
        <v>0.65</v>
      </c>
      <c r="L55" s="713">
        <v>3</v>
      </c>
      <c r="M55" s="713">
        <v>23</v>
      </c>
      <c r="N55" s="717">
        <v>7.8</v>
      </c>
      <c r="O55" s="713" t="s">
        <v>3344</v>
      </c>
      <c r="P55" s="732" t="s">
        <v>3445</v>
      </c>
      <c r="Q55" s="718">
        <f t="shared" si="0"/>
        <v>1</v>
      </c>
      <c r="R55" s="718">
        <f t="shared" si="0"/>
        <v>0.45</v>
      </c>
      <c r="S55" s="729">
        <f t="shared" si="1"/>
        <v>7.8</v>
      </c>
      <c r="T55" s="729">
        <f t="shared" si="2"/>
        <v>2</v>
      </c>
      <c r="U55" s="729">
        <f t="shared" si="3"/>
        <v>-5.8</v>
      </c>
      <c r="V55" s="733">
        <f t="shared" si="4"/>
        <v>0.25641025641025644</v>
      </c>
      <c r="W55" s="719"/>
    </row>
    <row r="56" spans="1:23" ht="14.4" customHeight="1" x14ac:dyDescent="0.3">
      <c r="A56" s="779" t="s">
        <v>3446</v>
      </c>
      <c r="B56" s="729"/>
      <c r="C56" s="730"/>
      <c r="D56" s="731"/>
      <c r="E56" s="734"/>
      <c r="F56" s="714"/>
      <c r="G56" s="715"/>
      <c r="H56" s="710">
        <v>1</v>
      </c>
      <c r="I56" s="711">
        <v>0.46</v>
      </c>
      <c r="J56" s="712">
        <v>2</v>
      </c>
      <c r="K56" s="716">
        <v>0.46</v>
      </c>
      <c r="L56" s="713">
        <v>2</v>
      </c>
      <c r="M56" s="713">
        <v>16</v>
      </c>
      <c r="N56" s="717">
        <v>5.23</v>
      </c>
      <c r="O56" s="713" t="s">
        <v>3344</v>
      </c>
      <c r="P56" s="732" t="s">
        <v>3447</v>
      </c>
      <c r="Q56" s="718">
        <f t="shared" si="0"/>
        <v>1</v>
      </c>
      <c r="R56" s="718">
        <f t="shared" si="0"/>
        <v>0.46</v>
      </c>
      <c r="S56" s="729">
        <f t="shared" si="1"/>
        <v>5.23</v>
      </c>
      <c r="T56" s="729">
        <f t="shared" si="2"/>
        <v>2</v>
      </c>
      <c r="U56" s="729">
        <f t="shared" si="3"/>
        <v>-3.2300000000000004</v>
      </c>
      <c r="V56" s="733">
        <f t="shared" si="4"/>
        <v>0.38240917782026768</v>
      </c>
      <c r="W56" s="719"/>
    </row>
    <row r="57" spans="1:23" ht="14.4" customHeight="1" x14ac:dyDescent="0.3">
      <c r="A57" s="779" t="s">
        <v>3448</v>
      </c>
      <c r="B57" s="729"/>
      <c r="C57" s="730"/>
      <c r="D57" s="731"/>
      <c r="E57" s="734">
        <v>1</v>
      </c>
      <c r="F57" s="714">
        <v>1.18</v>
      </c>
      <c r="G57" s="715">
        <v>2</v>
      </c>
      <c r="H57" s="710"/>
      <c r="I57" s="711"/>
      <c r="J57" s="712"/>
      <c r="K57" s="716">
        <v>3</v>
      </c>
      <c r="L57" s="713">
        <v>6</v>
      </c>
      <c r="M57" s="713">
        <v>54</v>
      </c>
      <c r="N57" s="717">
        <v>18.13</v>
      </c>
      <c r="O57" s="713" t="s">
        <v>3344</v>
      </c>
      <c r="P57" s="732" t="s">
        <v>3449</v>
      </c>
      <c r="Q57" s="718">
        <f t="shared" si="0"/>
        <v>0</v>
      </c>
      <c r="R57" s="718">
        <f t="shared" si="0"/>
        <v>0</v>
      </c>
      <c r="S57" s="729" t="str">
        <f t="shared" si="1"/>
        <v/>
      </c>
      <c r="T57" s="729" t="str">
        <f t="shared" si="2"/>
        <v/>
      </c>
      <c r="U57" s="729" t="str">
        <f t="shared" si="3"/>
        <v/>
      </c>
      <c r="V57" s="733" t="str">
        <f t="shared" si="4"/>
        <v/>
      </c>
      <c r="W57" s="719"/>
    </row>
    <row r="58" spans="1:23" ht="14.4" customHeight="1" x14ac:dyDescent="0.3">
      <c r="A58" s="780" t="s">
        <v>3450</v>
      </c>
      <c r="B58" s="764">
        <v>1</v>
      </c>
      <c r="C58" s="765">
        <v>1.34</v>
      </c>
      <c r="D58" s="735">
        <v>1</v>
      </c>
      <c r="E58" s="775"/>
      <c r="F58" s="769"/>
      <c r="G58" s="725"/>
      <c r="H58" s="766">
        <v>2</v>
      </c>
      <c r="I58" s="767">
        <v>13.6</v>
      </c>
      <c r="J58" s="724">
        <v>9</v>
      </c>
      <c r="K58" s="770">
        <v>5.89</v>
      </c>
      <c r="L58" s="768">
        <v>7</v>
      </c>
      <c r="M58" s="768">
        <v>66</v>
      </c>
      <c r="N58" s="771">
        <v>21.95</v>
      </c>
      <c r="O58" s="768" t="s">
        <v>3344</v>
      </c>
      <c r="P58" s="772" t="s">
        <v>3451</v>
      </c>
      <c r="Q58" s="773">
        <f t="shared" si="0"/>
        <v>1</v>
      </c>
      <c r="R58" s="773">
        <f t="shared" si="0"/>
        <v>12.26</v>
      </c>
      <c r="S58" s="764">
        <f t="shared" si="1"/>
        <v>43.9</v>
      </c>
      <c r="T58" s="764">
        <f t="shared" si="2"/>
        <v>18</v>
      </c>
      <c r="U58" s="764">
        <f t="shared" si="3"/>
        <v>-25.9</v>
      </c>
      <c r="V58" s="774">
        <f t="shared" si="4"/>
        <v>0.41002277904328022</v>
      </c>
      <c r="W58" s="726"/>
    </row>
    <row r="59" spans="1:23" ht="14.4" customHeight="1" x14ac:dyDescent="0.3">
      <c r="A59" s="779" t="s">
        <v>3452</v>
      </c>
      <c r="B59" s="729"/>
      <c r="C59" s="730"/>
      <c r="D59" s="731"/>
      <c r="E59" s="734"/>
      <c r="F59" s="714"/>
      <c r="G59" s="715"/>
      <c r="H59" s="710">
        <v>1</v>
      </c>
      <c r="I59" s="711">
        <v>0.93</v>
      </c>
      <c r="J59" s="712">
        <v>4</v>
      </c>
      <c r="K59" s="716">
        <v>0.93</v>
      </c>
      <c r="L59" s="713">
        <v>3</v>
      </c>
      <c r="M59" s="713">
        <v>28</v>
      </c>
      <c r="N59" s="717">
        <v>9.36</v>
      </c>
      <c r="O59" s="713" t="s">
        <v>3344</v>
      </c>
      <c r="P59" s="732" t="s">
        <v>3453</v>
      </c>
      <c r="Q59" s="718">
        <f t="shared" si="0"/>
        <v>1</v>
      </c>
      <c r="R59" s="718">
        <f t="shared" si="0"/>
        <v>0.93</v>
      </c>
      <c r="S59" s="729">
        <f t="shared" si="1"/>
        <v>9.36</v>
      </c>
      <c r="T59" s="729">
        <f t="shared" si="2"/>
        <v>4</v>
      </c>
      <c r="U59" s="729">
        <f t="shared" si="3"/>
        <v>-5.3599999999999994</v>
      </c>
      <c r="V59" s="733">
        <f t="shared" si="4"/>
        <v>0.42735042735042739</v>
      </c>
      <c r="W59" s="719"/>
    </row>
    <row r="60" spans="1:23" ht="14.4" customHeight="1" x14ac:dyDescent="0.3">
      <c r="A60" s="780" t="s">
        <v>3454</v>
      </c>
      <c r="B60" s="764"/>
      <c r="C60" s="765"/>
      <c r="D60" s="735"/>
      <c r="E60" s="775"/>
      <c r="F60" s="769"/>
      <c r="G60" s="725"/>
      <c r="H60" s="766">
        <v>1</v>
      </c>
      <c r="I60" s="767">
        <v>0.85</v>
      </c>
      <c r="J60" s="724">
        <v>3</v>
      </c>
      <c r="K60" s="770">
        <v>1.1100000000000001</v>
      </c>
      <c r="L60" s="768">
        <v>4</v>
      </c>
      <c r="M60" s="768">
        <v>33</v>
      </c>
      <c r="N60" s="771">
        <v>10.86</v>
      </c>
      <c r="O60" s="768" t="s">
        <v>3344</v>
      </c>
      <c r="P60" s="772" t="s">
        <v>3455</v>
      </c>
      <c r="Q60" s="773">
        <f t="shared" si="0"/>
        <v>1</v>
      </c>
      <c r="R60" s="773">
        <f t="shared" si="0"/>
        <v>0.85</v>
      </c>
      <c r="S60" s="764">
        <f t="shared" si="1"/>
        <v>10.86</v>
      </c>
      <c r="T60" s="764">
        <f t="shared" si="2"/>
        <v>3</v>
      </c>
      <c r="U60" s="764">
        <f t="shared" si="3"/>
        <v>-7.8599999999999994</v>
      </c>
      <c r="V60" s="774">
        <f t="shared" si="4"/>
        <v>0.27624309392265195</v>
      </c>
      <c r="W60" s="726"/>
    </row>
    <row r="61" spans="1:23" ht="14.4" customHeight="1" x14ac:dyDescent="0.3">
      <c r="A61" s="780" t="s">
        <v>3456</v>
      </c>
      <c r="B61" s="764"/>
      <c r="C61" s="765"/>
      <c r="D61" s="735"/>
      <c r="E61" s="775">
        <v>1</v>
      </c>
      <c r="F61" s="769">
        <v>2.02</v>
      </c>
      <c r="G61" s="725">
        <v>6</v>
      </c>
      <c r="H61" s="766">
        <v>1</v>
      </c>
      <c r="I61" s="767">
        <v>2.1800000000000002</v>
      </c>
      <c r="J61" s="724">
        <v>6</v>
      </c>
      <c r="K61" s="770">
        <v>2.02</v>
      </c>
      <c r="L61" s="768">
        <v>4</v>
      </c>
      <c r="M61" s="768">
        <v>38</v>
      </c>
      <c r="N61" s="771">
        <v>12.73</v>
      </c>
      <c r="O61" s="768" t="s">
        <v>3344</v>
      </c>
      <c r="P61" s="772" t="s">
        <v>3457</v>
      </c>
      <c r="Q61" s="773">
        <f t="shared" si="0"/>
        <v>1</v>
      </c>
      <c r="R61" s="773">
        <f t="shared" si="0"/>
        <v>2.1800000000000002</v>
      </c>
      <c r="S61" s="764">
        <f t="shared" si="1"/>
        <v>12.73</v>
      </c>
      <c r="T61" s="764">
        <f t="shared" si="2"/>
        <v>6</v>
      </c>
      <c r="U61" s="764">
        <f t="shared" si="3"/>
        <v>-6.73</v>
      </c>
      <c r="V61" s="774">
        <f t="shared" si="4"/>
        <v>0.47132757266300079</v>
      </c>
      <c r="W61" s="726"/>
    </row>
    <row r="62" spans="1:23" ht="14.4" customHeight="1" x14ac:dyDescent="0.3">
      <c r="A62" s="779" t="s">
        <v>3458</v>
      </c>
      <c r="B62" s="729"/>
      <c r="C62" s="730"/>
      <c r="D62" s="731"/>
      <c r="E62" s="710">
        <v>1</v>
      </c>
      <c r="F62" s="711">
        <v>0.39</v>
      </c>
      <c r="G62" s="712">
        <v>1</v>
      </c>
      <c r="H62" s="713"/>
      <c r="I62" s="714"/>
      <c r="J62" s="715"/>
      <c r="K62" s="716">
        <v>0.59</v>
      </c>
      <c r="L62" s="713">
        <v>2</v>
      </c>
      <c r="M62" s="713">
        <v>22</v>
      </c>
      <c r="N62" s="717">
        <v>7.38</v>
      </c>
      <c r="O62" s="713" t="s">
        <v>3344</v>
      </c>
      <c r="P62" s="732" t="s">
        <v>3459</v>
      </c>
      <c r="Q62" s="718">
        <f t="shared" si="0"/>
        <v>0</v>
      </c>
      <c r="R62" s="718">
        <f t="shared" si="0"/>
        <v>0</v>
      </c>
      <c r="S62" s="729" t="str">
        <f t="shared" si="1"/>
        <v/>
      </c>
      <c r="T62" s="729" t="str">
        <f t="shared" si="2"/>
        <v/>
      </c>
      <c r="U62" s="729" t="str">
        <f t="shared" si="3"/>
        <v/>
      </c>
      <c r="V62" s="733" t="str">
        <f t="shared" si="4"/>
        <v/>
      </c>
      <c r="W62" s="719"/>
    </row>
    <row r="63" spans="1:23" ht="14.4" customHeight="1" x14ac:dyDescent="0.3">
      <c r="A63" s="780" t="s">
        <v>3460</v>
      </c>
      <c r="B63" s="764">
        <v>1</v>
      </c>
      <c r="C63" s="765">
        <v>0.97</v>
      </c>
      <c r="D63" s="735">
        <v>3</v>
      </c>
      <c r="E63" s="766"/>
      <c r="F63" s="767"/>
      <c r="G63" s="724"/>
      <c r="H63" s="768"/>
      <c r="I63" s="769"/>
      <c r="J63" s="725"/>
      <c r="K63" s="770">
        <v>0.82</v>
      </c>
      <c r="L63" s="768">
        <v>3</v>
      </c>
      <c r="M63" s="768">
        <v>29</v>
      </c>
      <c r="N63" s="771">
        <v>9.51</v>
      </c>
      <c r="O63" s="768" t="s">
        <v>3344</v>
      </c>
      <c r="P63" s="772" t="s">
        <v>3461</v>
      </c>
      <c r="Q63" s="773">
        <f t="shared" si="0"/>
        <v>-1</v>
      </c>
      <c r="R63" s="773">
        <f t="shared" si="0"/>
        <v>-0.97</v>
      </c>
      <c r="S63" s="764" t="str">
        <f t="shared" si="1"/>
        <v/>
      </c>
      <c r="T63" s="764" t="str">
        <f t="shared" si="2"/>
        <v/>
      </c>
      <c r="U63" s="764" t="str">
        <f t="shared" si="3"/>
        <v/>
      </c>
      <c r="V63" s="774" t="str">
        <f t="shared" si="4"/>
        <v/>
      </c>
      <c r="W63" s="726"/>
    </row>
    <row r="64" spans="1:23" ht="14.4" customHeight="1" x14ac:dyDescent="0.3">
      <c r="A64" s="779" t="s">
        <v>3462</v>
      </c>
      <c r="B64" s="729"/>
      <c r="C64" s="730"/>
      <c r="D64" s="731"/>
      <c r="E64" s="734"/>
      <c r="F64" s="714"/>
      <c r="G64" s="715"/>
      <c r="H64" s="710">
        <v>1</v>
      </c>
      <c r="I64" s="711">
        <v>0.64</v>
      </c>
      <c r="J64" s="712">
        <v>3</v>
      </c>
      <c r="K64" s="716">
        <v>0.64</v>
      </c>
      <c r="L64" s="713">
        <v>1</v>
      </c>
      <c r="M64" s="713">
        <v>12</v>
      </c>
      <c r="N64" s="717">
        <v>3.97</v>
      </c>
      <c r="O64" s="713" t="s">
        <v>3344</v>
      </c>
      <c r="P64" s="732" t="s">
        <v>3463</v>
      </c>
      <c r="Q64" s="718">
        <f t="shared" si="0"/>
        <v>1</v>
      </c>
      <c r="R64" s="718">
        <f t="shared" si="0"/>
        <v>0.64</v>
      </c>
      <c r="S64" s="729">
        <f t="shared" si="1"/>
        <v>3.97</v>
      </c>
      <c r="T64" s="729">
        <f t="shared" si="2"/>
        <v>3</v>
      </c>
      <c r="U64" s="729">
        <f t="shared" si="3"/>
        <v>-0.9700000000000002</v>
      </c>
      <c r="V64" s="733">
        <f t="shared" si="4"/>
        <v>0.75566750629722923</v>
      </c>
      <c r="W64" s="719"/>
    </row>
    <row r="65" spans="1:23" ht="14.4" customHeight="1" x14ac:dyDescent="0.3">
      <c r="A65" s="779" t="s">
        <v>3464</v>
      </c>
      <c r="B65" s="729"/>
      <c r="C65" s="730"/>
      <c r="D65" s="731"/>
      <c r="E65" s="734"/>
      <c r="F65" s="714"/>
      <c r="G65" s="715"/>
      <c r="H65" s="710">
        <v>1</v>
      </c>
      <c r="I65" s="711">
        <v>0.7</v>
      </c>
      <c r="J65" s="712">
        <v>4</v>
      </c>
      <c r="K65" s="716">
        <v>0.7</v>
      </c>
      <c r="L65" s="713">
        <v>2</v>
      </c>
      <c r="M65" s="713">
        <v>16</v>
      </c>
      <c r="N65" s="717">
        <v>5.38</v>
      </c>
      <c r="O65" s="713" t="s">
        <v>3344</v>
      </c>
      <c r="P65" s="732" t="s">
        <v>3465</v>
      </c>
      <c r="Q65" s="718">
        <f t="shared" si="0"/>
        <v>1</v>
      </c>
      <c r="R65" s="718">
        <f t="shared" si="0"/>
        <v>0.7</v>
      </c>
      <c r="S65" s="729">
        <f t="shared" si="1"/>
        <v>5.38</v>
      </c>
      <c r="T65" s="729">
        <f t="shared" si="2"/>
        <v>4</v>
      </c>
      <c r="U65" s="729">
        <f t="shared" si="3"/>
        <v>-1.38</v>
      </c>
      <c r="V65" s="733">
        <f t="shared" si="4"/>
        <v>0.74349442379182162</v>
      </c>
      <c r="W65" s="719"/>
    </row>
    <row r="66" spans="1:23" ht="14.4" customHeight="1" x14ac:dyDescent="0.3">
      <c r="A66" s="779" t="s">
        <v>3466</v>
      </c>
      <c r="B66" s="729"/>
      <c r="C66" s="730"/>
      <c r="D66" s="731"/>
      <c r="E66" s="734"/>
      <c r="F66" s="714"/>
      <c r="G66" s="715"/>
      <c r="H66" s="710">
        <v>1</v>
      </c>
      <c r="I66" s="711">
        <v>1.67</v>
      </c>
      <c r="J66" s="712">
        <v>3</v>
      </c>
      <c r="K66" s="716">
        <v>2.17</v>
      </c>
      <c r="L66" s="713">
        <v>4</v>
      </c>
      <c r="M66" s="713">
        <v>38</v>
      </c>
      <c r="N66" s="717">
        <v>12.74</v>
      </c>
      <c r="O66" s="713" t="s">
        <v>3344</v>
      </c>
      <c r="P66" s="732" t="s">
        <v>3467</v>
      </c>
      <c r="Q66" s="718">
        <f t="shared" si="0"/>
        <v>1</v>
      </c>
      <c r="R66" s="718">
        <f t="shared" si="0"/>
        <v>1.67</v>
      </c>
      <c r="S66" s="729">
        <f t="shared" si="1"/>
        <v>12.74</v>
      </c>
      <c r="T66" s="729">
        <f t="shared" si="2"/>
        <v>3</v>
      </c>
      <c r="U66" s="729">
        <f t="shared" si="3"/>
        <v>-9.74</v>
      </c>
      <c r="V66" s="733">
        <f t="shared" si="4"/>
        <v>0.23547880690737832</v>
      </c>
      <c r="W66" s="719"/>
    </row>
    <row r="67" spans="1:23" ht="14.4" customHeight="1" x14ac:dyDescent="0.3">
      <c r="A67" s="779" t="s">
        <v>3468</v>
      </c>
      <c r="B67" s="729"/>
      <c r="C67" s="730"/>
      <c r="D67" s="731"/>
      <c r="E67" s="710">
        <v>1</v>
      </c>
      <c r="F67" s="711">
        <v>0.32</v>
      </c>
      <c r="G67" s="712">
        <v>1</v>
      </c>
      <c r="H67" s="713"/>
      <c r="I67" s="714"/>
      <c r="J67" s="715"/>
      <c r="K67" s="716">
        <v>0.85</v>
      </c>
      <c r="L67" s="713">
        <v>3</v>
      </c>
      <c r="M67" s="713">
        <v>23</v>
      </c>
      <c r="N67" s="717">
        <v>7.67</v>
      </c>
      <c r="O67" s="713" t="s">
        <v>3344</v>
      </c>
      <c r="P67" s="732" t="s">
        <v>3469</v>
      </c>
      <c r="Q67" s="718">
        <f t="shared" si="0"/>
        <v>0</v>
      </c>
      <c r="R67" s="718">
        <f t="shared" si="0"/>
        <v>0</v>
      </c>
      <c r="S67" s="729" t="str">
        <f t="shared" si="1"/>
        <v/>
      </c>
      <c r="T67" s="729" t="str">
        <f t="shared" si="2"/>
        <v/>
      </c>
      <c r="U67" s="729" t="str">
        <f t="shared" si="3"/>
        <v/>
      </c>
      <c r="V67" s="733" t="str">
        <f t="shared" si="4"/>
        <v/>
      </c>
      <c r="W67" s="719"/>
    </row>
    <row r="68" spans="1:23" ht="14.4" customHeight="1" x14ac:dyDescent="0.3">
      <c r="A68" s="779" t="s">
        <v>3470</v>
      </c>
      <c r="B68" s="729"/>
      <c r="C68" s="730"/>
      <c r="D68" s="731"/>
      <c r="E68" s="710">
        <v>1</v>
      </c>
      <c r="F68" s="711">
        <v>23.61</v>
      </c>
      <c r="G68" s="712">
        <v>18</v>
      </c>
      <c r="H68" s="713"/>
      <c r="I68" s="714"/>
      <c r="J68" s="715"/>
      <c r="K68" s="716">
        <v>23.68</v>
      </c>
      <c r="L68" s="713">
        <v>10</v>
      </c>
      <c r="M68" s="713">
        <v>87</v>
      </c>
      <c r="N68" s="717">
        <v>28.98</v>
      </c>
      <c r="O68" s="713" t="s">
        <v>3344</v>
      </c>
      <c r="P68" s="732" t="s">
        <v>3471</v>
      </c>
      <c r="Q68" s="718">
        <f t="shared" si="0"/>
        <v>0</v>
      </c>
      <c r="R68" s="718">
        <f t="shared" si="0"/>
        <v>0</v>
      </c>
      <c r="S68" s="729" t="str">
        <f t="shared" si="1"/>
        <v/>
      </c>
      <c r="T68" s="729" t="str">
        <f t="shared" si="2"/>
        <v/>
      </c>
      <c r="U68" s="729" t="str">
        <f t="shared" si="3"/>
        <v/>
      </c>
      <c r="V68" s="733" t="str">
        <f t="shared" si="4"/>
        <v/>
      </c>
      <c r="W68" s="719"/>
    </row>
    <row r="69" spans="1:23" ht="14.4" customHeight="1" x14ac:dyDescent="0.3">
      <c r="A69" s="780" t="s">
        <v>3472</v>
      </c>
      <c r="B69" s="764">
        <v>1</v>
      </c>
      <c r="C69" s="765">
        <v>23.68</v>
      </c>
      <c r="D69" s="735">
        <v>34</v>
      </c>
      <c r="E69" s="766"/>
      <c r="F69" s="767"/>
      <c r="G69" s="724"/>
      <c r="H69" s="768"/>
      <c r="I69" s="769"/>
      <c r="J69" s="725"/>
      <c r="K69" s="770">
        <v>23.68</v>
      </c>
      <c r="L69" s="768">
        <v>10</v>
      </c>
      <c r="M69" s="768">
        <v>87</v>
      </c>
      <c r="N69" s="771">
        <v>28.98</v>
      </c>
      <c r="O69" s="768" t="s">
        <v>3344</v>
      </c>
      <c r="P69" s="772" t="s">
        <v>3471</v>
      </c>
      <c r="Q69" s="773">
        <f t="shared" si="0"/>
        <v>-1</v>
      </c>
      <c r="R69" s="773">
        <f t="shared" si="0"/>
        <v>-23.68</v>
      </c>
      <c r="S69" s="764" t="str">
        <f t="shared" si="1"/>
        <v/>
      </c>
      <c r="T69" s="764" t="str">
        <f t="shared" si="2"/>
        <v/>
      </c>
      <c r="U69" s="764" t="str">
        <f t="shared" si="3"/>
        <v/>
      </c>
      <c r="V69" s="774" t="str">
        <f t="shared" si="4"/>
        <v/>
      </c>
      <c r="W69" s="726"/>
    </row>
    <row r="70" spans="1:23" ht="14.4" customHeight="1" x14ac:dyDescent="0.3">
      <c r="A70" s="779" t="s">
        <v>3473</v>
      </c>
      <c r="B70" s="729">
        <v>1</v>
      </c>
      <c r="C70" s="730">
        <v>16.940000000000001</v>
      </c>
      <c r="D70" s="731">
        <v>14</v>
      </c>
      <c r="E70" s="734"/>
      <c r="F70" s="714"/>
      <c r="G70" s="715"/>
      <c r="H70" s="710">
        <v>1</v>
      </c>
      <c r="I70" s="711">
        <v>16.940000000000001</v>
      </c>
      <c r="J70" s="720">
        <v>30</v>
      </c>
      <c r="K70" s="716">
        <v>16.940000000000001</v>
      </c>
      <c r="L70" s="713">
        <v>8</v>
      </c>
      <c r="M70" s="713">
        <v>72</v>
      </c>
      <c r="N70" s="717">
        <v>23.85</v>
      </c>
      <c r="O70" s="713" t="s">
        <v>3344</v>
      </c>
      <c r="P70" s="732" t="s">
        <v>3474</v>
      </c>
      <c r="Q70" s="718">
        <f t="shared" ref="Q70:R74" si="5">H70-B70</f>
        <v>0</v>
      </c>
      <c r="R70" s="718">
        <f t="shared" si="5"/>
        <v>0</v>
      </c>
      <c r="S70" s="729">
        <f>IF(H70=0,"",H70*N70)</f>
        <v>23.85</v>
      </c>
      <c r="T70" s="729">
        <f>IF(H70=0,"",H70*J70)</f>
        <v>30</v>
      </c>
      <c r="U70" s="729">
        <f>IF(H70=0,"",T70-S70)</f>
        <v>6.1499999999999986</v>
      </c>
      <c r="V70" s="733">
        <f>IF(H70=0,"",T70/S70)</f>
        <v>1.2578616352201257</v>
      </c>
      <c r="W70" s="719">
        <v>6.15</v>
      </c>
    </row>
    <row r="71" spans="1:23" ht="14.4" customHeight="1" x14ac:dyDescent="0.3">
      <c r="A71" s="779" t="s">
        <v>3475</v>
      </c>
      <c r="B71" s="729"/>
      <c r="C71" s="730"/>
      <c r="D71" s="731"/>
      <c r="E71" s="710">
        <v>1</v>
      </c>
      <c r="F71" s="711">
        <v>2.58</v>
      </c>
      <c r="G71" s="712">
        <v>6</v>
      </c>
      <c r="H71" s="713"/>
      <c r="I71" s="714"/>
      <c r="J71" s="715"/>
      <c r="K71" s="716">
        <v>1.62</v>
      </c>
      <c r="L71" s="713">
        <v>4</v>
      </c>
      <c r="M71" s="713">
        <v>36</v>
      </c>
      <c r="N71" s="717">
        <v>11.84</v>
      </c>
      <c r="O71" s="713" t="s">
        <v>3344</v>
      </c>
      <c r="P71" s="732" t="s">
        <v>3476</v>
      </c>
      <c r="Q71" s="718">
        <f t="shared" si="5"/>
        <v>0</v>
      </c>
      <c r="R71" s="718">
        <f t="shared" si="5"/>
        <v>0</v>
      </c>
      <c r="S71" s="729" t="str">
        <f>IF(H71=0,"",H71*N71)</f>
        <v/>
      </c>
      <c r="T71" s="729" t="str">
        <f>IF(H71=0,"",H71*J71)</f>
        <v/>
      </c>
      <c r="U71" s="729" t="str">
        <f>IF(H71=0,"",T71-S71)</f>
        <v/>
      </c>
      <c r="V71" s="733" t="str">
        <f>IF(H71=0,"",T71/S71)</f>
        <v/>
      </c>
      <c r="W71" s="719"/>
    </row>
    <row r="72" spans="1:23" ht="14.4" customHeight="1" x14ac:dyDescent="0.3">
      <c r="A72" s="779" t="s">
        <v>3477</v>
      </c>
      <c r="B72" s="729"/>
      <c r="C72" s="730"/>
      <c r="D72" s="731"/>
      <c r="E72" s="710">
        <v>1</v>
      </c>
      <c r="F72" s="711">
        <v>4.07</v>
      </c>
      <c r="G72" s="712">
        <v>4</v>
      </c>
      <c r="H72" s="713"/>
      <c r="I72" s="714"/>
      <c r="J72" s="715"/>
      <c r="K72" s="716">
        <v>3.18</v>
      </c>
      <c r="L72" s="713">
        <v>1</v>
      </c>
      <c r="M72" s="713">
        <v>6</v>
      </c>
      <c r="N72" s="717">
        <v>2.06</v>
      </c>
      <c r="O72" s="713" t="s">
        <v>3344</v>
      </c>
      <c r="P72" s="732" t="s">
        <v>3478</v>
      </c>
      <c r="Q72" s="718">
        <f t="shared" si="5"/>
        <v>0</v>
      </c>
      <c r="R72" s="718">
        <f t="shared" si="5"/>
        <v>0</v>
      </c>
      <c r="S72" s="729" t="str">
        <f>IF(H72=0,"",H72*N72)</f>
        <v/>
      </c>
      <c r="T72" s="729" t="str">
        <f>IF(H72=0,"",H72*J72)</f>
        <v/>
      </c>
      <c r="U72" s="729" t="str">
        <f>IF(H72=0,"",T72-S72)</f>
        <v/>
      </c>
      <c r="V72" s="733" t="str">
        <f>IF(H72=0,"",T72/S72)</f>
        <v/>
      </c>
      <c r="W72" s="719"/>
    </row>
    <row r="73" spans="1:23" ht="14.4" customHeight="1" x14ac:dyDescent="0.3">
      <c r="A73" s="779" t="s">
        <v>3479</v>
      </c>
      <c r="B73" s="729"/>
      <c r="C73" s="730"/>
      <c r="D73" s="731"/>
      <c r="E73" s="710">
        <v>1</v>
      </c>
      <c r="F73" s="711">
        <v>4.42</v>
      </c>
      <c r="G73" s="712">
        <v>24</v>
      </c>
      <c r="H73" s="713"/>
      <c r="I73" s="714"/>
      <c r="J73" s="715"/>
      <c r="K73" s="716">
        <v>4.42</v>
      </c>
      <c r="L73" s="713">
        <v>6</v>
      </c>
      <c r="M73" s="713">
        <v>56</v>
      </c>
      <c r="N73" s="717">
        <v>18.690000000000001</v>
      </c>
      <c r="O73" s="713" t="s">
        <v>3344</v>
      </c>
      <c r="P73" s="732" t="s">
        <v>3480</v>
      </c>
      <c r="Q73" s="718">
        <f t="shared" si="5"/>
        <v>0</v>
      </c>
      <c r="R73" s="718">
        <f t="shared" si="5"/>
        <v>0</v>
      </c>
      <c r="S73" s="729" t="str">
        <f>IF(H73=0,"",H73*N73)</f>
        <v/>
      </c>
      <c r="T73" s="729" t="str">
        <f>IF(H73=0,"",H73*J73)</f>
        <v/>
      </c>
      <c r="U73" s="729" t="str">
        <f>IF(H73=0,"",T73-S73)</f>
        <v/>
      </c>
      <c r="V73" s="733" t="str">
        <f>IF(H73=0,"",T73/S73)</f>
        <v/>
      </c>
      <c r="W73" s="719"/>
    </row>
    <row r="74" spans="1:23" ht="14.4" customHeight="1" thickBot="1" x14ac:dyDescent="0.35">
      <c r="A74" s="781" t="s">
        <v>3481</v>
      </c>
      <c r="B74" s="782"/>
      <c r="C74" s="783"/>
      <c r="D74" s="784"/>
      <c r="E74" s="785"/>
      <c r="F74" s="786"/>
      <c r="G74" s="787"/>
      <c r="H74" s="788">
        <v>1</v>
      </c>
      <c r="I74" s="789">
        <v>0</v>
      </c>
      <c r="J74" s="790">
        <v>5</v>
      </c>
      <c r="K74" s="791">
        <v>0.11</v>
      </c>
      <c r="L74" s="792">
        <v>2</v>
      </c>
      <c r="M74" s="792">
        <v>14</v>
      </c>
      <c r="N74" s="793">
        <v>4.79</v>
      </c>
      <c r="O74" s="792" t="s">
        <v>3344</v>
      </c>
      <c r="P74" s="794" t="s">
        <v>3482</v>
      </c>
      <c r="Q74" s="795">
        <f t="shared" si="5"/>
        <v>1</v>
      </c>
      <c r="R74" s="795">
        <f t="shared" si="5"/>
        <v>0</v>
      </c>
      <c r="S74" s="782">
        <f>IF(H74=0,"",H74*N74)</f>
        <v>4.79</v>
      </c>
      <c r="T74" s="782">
        <f>IF(H74=0,"",H74*J74)</f>
        <v>5</v>
      </c>
      <c r="U74" s="782">
        <f>IF(H74=0,"",T74-S74)</f>
        <v>0.20999999999999996</v>
      </c>
      <c r="V74" s="796">
        <f>IF(H74=0,"",T74/S74)</f>
        <v>1.0438413361169103</v>
      </c>
      <c r="W74" s="797">
        <v>0.21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5:Q1048576">
    <cfRule type="cellIs" dxfId="12" priority="9" stopIfTrue="1" operator="lessThan">
      <formula>0</formula>
    </cfRule>
  </conditionalFormatting>
  <conditionalFormatting sqref="U75:U1048576">
    <cfRule type="cellIs" dxfId="11" priority="8" stopIfTrue="1" operator="greaterThan">
      <formula>0</formula>
    </cfRule>
  </conditionalFormatting>
  <conditionalFormatting sqref="V75:V1048576">
    <cfRule type="cellIs" dxfId="10" priority="7" stopIfTrue="1" operator="greaterThan">
      <formula>1</formula>
    </cfRule>
  </conditionalFormatting>
  <conditionalFormatting sqref="V75:V1048576">
    <cfRule type="cellIs" dxfId="9" priority="4" stopIfTrue="1" operator="greaterThan">
      <formula>1</formula>
    </cfRule>
  </conditionalFormatting>
  <conditionalFormatting sqref="U75:U1048576">
    <cfRule type="cellIs" dxfId="8" priority="5" stopIfTrue="1" operator="greaterThan">
      <formula>0</formula>
    </cfRule>
  </conditionalFormatting>
  <conditionalFormatting sqref="Q75:Q1048576">
    <cfRule type="cellIs" dxfId="7" priority="6" stopIfTrue="1" operator="lessThan">
      <formula>0</formula>
    </cfRule>
  </conditionalFormatting>
  <conditionalFormatting sqref="V5:V74">
    <cfRule type="cellIs" dxfId="6" priority="1" stopIfTrue="1" operator="greaterThan">
      <formula>1</formula>
    </cfRule>
  </conditionalFormatting>
  <conditionalFormatting sqref="U5:U74">
    <cfRule type="cellIs" dxfId="5" priority="2" stopIfTrue="1" operator="greaterThan">
      <formula>0</formula>
    </cfRule>
  </conditionalFormatting>
  <conditionalFormatting sqref="Q5:Q74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306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3369352</v>
      </c>
      <c r="C3" s="330">
        <f t="shared" ref="C3:L3" si="0">SUBTOTAL(9,C6:C1048576)</f>
        <v>11</v>
      </c>
      <c r="D3" s="330">
        <f t="shared" si="0"/>
        <v>3835848</v>
      </c>
      <c r="E3" s="330">
        <f t="shared" si="0"/>
        <v>35.427468051412383</v>
      </c>
      <c r="F3" s="330">
        <f t="shared" si="0"/>
        <v>3186595</v>
      </c>
      <c r="G3" s="333">
        <f>IF(B3&lt;&gt;0,F3/B3,"")</f>
        <v>0.94575900647958422</v>
      </c>
      <c r="H3" s="329">
        <f t="shared" si="0"/>
        <v>427718.95999999985</v>
      </c>
      <c r="I3" s="330">
        <f t="shared" si="0"/>
        <v>2</v>
      </c>
      <c r="J3" s="330">
        <f t="shared" si="0"/>
        <v>1039484.34</v>
      </c>
      <c r="K3" s="330">
        <f t="shared" si="0"/>
        <v>2.6508193063159933</v>
      </c>
      <c r="L3" s="330">
        <f t="shared" si="0"/>
        <v>465807.70000000013</v>
      </c>
      <c r="M3" s="331">
        <f>IF(H3&lt;&gt;0,L3/H3,"")</f>
        <v>1.089050857132918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798"/>
      <c r="B5" s="799">
        <v>2013</v>
      </c>
      <c r="C5" s="800"/>
      <c r="D5" s="800">
        <v>2014</v>
      </c>
      <c r="E5" s="800"/>
      <c r="F5" s="800">
        <v>2015</v>
      </c>
      <c r="G5" s="697" t="s">
        <v>2</v>
      </c>
      <c r="H5" s="799">
        <v>2013</v>
      </c>
      <c r="I5" s="800"/>
      <c r="J5" s="800">
        <v>2014</v>
      </c>
      <c r="K5" s="800"/>
      <c r="L5" s="800">
        <v>2015</v>
      </c>
      <c r="M5" s="697" t="s">
        <v>2</v>
      </c>
    </row>
    <row r="6" spans="1:13" ht="14.4" customHeight="1" x14ac:dyDescent="0.3">
      <c r="A6" s="642" t="s">
        <v>3484</v>
      </c>
      <c r="B6" s="801">
        <v>219</v>
      </c>
      <c r="C6" s="608">
        <v>1</v>
      </c>
      <c r="D6" s="801">
        <v>5572</v>
      </c>
      <c r="E6" s="608">
        <v>25.442922374429223</v>
      </c>
      <c r="F6" s="801">
        <v>1434</v>
      </c>
      <c r="G6" s="630">
        <v>6.5479452054794525</v>
      </c>
      <c r="H6" s="801"/>
      <c r="I6" s="608"/>
      <c r="J6" s="801"/>
      <c r="K6" s="608"/>
      <c r="L6" s="801">
        <v>885.4</v>
      </c>
      <c r="M6" s="654"/>
    </row>
    <row r="7" spans="1:13" ht="14.4" customHeight="1" x14ac:dyDescent="0.3">
      <c r="A7" s="643" t="s">
        <v>3485</v>
      </c>
      <c r="B7" s="802">
        <v>15469</v>
      </c>
      <c r="C7" s="614">
        <v>1</v>
      </c>
      <c r="D7" s="802">
        <v>6900</v>
      </c>
      <c r="E7" s="614">
        <v>0.4460533971168143</v>
      </c>
      <c r="F7" s="802"/>
      <c r="G7" s="638"/>
      <c r="H7" s="802">
        <v>17026.47</v>
      </c>
      <c r="I7" s="614">
        <v>1</v>
      </c>
      <c r="J7" s="802">
        <v>2127.4</v>
      </c>
      <c r="K7" s="614">
        <v>0.12494662722220166</v>
      </c>
      <c r="L7" s="802"/>
      <c r="M7" s="803"/>
    </row>
    <row r="8" spans="1:13" ht="14.4" customHeight="1" x14ac:dyDescent="0.3">
      <c r="A8" s="643" t="s">
        <v>3486</v>
      </c>
      <c r="B8" s="802">
        <v>130853</v>
      </c>
      <c r="C8" s="614">
        <v>1</v>
      </c>
      <c r="D8" s="802">
        <v>158325</v>
      </c>
      <c r="E8" s="614">
        <v>1.2099455113753601</v>
      </c>
      <c r="F8" s="802">
        <v>193368</v>
      </c>
      <c r="G8" s="638">
        <v>1.4777498414251107</v>
      </c>
      <c r="H8" s="802"/>
      <c r="I8" s="614"/>
      <c r="J8" s="802"/>
      <c r="K8" s="614"/>
      <c r="L8" s="802"/>
      <c r="M8" s="803"/>
    </row>
    <row r="9" spans="1:13" ht="14.4" customHeight="1" x14ac:dyDescent="0.3">
      <c r="A9" s="643" t="s">
        <v>3487</v>
      </c>
      <c r="B9" s="802">
        <v>777778</v>
      </c>
      <c r="C9" s="614">
        <v>1</v>
      </c>
      <c r="D9" s="802">
        <v>804871</v>
      </c>
      <c r="E9" s="614">
        <v>1.0348338471903293</v>
      </c>
      <c r="F9" s="802">
        <v>735972</v>
      </c>
      <c r="G9" s="638">
        <v>0.94624944392873034</v>
      </c>
      <c r="H9" s="802"/>
      <c r="I9" s="614"/>
      <c r="J9" s="802"/>
      <c r="K9" s="614"/>
      <c r="L9" s="802"/>
      <c r="M9" s="803"/>
    </row>
    <row r="10" spans="1:13" ht="14.4" customHeight="1" x14ac:dyDescent="0.3">
      <c r="A10" s="643" t="s">
        <v>3488</v>
      </c>
      <c r="B10" s="802">
        <v>785145</v>
      </c>
      <c r="C10" s="614">
        <v>1</v>
      </c>
      <c r="D10" s="802">
        <v>1120927</v>
      </c>
      <c r="E10" s="614">
        <v>1.4276687745575658</v>
      </c>
      <c r="F10" s="802">
        <v>671490</v>
      </c>
      <c r="G10" s="638">
        <v>0.85524329900846341</v>
      </c>
      <c r="H10" s="802">
        <v>410692.48999999987</v>
      </c>
      <c r="I10" s="614">
        <v>1</v>
      </c>
      <c r="J10" s="802">
        <v>1037356.94</v>
      </c>
      <c r="K10" s="614">
        <v>2.5258726790937915</v>
      </c>
      <c r="L10" s="802">
        <v>464922.3000000001</v>
      </c>
      <c r="M10" s="803">
        <v>1.132044805591649</v>
      </c>
    </row>
    <row r="11" spans="1:13" ht="14.4" customHeight="1" x14ac:dyDescent="0.3">
      <c r="A11" s="643" t="s">
        <v>3489</v>
      </c>
      <c r="B11" s="802">
        <v>245964</v>
      </c>
      <c r="C11" s="614">
        <v>1</v>
      </c>
      <c r="D11" s="802">
        <v>265372</v>
      </c>
      <c r="E11" s="614">
        <v>1.0789058561415492</v>
      </c>
      <c r="F11" s="802">
        <v>264975</v>
      </c>
      <c r="G11" s="638">
        <v>1.0772917987998243</v>
      </c>
      <c r="H11" s="802"/>
      <c r="I11" s="614"/>
      <c r="J11" s="802"/>
      <c r="K11" s="614"/>
      <c r="L11" s="802"/>
      <c r="M11" s="803"/>
    </row>
    <row r="12" spans="1:13" ht="14.4" customHeight="1" x14ac:dyDescent="0.3">
      <c r="A12" s="643" t="s">
        <v>3490</v>
      </c>
      <c r="B12" s="802">
        <v>986526</v>
      </c>
      <c r="C12" s="614">
        <v>1</v>
      </c>
      <c r="D12" s="802">
        <v>1094619</v>
      </c>
      <c r="E12" s="614">
        <v>1.1095693372501079</v>
      </c>
      <c r="F12" s="802">
        <v>943768</v>
      </c>
      <c r="G12" s="638">
        <v>0.95665801002710527</v>
      </c>
      <c r="H12" s="802"/>
      <c r="I12" s="614"/>
      <c r="J12" s="802"/>
      <c r="K12" s="614"/>
      <c r="L12" s="802"/>
      <c r="M12" s="803"/>
    </row>
    <row r="13" spans="1:13" ht="14.4" customHeight="1" x14ac:dyDescent="0.3">
      <c r="A13" s="643" t="s">
        <v>3491</v>
      </c>
      <c r="B13" s="802">
        <v>322590</v>
      </c>
      <c r="C13" s="614">
        <v>1</v>
      </c>
      <c r="D13" s="802">
        <v>285817</v>
      </c>
      <c r="E13" s="614">
        <v>0.88600700579683189</v>
      </c>
      <c r="F13" s="802">
        <v>312081</v>
      </c>
      <c r="G13" s="638">
        <v>0.96742304473170282</v>
      </c>
      <c r="H13" s="802"/>
      <c r="I13" s="614"/>
      <c r="J13" s="802"/>
      <c r="K13" s="614"/>
      <c r="L13" s="802"/>
      <c r="M13" s="803"/>
    </row>
    <row r="14" spans="1:13" ht="14.4" customHeight="1" x14ac:dyDescent="0.3">
      <c r="A14" s="643" t="s">
        <v>3492</v>
      </c>
      <c r="B14" s="802">
        <v>63319</v>
      </c>
      <c r="C14" s="614">
        <v>1</v>
      </c>
      <c r="D14" s="802">
        <v>26112</v>
      </c>
      <c r="E14" s="614">
        <v>0.41238806677300655</v>
      </c>
      <c r="F14" s="802">
        <v>8229</v>
      </c>
      <c r="G14" s="638">
        <v>0.12996099117168622</v>
      </c>
      <c r="H14" s="802"/>
      <c r="I14" s="614"/>
      <c r="J14" s="802"/>
      <c r="K14" s="614"/>
      <c r="L14" s="802"/>
      <c r="M14" s="803"/>
    </row>
    <row r="15" spans="1:13" ht="14.4" customHeight="1" x14ac:dyDescent="0.3">
      <c r="A15" s="643" t="s">
        <v>3493</v>
      </c>
      <c r="B15" s="802">
        <v>28301</v>
      </c>
      <c r="C15" s="614">
        <v>1</v>
      </c>
      <c r="D15" s="802">
        <v>67333</v>
      </c>
      <c r="E15" s="614">
        <v>2.3791738807815976</v>
      </c>
      <c r="F15" s="802">
        <v>55019</v>
      </c>
      <c r="G15" s="638">
        <v>1.9440655807215292</v>
      </c>
      <c r="H15" s="802"/>
      <c r="I15" s="614"/>
      <c r="J15" s="802"/>
      <c r="K15" s="614"/>
      <c r="L15" s="802"/>
      <c r="M15" s="803"/>
    </row>
    <row r="16" spans="1:13" ht="14.4" customHeight="1" thickBot="1" x14ac:dyDescent="0.35">
      <c r="A16" s="805" t="s">
        <v>2139</v>
      </c>
      <c r="B16" s="804">
        <v>13188</v>
      </c>
      <c r="C16" s="620">
        <v>1</v>
      </c>
      <c r="D16" s="804"/>
      <c r="E16" s="620"/>
      <c r="F16" s="804">
        <v>259</v>
      </c>
      <c r="G16" s="631">
        <v>1.9639065817409766E-2</v>
      </c>
      <c r="H16" s="804"/>
      <c r="I16" s="620"/>
      <c r="J16" s="804"/>
      <c r="K16" s="620"/>
      <c r="L16" s="804"/>
      <c r="M16" s="65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3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4104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306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25231.780000000002</v>
      </c>
      <c r="G3" s="199">
        <f t="shared" si="0"/>
        <v>3797070.96</v>
      </c>
      <c r="H3" s="200"/>
      <c r="I3" s="200"/>
      <c r="J3" s="195">
        <f t="shared" si="0"/>
        <v>26007.09</v>
      </c>
      <c r="K3" s="199">
        <f t="shared" si="0"/>
        <v>4875332.34</v>
      </c>
      <c r="L3" s="200"/>
      <c r="M3" s="200"/>
      <c r="N3" s="195">
        <f t="shared" si="0"/>
        <v>23270.309999999998</v>
      </c>
      <c r="O3" s="199">
        <f t="shared" si="0"/>
        <v>3652402.7</v>
      </c>
      <c r="P3" s="166">
        <f>IF(G3=0,"",O3/G3)</f>
        <v>0.96190003781230371</v>
      </c>
      <c r="Q3" s="197">
        <f>IF(N3=0,"",O3/N3)</f>
        <v>156.95548104000335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77</v>
      </c>
      <c r="E4" s="517" t="s">
        <v>11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7" t="s">
        <v>3494</v>
      </c>
      <c r="B6" s="608" t="s">
        <v>3331</v>
      </c>
      <c r="C6" s="608" t="s">
        <v>2937</v>
      </c>
      <c r="D6" s="608" t="s">
        <v>2966</v>
      </c>
      <c r="E6" s="608" t="s">
        <v>2967</v>
      </c>
      <c r="F6" s="611"/>
      <c r="G6" s="611"/>
      <c r="H6" s="611"/>
      <c r="I6" s="611"/>
      <c r="J6" s="611"/>
      <c r="K6" s="611"/>
      <c r="L6" s="611"/>
      <c r="M6" s="611"/>
      <c r="N6" s="611">
        <v>0.2</v>
      </c>
      <c r="O6" s="611">
        <v>885.4</v>
      </c>
      <c r="P6" s="630"/>
      <c r="Q6" s="612">
        <v>4427</v>
      </c>
    </row>
    <row r="7" spans="1:17" ht="14.4" customHeight="1" x14ac:dyDescent="0.3">
      <c r="A7" s="613" t="s">
        <v>3494</v>
      </c>
      <c r="B7" s="614" t="s">
        <v>3331</v>
      </c>
      <c r="C7" s="614" t="s">
        <v>2684</v>
      </c>
      <c r="D7" s="614" t="s">
        <v>3495</v>
      </c>
      <c r="E7" s="614" t="s">
        <v>3496</v>
      </c>
      <c r="F7" s="617">
        <v>1</v>
      </c>
      <c r="G7" s="617">
        <v>219</v>
      </c>
      <c r="H7" s="617">
        <v>1</v>
      </c>
      <c r="I7" s="617">
        <v>219</v>
      </c>
      <c r="J7" s="617"/>
      <c r="K7" s="617"/>
      <c r="L7" s="617"/>
      <c r="M7" s="617"/>
      <c r="N7" s="617"/>
      <c r="O7" s="617"/>
      <c r="P7" s="638"/>
      <c r="Q7" s="618"/>
    </row>
    <row r="8" spans="1:17" ht="14.4" customHeight="1" x14ac:dyDescent="0.3">
      <c r="A8" s="613" t="s">
        <v>3494</v>
      </c>
      <c r="B8" s="614" t="s">
        <v>3331</v>
      </c>
      <c r="C8" s="614" t="s">
        <v>2684</v>
      </c>
      <c r="D8" s="614" t="s">
        <v>3340</v>
      </c>
      <c r="E8" s="614" t="s">
        <v>3341</v>
      </c>
      <c r="F8" s="617"/>
      <c r="G8" s="617"/>
      <c r="H8" s="617"/>
      <c r="I8" s="617"/>
      <c r="J8" s="617">
        <v>1</v>
      </c>
      <c r="K8" s="617">
        <v>5572</v>
      </c>
      <c r="L8" s="617"/>
      <c r="M8" s="617">
        <v>5572</v>
      </c>
      <c r="N8" s="617"/>
      <c r="O8" s="617"/>
      <c r="P8" s="638"/>
      <c r="Q8" s="618"/>
    </row>
    <row r="9" spans="1:17" ht="14.4" customHeight="1" x14ac:dyDescent="0.3">
      <c r="A9" s="613" t="s">
        <v>3494</v>
      </c>
      <c r="B9" s="614" t="s">
        <v>3331</v>
      </c>
      <c r="C9" s="614" t="s">
        <v>2684</v>
      </c>
      <c r="D9" s="614" t="s">
        <v>3497</v>
      </c>
      <c r="E9" s="614" t="s">
        <v>3498</v>
      </c>
      <c r="F9" s="617"/>
      <c r="G9" s="617"/>
      <c r="H9" s="617"/>
      <c r="I9" s="617"/>
      <c r="J9" s="617"/>
      <c r="K9" s="617"/>
      <c r="L9" s="617"/>
      <c r="M9" s="617"/>
      <c r="N9" s="617">
        <v>3</v>
      </c>
      <c r="O9" s="617">
        <v>1434</v>
      </c>
      <c r="P9" s="638"/>
      <c r="Q9" s="618">
        <v>478</v>
      </c>
    </row>
    <row r="10" spans="1:17" ht="14.4" customHeight="1" x14ac:dyDescent="0.3">
      <c r="A10" s="613" t="s">
        <v>3499</v>
      </c>
      <c r="B10" s="614" t="s">
        <v>1049</v>
      </c>
      <c r="C10" s="614" t="s">
        <v>2937</v>
      </c>
      <c r="D10" s="614" t="s">
        <v>3500</v>
      </c>
      <c r="E10" s="614" t="s">
        <v>2967</v>
      </c>
      <c r="F10" s="617">
        <v>0.5</v>
      </c>
      <c r="G10" s="617">
        <v>1092.1600000000001</v>
      </c>
      <c r="H10" s="617">
        <v>1</v>
      </c>
      <c r="I10" s="617">
        <v>2184.3200000000002</v>
      </c>
      <c r="J10" s="617"/>
      <c r="K10" s="617"/>
      <c r="L10" s="617"/>
      <c r="M10" s="617"/>
      <c r="N10" s="617"/>
      <c r="O10" s="617"/>
      <c r="P10" s="638"/>
      <c r="Q10" s="618"/>
    </row>
    <row r="11" spans="1:17" ht="14.4" customHeight="1" x14ac:dyDescent="0.3">
      <c r="A11" s="613" t="s">
        <v>3499</v>
      </c>
      <c r="B11" s="614" t="s">
        <v>1049</v>
      </c>
      <c r="C11" s="614" t="s">
        <v>3024</v>
      </c>
      <c r="D11" s="614" t="s">
        <v>3501</v>
      </c>
      <c r="E11" s="614" t="s">
        <v>3502</v>
      </c>
      <c r="F11" s="617">
        <v>150</v>
      </c>
      <c r="G11" s="617">
        <v>726</v>
      </c>
      <c r="H11" s="617">
        <v>1</v>
      </c>
      <c r="I11" s="617">
        <v>4.84</v>
      </c>
      <c r="J11" s="617"/>
      <c r="K11" s="617"/>
      <c r="L11" s="617"/>
      <c r="M11" s="617"/>
      <c r="N11" s="617"/>
      <c r="O11" s="617"/>
      <c r="P11" s="638"/>
      <c r="Q11" s="618"/>
    </row>
    <row r="12" spans="1:17" ht="14.4" customHeight="1" x14ac:dyDescent="0.3">
      <c r="A12" s="613" t="s">
        <v>3499</v>
      </c>
      <c r="B12" s="614" t="s">
        <v>1049</v>
      </c>
      <c r="C12" s="614" t="s">
        <v>3024</v>
      </c>
      <c r="D12" s="614" t="s">
        <v>3503</v>
      </c>
      <c r="E12" s="614" t="s">
        <v>3504</v>
      </c>
      <c r="F12" s="617">
        <v>1</v>
      </c>
      <c r="G12" s="617">
        <v>2299.5500000000002</v>
      </c>
      <c r="H12" s="617">
        <v>1</v>
      </c>
      <c r="I12" s="617">
        <v>2299.5500000000002</v>
      </c>
      <c r="J12" s="617"/>
      <c r="K12" s="617"/>
      <c r="L12" s="617"/>
      <c r="M12" s="617"/>
      <c r="N12" s="617"/>
      <c r="O12" s="617"/>
      <c r="P12" s="638"/>
      <c r="Q12" s="618"/>
    </row>
    <row r="13" spans="1:17" ht="14.4" customHeight="1" x14ac:dyDescent="0.3">
      <c r="A13" s="613" t="s">
        <v>3499</v>
      </c>
      <c r="B13" s="614" t="s">
        <v>1049</v>
      </c>
      <c r="C13" s="614" t="s">
        <v>3024</v>
      </c>
      <c r="D13" s="614" t="s">
        <v>3505</v>
      </c>
      <c r="E13" s="614" t="s">
        <v>3506</v>
      </c>
      <c r="F13" s="617">
        <v>388</v>
      </c>
      <c r="G13" s="617">
        <v>12908.76</v>
      </c>
      <c r="H13" s="617">
        <v>1</v>
      </c>
      <c r="I13" s="617">
        <v>33.270000000000003</v>
      </c>
      <c r="J13" s="617"/>
      <c r="K13" s="617"/>
      <c r="L13" s="617"/>
      <c r="M13" s="617"/>
      <c r="N13" s="617"/>
      <c r="O13" s="617"/>
      <c r="P13" s="638"/>
      <c r="Q13" s="618"/>
    </row>
    <row r="14" spans="1:17" ht="14.4" customHeight="1" x14ac:dyDescent="0.3">
      <c r="A14" s="613" t="s">
        <v>3499</v>
      </c>
      <c r="B14" s="614" t="s">
        <v>1049</v>
      </c>
      <c r="C14" s="614" t="s">
        <v>3024</v>
      </c>
      <c r="D14" s="614" t="s">
        <v>3507</v>
      </c>
      <c r="E14" s="614" t="s">
        <v>3508</v>
      </c>
      <c r="F14" s="617"/>
      <c r="G14" s="617"/>
      <c r="H14" s="617"/>
      <c r="I14" s="617"/>
      <c r="J14" s="617">
        <v>110</v>
      </c>
      <c r="K14" s="617">
        <v>2127.4</v>
      </c>
      <c r="L14" s="617"/>
      <c r="M14" s="617">
        <v>19.34</v>
      </c>
      <c r="N14" s="617"/>
      <c r="O14" s="617"/>
      <c r="P14" s="638"/>
      <c r="Q14" s="618"/>
    </row>
    <row r="15" spans="1:17" ht="14.4" customHeight="1" x14ac:dyDescent="0.3">
      <c r="A15" s="613" t="s">
        <v>3499</v>
      </c>
      <c r="B15" s="614" t="s">
        <v>1049</v>
      </c>
      <c r="C15" s="614" t="s">
        <v>2684</v>
      </c>
      <c r="D15" s="614" t="s">
        <v>3509</v>
      </c>
      <c r="E15" s="614" t="s">
        <v>3510</v>
      </c>
      <c r="F15" s="617">
        <v>1</v>
      </c>
      <c r="G15" s="617">
        <v>654</v>
      </c>
      <c r="H15" s="617">
        <v>1</v>
      </c>
      <c r="I15" s="617">
        <v>654</v>
      </c>
      <c r="J15" s="617"/>
      <c r="K15" s="617"/>
      <c r="L15" s="617"/>
      <c r="M15" s="617"/>
      <c r="N15" s="617"/>
      <c r="O15" s="617"/>
      <c r="P15" s="638"/>
      <c r="Q15" s="618"/>
    </row>
    <row r="16" spans="1:17" ht="14.4" customHeight="1" x14ac:dyDescent="0.3">
      <c r="A16" s="613" t="s">
        <v>3499</v>
      </c>
      <c r="B16" s="614" t="s">
        <v>1049</v>
      </c>
      <c r="C16" s="614" t="s">
        <v>2684</v>
      </c>
      <c r="D16" s="614" t="s">
        <v>3511</v>
      </c>
      <c r="E16" s="614" t="s">
        <v>3512</v>
      </c>
      <c r="F16" s="617"/>
      <c r="G16" s="617"/>
      <c r="H16" s="617"/>
      <c r="I16" s="617"/>
      <c r="J16" s="617">
        <v>2</v>
      </c>
      <c r="K16" s="617">
        <v>6900</v>
      </c>
      <c r="L16" s="617"/>
      <c r="M16" s="617">
        <v>3450</v>
      </c>
      <c r="N16" s="617"/>
      <c r="O16" s="617"/>
      <c r="P16" s="638"/>
      <c r="Q16" s="618"/>
    </row>
    <row r="17" spans="1:17" ht="14.4" customHeight="1" x14ac:dyDescent="0.3">
      <c r="A17" s="613" t="s">
        <v>3499</v>
      </c>
      <c r="B17" s="614" t="s">
        <v>1049</v>
      </c>
      <c r="C17" s="614" t="s">
        <v>2684</v>
      </c>
      <c r="D17" s="614" t="s">
        <v>3513</v>
      </c>
      <c r="E17" s="614" t="s">
        <v>3514</v>
      </c>
      <c r="F17" s="617">
        <v>1</v>
      </c>
      <c r="G17" s="617">
        <v>14328</v>
      </c>
      <c r="H17" s="617">
        <v>1</v>
      </c>
      <c r="I17" s="617">
        <v>14328</v>
      </c>
      <c r="J17" s="617"/>
      <c r="K17" s="617"/>
      <c r="L17" s="617"/>
      <c r="M17" s="617"/>
      <c r="N17" s="617"/>
      <c r="O17" s="617"/>
      <c r="P17" s="638"/>
      <c r="Q17" s="618"/>
    </row>
    <row r="18" spans="1:17" ht="14.4" customHeight="1" x14ac:dyDescent="0.3">
      <c r="A18" s="613" t="s">
        <v>3499</v>
      </c>
      <c r="B18" s="614" t="s">
        <v>1049</v>
      </c>
      <c r="C18" s="614" t="s">
        <v>2684</v>
      </c>
      <c r="D18" s="614" t="s">
        <v>3515</v>
      </c>
      <c r="E18" s="614" t="s">
        <v>3516</v>
      </c>
      <c r="F18" s="617">
        <v>1</v>
      </c>
      <c r="G18" s="617">
        <v>487</v>
      </c>
      <c r="H18" s="617">
        <v>1</v>
      </c>
      <c r="I18" s="617">
        <v>487</v>
      </c>
      <c r="J18" s="617"/>
      <c r="K18" s="617"/>
      <c r="L18" s="617"/>
      <c r="M18" s="617"/>
      <c r="N18" s="617"/>
      <c r="O18" s="617"/>
      <c r="P18" s="638"/>
      <c r="Q18" s="618"/>
    </row>
    <row r="19" spans="1:17" ht="14.4" customHeight="1" x14ac:dyDescent="0.3">
      <c r="A19" s="613" t="s">
        <v>3517</v>
      </c>
      <c r="B19" s="614" t="s">
        <v>3518</v>
      </c>
      <c r="C19" s="614" t="s">
        <v>2684</v>
      </c>
      <c r="D19" s="614" t="s">
        <v>3519</v>
      </c>
      <c r="E19" s="614" t="s">
        <v>3520</v>
      </c>
      <c r="F19" s="617">
        <v>32</v>
      </c>
      <c r="G19" s="617">
        <v>11200</v>
      </c>
      <c r="H19" s="617">
        <v>1</v>
      </c>
      <c r="I19" s="617">
        <v>350</v>
      </c>
      <c r="J19" s="617">
        <v>43</v>
      </c>
      <c r="K19" s="617">
        <v>15061</v>
      </c>
      <c r="L19" s="617">
        <v>1.3447321428571428</v>
      </c>
      <c r="M19" s="617">
        <v>350.25581395348837</v>
      </c>
      <c r="N19" s="617">
        <v>74</v>
      </c>
      <c r="O19" s="617">
        <v>25974</v>
      </c>
      <c r="P19" s="638">
        <v>2.3191071428571428</v>
      </c>
      <c r="Q19" s="618">
        <v>351</v>
      </c>
    </row>
    <row r="20" spans="1:17" ht="14.4" customHeight="1" x14ac:dyDescent="0.3">
      <c r="A20" s="613" t="s">
        <v>3517</v>
      </c>
      <c r="B20" s="614" t="s">
        <v>3518</v>
      </c>
      <c r="C20" s="614" t="s">
        <v>2684</v>
      </c>
      <c r="D20" s="614" t="s">
        <v>3521</v>
      </c>
      <c r="E20" s="614" t="s">
        <v>3522</v>
      </c>
      <c r="F20" s="617">
        <v>94</v>
      </c>
      <c r="G20" s="617">
        <v>6110</v>
      </c>
      <c r="H20" s="617">
        <v>1</v>
      </c>
      <c r="I20" s="617">
        <v>65</v>
      </c>
      <c r="J20" s="617">
        <v>88</v>
      </c>
      <c r="K20" s="617">
        <v>5720</v>
      </c>
      <c r="L20" s="617">
        <v>0.93617021276595747</v>
      </c>
      <c r="M20" s="617">
        <v>65</v>
      </c>
      <c r="N20" s="617">
        <v>64</v>
      </c>
      <c r="O20" s="617">
        <v>4160</v>
      </c>
      <c r="P20" s="638">
        <v>0.68085106382978722</v>
      </c>
      <c r="Q20" s="618">
        <v>65</v>
      </c>
    </row>
    <row r="21" spans="1:17" ht="14.4" customHeight="1" x14ac:dyDescent="0.3">
      <c r="A21" s="613" t="s">
        <v>3517</v>
      </c>
      <c r="B21" s="614" t="s">
        <v>3518</v>
      </c>
      <c r="C21" s="614" t="s">
        <v>2684</v>
      </c>
      <c r="D21" s="614" t="s">
        <v>3523</v>
      </c>
      <c r="E21" s="614" t="s">
        <v>3524</v>
      </c>
      <c r="F21" s="617"/>
      <c r="G21" s="617"/>
      <c r="H21" s="617"/>
      <c r="I21" s="617"/>
      <c r="J21" s="617"/>
      <c r="K21" s="617"/>
      <c r="L21" s="617"/>
      <c r="M21" s="617"/>
      <c r="N21" s="617">
        <v>13</v>
      </c>
      <c r="O21" s="617">
        <v>7683</v>
      </c>
      <c r="P21" s="638"/>
      <c r="Q21" s="618">
        <v>591</v>
      </c>
    </row>
    <row r="22" spans="1:17" ht="14.4" customHeight="1" x14ac:dyDescent="0.3">
      <c r="A22" s="613" t="s">
        <v>3517</v>
      </c>
      <c r="B22" s="614" t="s">
        <v>3518</v>
      </c>
      <c r="C22" s="614" t="s">
        <v>2684</v>
      </c>
      <c r="D22" s="614" t="s">
        <v>3525</v>
      </c>
      <c r="E22" s="614" t="s">
        <v>3526</v>
      </c>
      <c r="F22" s="617"/>
      <c r="G22" s="617"/>
      <c r="H22" s="617"/>
      <c r="I22" s="617"/>
      <c r="J22" s="617"/>
      <c r="K22" s="617"/>
      <c r="L22" s="617"/>
      <c r="M22" s="617"/>
      <c r="N22" s="617">
        <v>3</v>
      </c>
      <c r="O22" s="617">
        <v>450</v>
      </c>
      <c r="P22" s="638"/>
      <c r="Q22" s="618">
        <v>150</v>
      </c>
    </row>
    <row r="23" spans="1:17" ht="14.4" customHeight="1" x14ac:dyDescent="0.3">
      <c r="A23" s="613" t="s">
        <v>3517</v>
      </c>
      <c r="B23" s="614" t="s">
        <v>3518</v>
      </c>
      <c r="C23" s="614" t="s">
        <v>2684</v>
      </c>
      <c r="D23" s="614" t="s">
        <v>3527</v>
      </c>
      <c r="E23" s="614" t="s">
        <v>3528</v>
      </c>
      <c r="F23" s="617">
        <v>23</v>
      </c>
      <c r="G23" s="617">
        <v>529</v>
      </c>
      <c r="H23" s="617">
        <v>1</v>
      </c>
      <c r="I23" s="617">
        <v>23</v>
      </c>
      <c r="J23" s="617">
        <v>18</v>
      </c>
      <c r="K23" s="617">
        <v>421</v>
      </c>
      <c r="L23" s="617">
        <v>0.79584120982986772</v>
      </c>
      <c r="M23" s="617">
        <v>23.388888888888889</v>
      </c>
      <c r="N23" s="617">
        <v>19</v>
      </c>
      <c r="O23" s="617">
        <v>456</v>
      </c>
      <c r="P23" s="638">
        <v>0.8620037807183365</v>
      </c>
      <c r="Q23" s="618">
        <v>24</v>
      </c>
    </row>
    <row r="24" spans="1:17" ht="14.4" customHeight="1" x14ac:dyDescent="0.3">
      <c r="A24" s="613" t="s">
        <v>3517</v>
      </c>
      <c r="B24" s="614" t="s">
        <v>3518</v>
      </c>
      <c r="C24" s="614" t="s">
        <v>2684</v>
      </c>
      <c r="D24" s="614" t="s">
        <v>3529</v>
      </c>
      <c r="E24" s="614" t="s">
        <v>3530</v>
      </c>
      <c r="F24" s="617">
        <v>6</v>
      </c>
      <c r="G24" s="617">
        <v>324</v>
      </c>
      <c r="H24" s="617">
        <v>1</v>
      </c>
      <c r="I24" s="617">
        <v>54</v>
      </c>
      <c r="J24" s="617">
        <v>13</v>
      </c>
      <c r="K24" s="617">
        <v>702</v>
      </c>
      <c r="L24" s="617">
        <v>2.1666666666666665</v>
      </c>
      <c r="M24" s="617">
        <v>54</v>
      </c>
      <c r="N24" s="617">
        <v>18</v>
      </c>
      <c r="O24" s="617">
        <v>972</v>
      </c>
      <c r="P24" s="638">
        <v>3</v>
      </c>
      <c r="Q24" s="618">
        <v>54</v>
      </c>
    </row>
    <row r="25" spans="1:17" ht="14.4" customHeight="1" x14ac:dyDescent="0.3">
      <c r="A25" s="613" t="s">
        <v>3517</v>
      </c>
      <c r="B25" s="614" t="s">
        <v>3518</v>
      </c>
      <c r="C25" s="614" t="s">
        <v>2684</v>
      </c>
      <c r="D25" s="614" t="s">
        <v>3531</v>
      </c>
      <c r="E25" s="614" t="s">
        <v>3532</v>
      </c>
      <c r="F25" s="617">
        <v>1023</v>
      </c>
      <c r="G25" s="617">
        <v>78771</v>
      </c>
      <c r="H25" s="617">
        <v>1</v>
      </c>
      <c r="I25" s="617">
        <v>77</v>
      </c>
      <c r="J25" s="617">
        <v>1086</v>
      </c>
      <c r="K25" s="617">
        <v>83314</v>
      </c>
      <c r="L25" s="617">
        <v>1.0576735092864125</v>
      </c>
      <c r="M25" s="617">
        <v>76.716390423572747</v>
      </c>
      <c r="N25" s="617">
        <v>1059</v>
      </c>
      <c r="O25" s="617">
        <v>81543</v>
      </c>
      <c r="P25" s="638">
        <v>1.0351906158357771</v>
      </c>
      <c r="Q25" s="618">
        <v>77</v>
      </c>
    </row>
    <row r="26" spans="1:17" ht="14.4" customHeight="1" x14ac:dyDescent="0.3">
      <c r="A26" s="613" t="s">
        <v>3517</v>
      </c>
      <c r="B26" s="614" t="s">
        <v>3518</v>
      </c>
      <c r="C26" s="614" t="s">
        <v>2684</v>
      </c>
      <c r="D26" s="614" t="s">
        <v>3533</v>
      </c>
      <c r="E26" s="614" t="s">
        <v>3534</v>
      </c>
      <c r="F26" s="617"/>
      <c r="G26" s="617"/>
      <c r="H26" s="617"/>
      <c r="I26" s="617"/>
      <c r="J26" s="617"/>
      <c r="K26" s="617"/>
      <c r="L26" s="617"/>
      <c r="M26" s="617"/>
      <c r="N26" s="617">
        <v>1</v>
      </c>
      <c r="O26" s="617">
        <v>1630</v>
      </c>
      <c r="P26" s="638"/>
      <c r="Q26" s="618">
        <v>1630</v>
      </c>
    </row>
    <row r="27" spans="1:17" ht="14.4" customHeight="1" x14ac:dyDescent="0.3">
      <c r="A27" s="613" t="s">
        <v>3517</v>
      </c>
      <c r="B27" s="614" t="s">
        <v>3518</v>
      </c>
      <c r="C27" s="614" t="s">
        <v>2684</v>
      </c>
      <c r="D27" s="614" t="s">
        <v>3535</v>
      </c>
      <c r="E27" s="614" t="s">
        <v>3536</v>
      </c>
      <c r="F27" s="617">
        <v>53</v>
      </c>
      <c r="G27" s="617">
        <v>1166</v>
      </c>
      <c r="H27" s="617">
        <v>1</v>
      </c>
      <c r="I27" s="617">
        <v>22</v>
      </c>
      <c r="J27" s="617">
        <v>42</v>
      </c>
      <c r="K27" s="617">
        <v>942</v>
      </c>
      <c r="L27" s="617">
        <v>0.80789022298456259</v>
      </c>
      <c r="M27" s="617">
        <v>22.428571428571427</v>
      </c>
      <c r="N27" s="617">
        <v>34</v>
      </c>
      <c r="O27" s="617">
        <v>782</v>
      </c>
      <c r="P27" s="638">
        <v>0.67066895368782165</v>
      </c>
      <c r="Q27" s="618">
        <v>23</v>
      </c>
    </row>
    <row r="28" spans="1:17" ht="14.4" customHeight="1" x14ac:dyDescent="0.3">
      <c r="A28" s="613" t="s">
        <v>3517</v>
      </c>
      <c r="B28" s="614" t="s">
        <v>3518</v>
      </c>
      <c r="C28" s="614" t="s">
        <v>2684</v>
      </c>
      <c r="D28" s="614" t="s">
        <v>3537</v>
      </c>
      <c r="E28" s="614" t="s">
        <v>3538</v>
      </c>
      <c r="F28" s="617">
        <v>24</v>
      </c>
      <c r="G28" s="617">
        <v>5016</v>
      </c>
      <c r="H28" s="617">
        <v>1</v>
      </c>
      <c r="I28" s="617">
        <v>209</v>
      </c>
      <c r="J28" s="617"/>
      <c r="K28" s="617"/>
      <c r="L28" s="617"/>
      <c r="M28" s="617"/>
      <c r="N28" s="617"/>
      <c r="O28" s="617"/>
      <c r="P28" s="638"/>
      <c r="Q28" s="618"/>
    </row>
    <row r="29" spans="1:17" ht="14.4" customHeight="1" x14ac:dyDescent="0.3">
      <c r="A29" s="613" t="s">
        <v>3517</v>
      </c>
      <c r="B29" s="614" t="s">
        <v>3518</v>
      </c>
      <c r="C29" s="614" t="s">
        <v>2684</v>
      </c>
      <c r="D29" s="614" t="s">
        <v>3539</v>
      </c>
      <c r="E29" s="614" t="s">
        <v>3540</v>
      </c>
      <c r="F29" s="617">
        <v>5</v>
      </c>
      <c r="G29" s="617">
        <v>330</v>
      </c>
      <c r="H29" s="617">
        <v>1</v>
      </c>
      <c r="I29" s="617">
        <v>66</v>
      </c>
      <c r="J29" s="617">
        <v>9</v>
      </c>
      <c r="K29" s="617">
        <v>594</v>
      </c>
      <c r="L29" s="617">
        <v>1.8</v>
      </c>
      <c r="M29" s="617">
        <v>66</v>
      </c>
      <c r="N29" s="617">
        <v>10</v>
      </c>
      <c r="O29" s="617">
        <v>660</v>
      </c>
      <c r="P29" s="638">
        <v>2</v>
      </c>
      <c r="Q29" s="618">
        <v>66</v>
      </c>
    </row>
    <row r="30" spans="1:17" ht="14.4" customHeight="1" x14ac:dyDescent="0.3">
      <c r="A30" s="613" t="s">
        <v>3517</v>
      </c>
      <c r="B30" s="614" t="s">
        <v>3518</v>
      </c>
      <c r="C30" s="614" t="s">
        <v>2684</v>
      </c>
      <c r="D30" s="614" t="s">
        <v>3541</v>
      </c>
      <c r="E30" s="614" t="s">
        <v>3542</v>
      </c>
      <c r="F30" s="617">
        <v>28</v>
      </c>
      <c r="G30" s="617">
        <v>672</v>
      </c>
      <c r="H30" s="617">
        <v>1</v>
      </c>
      <c r="I30" s="617">
        <v>24</v>
      </c>
      <c r="J30" s="617">
        <v>21</v>
      </c>
      <c r="K30" s="617">
        <v>504</v>
      </c>
      <c r="L30" s="617">
        <v>0.75</v>
      </c>
      <c r="M30" s="617">
        <v>24</v>
      </c>
      <c r="N30" s="617">
        <v>13</v>
      </c>
      <c r="O30" s="617">
        <v>312</v>
      </c>
      <c r="P30" s="638">
        <v>0.4642857142857143</v>
      </c>
      <c r="Q30" s="618">
        <v>24</v>
      </c>
    </row>
    <row r="31" spans="1:17" ht="14.4" customHeight="1" x14ac:dyDescent="0.3">
      <c r="A31" s="613" t="s">
        <v>3517</v>
      </c>
      <c r="B31" s="614" t="s">
        <v>3518</v>
      </c>
      <c r="C31" s="614" t="s">
        <v>2684</v>
      </c>
      <c r="D31" s="614" t="s">
        <v>3543</v>
      </c>
      <c r="E31" s="614" t="s">
        <v>3544</v>
      </c>
      <c r="F31" s="617">
        <v>45</v>
      </c>
      <c r="G31" s="617">
        <v>8100</v>
      </c>
      <c r="H31" s="617">
        <v>1</v>
      </c>
      <c r="I31" s="617">
        <v>180</v>
      </c>
      <c r="J31" s="617">
        <v>74</v>
      </c>
      <c r="K31" s="617">
        <v>12960</v>
      </c>
      <c r="L31" s="617">
        <v>1.6</v>
      </c>
      <c r="M31" s="617">
        <v>175.13513513513513</v>
      </c>
      <c r="N31" s="617">
        <v>110</v>
      </c>
      <c r="O31" s="617">
        <v>19800</v>
      </c>
      <c r="P31" s="638">
        <v>2.4444444444444446</v>
      </c>
      <c r="Q31" s="618">
        <v>180</v>
      </c>
    </row>
    <row r="32" spans="1:17" ht="14.4" customHeight="1" x14ac:dyDescent="0.3">
      <c r="A32" s="613" t="s">
        <v>3517</v>
      </c>
      <c r="B32" s="614" t="s">
        <v>3518</v>
      </c>
      <c r="C32" s="614" t="s">
        <v>2684</v>
      </c>
      <c r="D32" s="614" t="s">
        <v>3545</v>
      </c>
      <c r="E32" s="614" t="s">
        <v>3546</v>
      </c>
      <c r="F32" s="617">
        <v>2</v>
      </c>
      <c r="G32" s="617">
        <v>506</v>
      </c>
      <c r="H32" s="617">
        <v>1</v>
      </c>
      <c r="I32" s="617">
        <v>253</v>
      </c>
      <c r="J32" s="617">
        <v>40</v>
      </c>
      <c r="K32" s="617">
        <v>10120</v>
      </c>
      <c r="L32" s="617">
        <v>20</v>
      </c>
      <c r="M32" s="617">
        <v>253</v>
      </c>
      <c r="N32" s="617">
        <v>48</v>
      </c>
      <c r="O32" s="617">
        <v>12144</v>
      </c>
      <c r="P32" s="638">
        <v>24</v>
      </c>
      <c r="Q32" s="618">
        <v>253</v>
      </c>
    </row>
    <row r="33" spans="1:17" ht="14.4" customHeight="1" x14ac:dyDescent="0.3">
      <c r="A33" s="613" t="s">
        <v>3517</v>
      </c>
      <c r="B33" s="614" t="s">
        <v>3518</v>
      </c>
      <c r="C33" s="614" t="s">
        <v>2684</v>
      </c>
      <c r="D33" s="614" t="s">
        <v>3547</v>
      </c>
      <c r="E33" s="614" t="s">
        <v>3548</v>
      </c>
      <c r="F33" s="617">
        <v>1</v>
      </c>
      <c r="G33" s="617">
        <v>189</v>
      </c>
      <c r="H33" s="617">
        <v>1</v>
      </c>
      <c r="I33" s="617">
        <v>189</v>
      </c>
      <c r="J33" s="617"/>
      <c r="K33" s="617"/>
      <c r="L33" s="617"/>
      <c r="M33" s="617"/>
      <c r="N33" s="617"/>
      <c r="O33" s="617"/>
      <c r="P33" s="638"/>
      <c r="Q33" s="618"/>
    </row>
    <row r="34" spans="1:17" ht="14.4" customHeight="1" x14ac:dyDescent="0.3">
      <c r="A34" s="613" t="s">
        <v>3517</v>
      </c>
      <c r="B34" s="614" t="s">
        <v>3518</v>
      </c>
      <c r="C34" s="614" t="s">
        <v>2684</v>
      </c>
      <c r="D34" s="614" t="s">
        <v>3549</v>
      </c>
      <c r="E34" s="614" t="s">
        <v>3550</v>
      </c>
      <c r="F34" s="617">
        <v>79</v>
      </c>
      <c r="G34" s="617">
        <v>17064</v>
      </c>
      <c r="H34" s="617">
        <v>1</v>
      </c>
      <c r="I34" s="617">
        <v>216</v>
      </c>
      <c r="J34" s="617">
        <v>128</v>
      </c>
      <c r="K34" s="617">
        <v>27216</v>
      </c>
      <c r="L34" s="617">
        <v>1.5949367088607596</v>
      </c>
      <c r="M34" s="617">
        <v>212.625</v>
      </c>
      <c r="N34" s="617">
        <v>165</v>
      </c>
      <c r="O34" s="617">
        <v>35640</v>
      </c>
      <c r="P34" s="638">
        <v>2.0886075949367089</v>
      </c>
      <c r="Q34" s="618">
        <v>216</v>
      </c>
    </row>
    <row r="35" spans="1:17" ht="14.4" customHeight="1" x14ac:dyDescent="0.3">
      <c r="A35" s="613" t="s">
        <v>3517</v>
      </c>
      <c r="B35" s="614" t="s">
        <v>3518</v>
      </c>
      <c r="C35" s="614" t="s">
        <v>2684</v>
      </c>
      <c r="D35" s="614" t="s">
        <v>3551</v>
      </c>
      <c r="E35" s="614" t="s">
        <v>3552</v>
      </c>
      <c r="F35" s="617"/>
      <c r="G35" s="617"/>
      <c r="H35" s="617"/>
      <c r="I35" s="617"/>
      <c r="J35" s="617">
        <v>2</v>
      </c>
      <c r="K35" s="617">
        <v>71</v>
      </c>
      <c r="L35" s="617"/>
      <c r="M35" s="617">
        <v>35.5</v>
      </c>
      <c r="N35" s="617">
        <v>2</v>
      </c>
      <c r="O35" s="617">
        <v>72</v>
      </c>
      <c r="P35" s="638"/>
      <c r="Q35" s="618">
        <v>36</v>
      </c>
    </row>
    <row r="36" spans="1:17" ht="14.4" customHeight="1" x14ac:dyDescent="0.3">
      <c r="A36" s="613" t="s">
        <v>3517</v>
      </c>
      <c r="B36" s="614" t="s">
        <v>3518</v>
      </c>
      <c r="C36" s="614" t="s">
        <v>2684</v>
      </c>
      <c r="D36" s="614" t="s">
        <v>3553</v>
      </c>
      <c r="E36" s="614" t="s">
        <v>3554</v>
      </c>
      <c r="F36" s="617">
        <v>11</v>
      </c>
      <c r="G36" s="617">
        <v>550</v>
      </c>
      <c r="H36" s="617">
        <v>1</v>
      </c>
      <c r="I36" s="617">
        <v>50</v>
      </c>
      <c r="J36" s="617">
        <v>14</v>
      </c>
      <c r="K36" s="617">
        <v>700</v>
      </c>
      <c r="L36" s="617">
        <v>1.2727272727272727</v>
      </c>
      <c r="M36" s="617">
        <v>50</v>
      </c>
      <c r="N36" s="617">
        <v>8</v>
      </c>
      <c r="O36" s="617">
        <v>400</v>
      </c>
      <c r="P36" s="638">
        <v>0.72727272727272729</v>
      </c>
      <c r="Q36" s="618">
        <v>50</v>
      </c>
    </row>
    <row r="37" spans="1:17" ht="14.4" customHeight="1" x14ac:dyDescent="0.3">
      <c r="A37" s="613" t="s">
        <v>3517</v>
      </c>
      <c r="B37" s="614" t="s">
        <v>3518</v>
      </c>
      <c r="C37" s="614" t="s">
        <v>2684</v>
      </c>
      <c r="D37" s="614" t="s">
        <v>3555</v>
      </c>
      <c r="E37" s="614" t="s">
        <v>3556</v>
      </c>
      <c r="F37" s="617">
        <v>1</v>
      </c>
      <c r="G37" s="617">
        <v>326</v>
      </c>
      <c r="H37" s="617">
        <v>1</v>
      </c>
      <c r="I37" s="617">
        <v>326</v>
      </c>
      <c r="J37" s="617"/>
      <c r="K37" s="617"/>
      <c r="L37" s="617"/>
      <c r="M37" s="617"/>
      <c r="N37" s="617"/>
      <c r="O37" s="617"/>
      <c r="P37" s="638"/>
      <c r="Q37" s="618"/>
    </row>
    <row r="38" spans="1:17" ht="14.4" customHeight="1" x14ac:dyDescent="0.3">
      <c r="A38" s="613" t="s">
        <v>3517</v>
      </c>
      <c r="B38" s="614" t="s">
        <v>3518</v>
      </c>
      <c r="C38" s="614" t="s">
        <v>2684</v>
      </c>
      <c r="D38" s="614" t="s">
        <v>3557</v>
      </c>
      <c r="E38" s="614" t="s">
        <v>3558</v>
      </c>
      <c r="F38" s="617"/>
      <c r="G38" s="617"/>
      <c r="H38" s="617"/>
      <c r="I38" s="617"/>
      <c r="J38" s="617"/>
      <c r="K38" s="617"/>
      <c r="L38" s="617"/>
      <c r="M38" s="617"/>
      <c r="N38" s="617">
        <v>3</v>
      </c>
      <c r="O38" s="617">
        <v>690</v>
      </c>
      <c r="P38" s="638"/>
      <c r="Q38" s="618">
        <v>230</v>
      </c>
    </row>
    <row r="39" spans="1:17" ht="14.4" customHeight="1" x14ac:dyDescent="0.3">
      <c r="A39" s="613" t="s">
        <v>3559</v>
      </c>
      <c r="B39" s="614" t="s">
        <v>3560</v>
      </c>
      <c r="C39" s="614" t="s">
        <v>2684</v>
      </c>
      <c r="D39" s="614" t="s">
        <v>3561</v>
      </c>
      <c r="E39" s="614" t="s">
        <v>3562</v>
      </c>
      <c r="F39" s="617">
        <v>121</v>
      </c>
      <c r="G39" s="617">
        <v>3267</v>
      </c>
      <c r="H39" s="617">
        <v>1</v>
      </c>
      <c r="I39" s="617">
        <v>27</v>
      </c>
      <c r="J39" s="617">
        <v>171</v>
      </c>
      <c r="K39" s="617">
        <v>4509</v>
      </c>
      <c r="L39" s="617">
        <v>1.3801652892561984</v>
      </c>
      <c r="M39" s="617">
        <v>26.368421052631579</v>
      </c>
      <c r="N39" s="617">
        <v>108</v>
      </c>
      <c r="O39" s="617">
        <v>2916</v>
      </c>
      <c r="P39" s="638">
        <v>0.8925619834710744</v>
      </c>
      <c r="Q39" s="618">
        <v>27</v>
      </c>
    </row>
    <row r="40" spans="1:17" ht="14.4" customHeight="1" x14ac:dyDescent="0.3">
      <c r="A40" s="613" t="s">
        <v>3559</v>
      </c>
      <c r="B40" s="614" t="s">
        <v>3560</v>
      </c>
      <c r="C40" s="614" t="s">
        <v>2684</v>
      </c>
      <c r="D40" s="614" t="s">
        <v>3563</v>
      </c>
      <c r="E40" s="614" t="s">
        <v>3564</v>
      </c>
      <c r="F40" s="617">
        <v>147</v>
      </c>
      <c r="G40" s="617">
        <v>7938</v>
      </c>
      <c r="H40" s="617">
        <v>1</v>
      </c>
      <c r="I40" s="617">
        <v>54</v>
      </c>
      <c r="J40" s="617">
        <v>170</v>
      </c>
      <c r="K40" s="617">
        <v>8856</v>
      </c>
      <c r="L40" s="617">
        <v>1.1156462585034013</v>
      </c>
      <c r="M40" s="617">
        <v>52.094117647058823</v>
      </c>
      <c r="N40" s="617">
        <v>141</v>
      </c>
      <c r="O40" s="617">
        <v>7614</v>
      </c>
      <c r="P40" s="638">
        <v>0.95918367346938771</v>
      </c>
      <c r="Q40" s="618">
        <v>54</v>
      </c>
    </row>
    <row r="41" spans="1:17" ht="14.4" customHeight="1" x14ac:dyDescent="0.3">
      <c r="A41" s="613" t="s">
        <v>3559</v>
      </c>
      <c r="B41" s="614" t="s">
        <v>3560</v>
      </c>
      <c r="C41" s="614" t="s">
        <v>2684</v>
      </c>
      <c r="D41" s="614" t="s">
        <v>3565</v>
      </c>
      <c r="E41" s="614" t="s">
        <v>3566</v>
      </c>
      <c r="F41" s="617">
        <v>556</v>
      </c>
      <c r="G41" s="617">
        <v>13344</v>
      </c>
      <c r="H41" s="617">
        <v>1</v>
      </c>
      <c r="I41" s="617">
        <v>24</v>
      </c>
      <c r="J41" s="617">
        <v>575</v>
      </c>
      <c r="K41" s="617">
        <v>13704</v>
      </c>
      <c r="L41" s="617">
        <v>1.0269784172661871</v>
      </c>
      <c r="M41" s="617">
        <v>23.833043478260869</v>
      </c>
      <c r="N41" s="617">
        <v>537</v>
      </c>
      <c r="O41" s="617">
        <v>12888</v>
      </c>
      <c r="P41" s="638">
        <v>0.96582733812949639</v>
      </c>
      <c r="Q41" s="618">
        <v>24</v>
      </c>
    </row>
    <row r="42" spans="1:17" ht="14.4" customHeight="1" x14ac:dyDescent="0.3">
      <c r="A42" s="613" t="s">
        <v>3559</v>
      </c>
      <c r="B42" s="614" t="s">
        <v>3560</v>
      </c>
      <c r="C42" s="614" t="s">
        <v>2684</v>
      </c>
      <c r="D42" s="614" t="s">
        <v>3567</v>
      </c>
      <c r="E42" s="614" t="s">
        <v>3568</v>
      </c>
      <c r="F42" s="617">
        <v>783</v>
      </c>
      <c r="G42" s="617">
        <v>21141</v>
      </c>
      <c r="H42" s="617">
        <v>1</v>
      </c>
      <c r="I42" s="617">
        <v>27</v>
      </c>
      <c r="J42" s="617">
        <v>712</v>
      </c>
      <c r="K42" s="617">
        <v>19116</v>
      </c>
      <c r="L42" s="617">
        <v>0.90421455938697315</v>
      </c>
      <c r="M42" s="617">
        <v>26.848314606741575</v>
      </c>
      <c r="N42" s="617">
        <v>697</v>
      </c>
      <c r="O42" s="617">
        <v>18819</v>
      </c>
      <c r="P42" s="638">
        <v>0.89016602809706258</v>
      </c>
      <c r="Q42" s="618">
        <v>27</v>
      </c>
    </row>
    <row r="43" spans="1:17" ht="14.4" customHeight="1" x14ac:dyDescent="0.3">
      <c r="A43" s="613" t="s">
        <v>3559</v>
      </c>
      <c r="B43" s="614" t="s">
        <v>3560</v>
      </c>
      <c r="C43" s="614" t="s">
        <v>2684</v>
      </c>
      <c r="D43" s="614" t="s">
        <v>3569</v>
      </c>
      <c r="E43" s="614" t="s">
        <v>3570</v>
      </c>
      <c r="F43" s="617">
        <v>123</v>
      </c>
      <c r="G43" s="617">
        <v>6888</v>
      </c>
      <c r="H43" s="617">
        <v>1</v>
      </c>
      <c r="I43" s="617">
        <v>56</v>
      </c>
      <c r="J43" s="617">
        <v>133</v>
      </c>
      <c r="K43" s="617">
        <v>6896</v>
      </c>
      <c r="L43" s="617">
        <v>1.0011614401858304</v>
      </c>
      <c r="M43" s="617">
        <v>51.849624060150376</v>
      </c>
      <c r="N43" s="617">
        <v>3</v>
      </c>
      <c r="O43" s="617">
        <v>171</v>
      </c>
      <c r="P43" s="638">
        <v>2.4825783972125436E-2</v>
      </c>
      <c r="Q43" s="618">
        <v>57</v>
      </c>
    </row>
    <row r="44" spans="1:17" ht="14.4" customHeight="1" x14ac:dyDescent="0.3">
      <c r="A44" s="613" t="s">
        <v>3559</v>
      </c>
      <c r="B44" s="614" t="s">
        <v>3560</v>
      </c>
      <c r="C44" s="614" t="s">
        <v>2684</v>
      </c>
      <c r="D44" s="614" t="s">
        <v>3571</v>
      </c>
      <c r="E44" s="614" t="s">
        <v>3572</v>
      </c>
      <c r="F44" s="617">
        <v>120</v>
      </c>
      <c r="G44" s="617">
        <v>3240</v>
      </c>
      <c r="H44" s="617">
        <v>1</v>
      </c>
      <c r="I44" s="617">
        <v>27</v>
      </c>
      <c r="J44" s="617">
        <v>157</v>
      </c>
      <c r="K44" s="617">
        <v>4185</v>
      </c>
      <c r="L44" s="617">
        <v>1.2916666666666667</v>
      </c>
      <c r="M44" s="617">
        <v>26.656050955414013</v>
      </c>
      <c r="N44" s="617">
        <v>118</v>
      </c>
      <c r="O44" s="617">
        <v>3186</v>
      </c>
      <c r="P44" s="638">
        <v>0.98333333333333328</v>
      </c>
      <c r="Q44" s="618">
        <v>27</v>
      </c>
    </row>
    <row r="45" spans="1:17" ht="14.4" customHeight="1" x14ac:dyDescent="0.3">
      <c r="A45" s="613" t="s">
        <v>3559</v>
      </c>
      <c r="B45" s="614" t="s">
        <v>3560</v>
      </c>
      <c r="C45" s="614" t="s">
        <v>2684</v>
      </c>
      <c r="D45" s="614" t="s">
        <v>3573</v>
      </c>
      <c r="E45" s="614" t="s">
        <v>3574</v>
      </c>
      <c r="F45" s="617">
        <v>883</v>
      </c>
      <c r="G45" s="617">
        <v>19426</v>
      </c>
      <c r="H45" s="617">
        <v>1</v>
      </c>
      <c r="I45" s="617">
        <v>22</v>
      </c>
      <c r="J45" s="617">
        <v>1111</v>
      </c>
      <c r="K45" s="617">
        <v>24222</v>
      </c>
      <c r="L45" s="617">
        <v>1.246885617214043</v>
      </c>
      <c r="M45" s="617">
        <v>21.801980198019802</v>
      </c>
      <c r="N45" s="617">
        <v>1127</v>
      </c>
      <c r="O45" s="617">
        <v>24794</v>
      </c>
      <c r="P45" s="638">
        <v>1.2763306908267271</v>
      </c>
      <c r="Q45" s="618">
        <v>22</v>
      </c>
    </row>
    <row r="46" spans="1:17" ht="14.4" customHeight="1" x14ac:dyDescent="0.3">
      <c r="A46" s="613" t="s">
        <v>3559</v>
      </c>
      <c r="B46" s="614" t="s">
        <v>3560</v>
      </c>
      <c r="C46" s="614" t="s">
        <v>2684</v>
      </c>
      <c r="D46" s="614" t="s">
        <v>3575</v>
      </c>
      <c r="E46" s="614" t="s">
        <v>3576</v>
      </c>
      <c r="F46" s="617">
        <v>10</v>
      </c>
      <c r="G46" s="617">
        <v>680</v>
      </c>
      <c r="H46" s="617">
        <v>1</v>
      </c>
      <c r="I46" s="617">
        <v>68</v>
      </c>
      <c r="J46" s="617">
        <v>6</v>
      </c>
      <c r="K46" s="617">
        <v>408</v>
      </c>
      <c r="L46" s="617">
        <v>0.6</v>
      </c>
      <c r="M46" s="617">
        <v>68</v>
      </c>
      <c r="N46" s="617">
        <v>2</v>
      </c>
      <c r="O46" s="617">
        <v>136</v>
      </c>
      <c r="P46" s="638">
        <v>0.2</v>
      </c>
      <c r="Q46" s="618">
        <v>68</v>
      </c>
    </row>
    <row r="47" spans="1:17" ht="14.4" customHeight="1" x14ac:dyDescent="0.3">
      <c r="A47" s="613" t="s">
        <v>3559</v>
      </c>
      <c r="B47" s="614" t="s">
        <v>3560</v>
      </c>
      <c r="C47" s="614" t="s">
        <v>2684</v>
      </c>
      <c r="D47" s="614" t="s">
        <v>3577</v>
      </c>
      <c r="E47" s="614" t="s">
        <v>3578</v>
      </c>
      <c r="F47" s="617">
        <v>1</v>
      </c>
      <c r="G47" s="617">
        <v>62</v>
      </c>
      <c r="H47" s="617">
        <v>1</v>
      </c>
      <c r="I47" s="617">
        <v>62</v>
      </c>
      <c r="J47" s="617">
        <v>5</v>
      </c>
      <c r="K47" s="617">
        <v>186</v>
      </c>
      <c r="L47" s="617">
        <v>3</v>
      </c>
      <c r="M47" s="617">
        <v>37.200000000000003</v>
      </c>
      <c r="N47" s="617">
        <v>2</v>
      </c>
      <c r="O47" s="617">
        <v>124</v>
      </c>
      <c r="P47" s="638">
        <v>2</v>
      </c>
      <c r="Q47" s="618">
        <v>62</v>
      </c>
    </row>
    <row r="48" spans="1:17" ht="14.4" customHeight="1" x14ac:dyDescent="0.3">
      <c r="A48" s="613" t="s">
        <v>3559</v>
      </c>
      <c r="B48" s="614" t="s">
        <v>3560</v>
      </c>
      <c r="C48" s="614" t="s">
        <v>2684</v>
      </c>
      <c r="D48" s="614" t="s">
        <v>3579</v>
      </c>
      <c r="E48" s="614" t="s">
        <v>3580</v>
      </c>
      <c r="F48" s="617">
        <v>1049</v>
      </c>
      <c r="G48" s="617">
        <v>63989</v>
      </c>
      <c r="H48" s="617">
        <v>1</v>
      </c>
      <c r="I48" s="617">
        <v>61</v>
      </c>
      <c r="J48" s="617">
        <v>1258</v>
      </c>
      <c r="K48" s="617">
        <v>76276</v>
      </c>
      <c r="L48" s="617">
        <v>1.1920173779868415</v>
      </c>
      <c r="M48" s="617">
        <v>60.632750397456277</v>
      </c>
      <c r="N48" s="617">
        <v>1006</v>
      </c>
      <c r="O48" s="617">
        <v>62372</v>
      </c>
      <c r="P48" s="638">
        <v>0.97473003172420258</v>
      </c>
      <c r="Q48" s="618">
        <v>62</v>
      </c>
    </row>
    <row r="49" spans="1:17" ht="14.4" customHeight="1" x14ac:dyDescent="0.3">
      <c r="A49" s="613" t="s">
        <v>3559</v>
      </c>
      <c r="B49" s="614" t="s">
        <v>3560</v>
      </c>
      <c r="C49" s="614" t="s">
        <v>2684</v>
      </c>
      <c r="D49" s="614" t="s">
        <v>3581</v>
      </c>
      <c r="E49" s="614" t="s">
        <v>3582</v>
      </c>
      <c r="F49" s="617"/>
      <c r="G49" s="617"/>
      <c r="H49" s="617"/>
      <c r="I49" s="617"/>
      <c r="J49" s="617">
        <v>14</v>
      </c>
      <c r="K49" s="617">
        <v>1134</v>
      </c>
      <c r="L49" s="617"/>
      <c r="M49" s="617">
        <v>81</v>
      </c>
      <c r="N49" s="617"/>
      <c r="O49" s="617"/>
      <c r="P49" s="638"/>
      <c r="Q49" s="618"/>
    </row>
    <row r="50" spans="1:17" ht="14.4" customHeight="1" x14ac:dyDescent="0.3">
      <c r="A50" s="613" t="s">
        <v>3559</v>
      </c>
      <c r="B50" s="614" t="s">
        <v>3560</v>
      </c>
      <c r="C50" s="614" t="s">
        <v>2684</v>
      </c>
      <c r="D50" s="614" t="s">
        <v>3583</v>
      </c>
      <c r="E50" s="614" t="s">
        <v>3584</v>
      </c>
      <c r="F50" s="617">
        <v>64</v>
      </c>
      <c r="G50" s="617">
        <v>63168</v>
      </c>
      <c r="H50" s="617">
        <v>1</v>
      </c>
      <c r="I50" s="617">
        <v>987</v>
      </c>
      <c r="J50" s="617">
        <v>68</v>
      </c>
      <c r="K50" s="617">
        <v>65142</v>
      </c>
      <c r="L50" s="617">
        <v>1.03125</v>
      </c>
      <c r="M50" s="617">
        <v>957.97058823529414</v>
      </c>
      <c r="N50" s="617">
        <v>45</v>
      </c>
      <c r="O50" s="617">
        <v>44415</v>
      </c>
      <c r="P50" s="638">
        <v>0.703125</v>
      </c>
      <c r="Q50" s="618">
        <v>987</v>
      </c>
    </row>
    <row r="51" spans="1:17" ht="14.4" customHeight="1" x14ac:dyDescent="0.3">
      <c r="A51" s="613" t="s">
        <v>3559</v>
      </c>
      <c r="B51" s="614" t="s">
        <v>3560</v>
      </c>
      <c r="C51" s="614" t="s">
        <v>2684</v>
      </c>
      <c r="D51" s="614" t="s">
        <v>3585</v>
      </c>
      <c r="E51" s="614" t="s">
        <v>3586</v>
      </c>
      <c r="F51" s="617"/>
      <c r="G51" s="617"/>
      <c r="H51" s="617"/>
      <c r="I51" s="617"/>
      <c r="J51" s="617"/>
      <c r="K51" s="617"/>
      <c r="L51" s="617"/>
      <c r="M51" s="617"/>
      <c r="N51" s="617">
        <v>1</v>
      </c>
      <c r="O51" s="617">
        <v>191</v>
      </c>
      <c r="P51" s="638"/>
      <c r="Q51" s="618">
        <v>191</v>
      </c>
    </row>
    <row r="52" spans="1:17" ht="14.4" customHeight="1" x14ac:dyDescent="0.3">
      <c r="A52" s="613" t="s">
        <v>3559</v>
      </c>
      <c r="B52" s="614" t="s">
        <v>3560</v>
      </c>
      <c r="C52" s="614" t="s">
        <v>2684</v>
      </c>
      <c r="D52" s="614" t="s">
        <v>3587</v>
      </c>
      <c r="E52" s="614" t="s">
        <v>3588</v>
      </c>
      <c r="F52" s="617">
        <v>2</v>
      </c>
      <c r="G52" s="617">
        <v>164</v>
      </c>
      <c r="H52" s="617">
        <v>1</v>
      </c>
      <c r="I52" s="617">
        <v>82</v>
      </c>
      <c r="J52" s="617">
        <v>17</v>
      </c>
      <c r="K52" s="617">
        <v>1394</v>
      </c>
      <c r="L52" s="617">
        <v>8.5</v>
      </c>
      <c r="M52" s="617">
        <v>82</v>
      </c>
      <c r="N52" s="617">
        <v>6</v>
      </c>
      <c r="O52" s="617">
        <v>492</v>
      </c>
      <c r="P52" s="638">
        <v>3</v>
      </c>
      <c r="Q52" s="618">
        <v>82</v>
      </c>
    </row>
    <row r="53" spans="1:17" ht="14.4" customHeight="1" x14ac:dyDescent="0.3">
      <c r="A53" s="613" t="s">
        <v>3559</v>
      </c>
      <c r="B53" s="614" t="s">
        <v>3560</v>
      </c>
      <c r="C53" s="614" t="s">
        <v>2684</v>
      </c>
      <c r="D53" s="614" t="s">
        <v>3589</v>
      </c>
      <c r="E53" s="614" t="s">
        <v>3590</v>
      </c>
      <c r="F53" s="617">
        <v>24</v>
      </c>
      <c r="G53" s="617">
        <v>1512</v>
      </c>
      <c r="H53" s="617">
        <v>1</v>
      </c>
      <c r="I53" s="617">
        <v>63</v>
      </c>
      <c r="J53" s="617">
        <v>12</v>
      </c>
      <c r="K53" s="617">
        <v>756</v>
      </c>
      <c r="L53" s="617">
        <v>0.5</v>
      </c>
      <c r="M53" s="617">
        <v>63</v>
      </c>
      <c r="N53" s="617">
        <v>4</v>
      </c>
      <c r="O53" s="617">
        <v>252</v>
      </c>
      <c r="P53" s="638">
        <v>0.16666666666666666</v>
      </c>
      <c r="Q53" s="618">
        <v>63</v>
      </c>
    </row>
    <row r="54" spans="1:17" ht="14.4" customHeight="1" x14ac:dyDescent="0.3">
      <c r="A54" s="613" t="s">
        <v>3559</v>
      </c>
      <c r="B54" s="614" t="s">
        <v>3560</v>
      </c>
      <c r="C54" s="614" t="s">
        <v>2684</v>
      </c>
      <c r="D54" s="614" t="s">
        <v>3591</v>
      </c>
      <c r="E54" s="614" t="s">
        <v>3592</v>
      </c>
      <c r="F54" s="617">
        <v>327</v>
      </c>
      <c r="G54" s="617">
        <v>5559</v>
      </c>
      <c r="H54" s="617">
        <v>1</v>
      </c>
      <c r="I54" s="617">
        <v>17</v>
      </c>
      <c r="J54" s="617">
        <v>361</v>
      </c>
      <c r="K54" s="617">
        <v>6137</v>
      </c>
      <c r="L54" s="617">
        <v>1.1039755351681957</v>
      </c>
      <c r="M54" s="617">
        <v>17</v>
      </c>
      <c r="N54" s="617">
        <v>328</v>
      </c>
      <c r="O54" s="617">
        <v>5576</v>
      </c>
      <c r="P54" s="638">
        <v>1.0030581039755351</v>
      </c>
      <c r="Q54" s="618">
        <v>17</v>
      </c>
    </row>
    <row r="55" spans="1:17" ht="14.4" customHeight="1" x14ac:dyDescent="0.3">
      <c r="A55" s="613" t="s">
        <v>3559</v>
      </c>
      <c r="B55" s="614" t="s">
        <v>3560</v>
      </c>
      <c r="C55" s="614" t="s">
        <v>2684</v>
      </c>
      <c r="D55" s="614" t="s">
        <v>3593</v>
      </c>
      <c r="E55" s="614" t="s">
        <v>3594</v>
      </c>
      <c r="F55" s="617">
        <v>1</v>
      </c>
      <c r="G55" s="617">
        <v>63</v>
      </c>
      <c r="H55" s="617">
        <v>1</v>
      </c>
      <c r="I55" s="617">
        <v>63</v>
      </c>
      <c r="J55" s="617"/>
      <c r="K55" s="617"/>
      <c r="L55" s="617"/>
      <c r="M55" s="617"/>
      <c r="N55" s="617">
        <v>1</v>
      </c>
      <c r="O55" s="617">
        <v>64</v>
      </c>
      <c r="P55" s="638">
        <v>1.0158730158730158</v>
      </c>
      <c r="Q55" s="618">
        <v>64</v>
      </c>
    </row>
    <row r="56" spans="1:17" ht="14.4" customHeight="1" x14ac:dyDescent="0.3">
      <c r="A56" s="613" t="s">
        <v>3559</v>
      </c>
      <c r="B56" s="614" t="s">
        <v>3560</v>
      </c>
      <c r="C56" s="614" t="s">
        <v>2684</v>
      </c>
      <c r="D56" s="614" t="s">
        <v>3595</v>
      </c>
      <c r="E56" s="614" t="s">
        <v>3596</v>
      </c>
      <c r="F56" s="617">
        <v>13</v>
      </c>
      <c r="G56" s="617">
        <v>611</v>
      </c>
      <c r="H56" s="617">
        <v>1</v>
      </c>
      <c r="I56" s="617">
        <v>47</v>
      </c>
      <c r="J56" s="617">
        <v>2</v>
      </c>
      <c r="K56" s="617">
        <v>94</v>
      </c>
      <c r="L56" s="617">
        <v>0.15384615384615385</v>
      </c>
      <c r="M56" s="617">
        <v>47</v>
      </c>
      <c r="N56" s="617"/>
      <c r="O56" s="617"/>
      <c r="P56" s="638"/>
      <c r="Q56" s="618"/>
    </row>
    <row r="57" spans="1:17" ht="14.4" customHeight="1" x14ac:dyDescent="0.3">
      <c r="A57" s="613" t="s">
        <v>3559</v>
      </c>
      <c r="B57" s="614" t="s">
        <v>3560</v>
      </c>
      <c r="C57" s="614" t="s">
        <v>2684</v>
      </c>
      <c r="D57" s="614" t="s">
        <v>3597</v>
      </c>
      <c r="E57" s="614" t="s">
        <v>3598</v>
      </c>
      <c r="F57" s="617">
        <v>4</v>
      </c>
      <c r="G57" s="617">
        <v>240</v>
      </c>
      <c r="H57" s="617">
        <v>1</v>
      </c>
      <c r="I57" s="617">
        <v>60</v>
      </c>
      <c r="J57" s="617">
        <v>2</v>
      </c>
      <c r="K57" s="617">
        <v>120</v>
      </c>
      <c r="L57" s="617">
        <v>0.5</v>
      </c>
      <c r="M57" s="617">
        <v>60</v>
      </c>
      <c r="N57" s="617">
        <v>1</v>
      </c>
      <c r="O57" s="617">
        <v>60</v>
      </c>
      <c r="P57" s="638">
        <v>0.25</v>
      </c>
      <c r="Q57" s="618">
        <v>60</v>
      </c>
    </row>
    <row r="58" spans="1:17" ht="14.4" customHeight="1" x14ac:dyDescent="0.3">
      <c r="A58" s="613" t="s">
        <v>3559</v>
      </c>
      <c r="B58" s="614" t="s">
        <v>3560</v>
      </c>
      <c r="C58" s="614" t="s">
        <v>2684</v>
      </c>
      <c r="D58" s="614" t="s">
        <v>3599</v>
      </c>
      <c r="E58" s="614" t="s">
        <v>3600</v>
      </c>
      <c r="F58" s="617">
        <v>3</v>
      </c>
      <c r="G58" s="617">
        <v>288</v>
      </c>
      <c r="H58" s="617">
        <v>1</v>
      </c>
      <c r="I58" s="617">
        <v>96</v>
      </c>
      <c r="J58" s="617">
        <v>2</v>
      </c>
      <c r="K58" s="617">
        <v>193</v>
      </c>
      <c r="L58" s="617">
        <v>0.67013888888888884</v>
      </c>
      <c r="M58" s="617">
        <v>96.5</v>
      </c>
      <c r="N58" s="617"/>
      <c r="O58" s="617"/>
      <c r="P58" s="638"/>
      <c r="Q58" s="618"/>
    </row>
    <row r="59" spans="1:17" ht="14.4" customHeight="1" x14ac:dyDescent="0.3">
      <c r="A59" s="613" t="s">
        <v>3559</v>
      </c>
      <c r="B59" s="614" t="s">
        <v>3560</v>
      </c>
      <c r="C59" s="614" t="s">
        <v>2684</v>
      </c>
      <c r="D59" s="614" t="s">
        <v>3601</v>
      </c>
      <c r="E59" s="614" t="s">
        <v>3602</v>
      </c>
      <c r="F59" s="617">
        <v>3</v>
      </c>
      <c r="G59" s="617">
        <v>180</v>
      </c>
      <c r="H59" s="617">
        <v>1</v>
      </c>
      <c r="I59" s="617">
        <v>60</v>
      </c>
      <c r="J59" s="617">
        <v>2</v>
      </c>
      <c r="K59" s="617">
        <v>120</v>
      </c>
      <c r="L59" s="617">
        <v>0.66666666666666663</v>
      </c>
      <c r="M59" s="617">
        <v>60</v>
      </c>
      <c r="N59" s="617"/>
      <c r="O59" s="617"/>
      <c r="P59" s="638"/>
      <c r="Q59" s="618"/>
    </row>
    <row r="60" spans="1:17" ht="14.4" customHeight="1" x14ac:dyDescent="0.3">
      <c r="A60" s="613" t="s">
        <v>3559</v>
      </c>
      <c r="B60" s="614" t="s">
        <v>3560</v>
      </c>
      <c r="C60" s="614" t="s">
        <v>2684</v>
      </c>
      <c r="D60" s="614" t="s">
        <v>3603</v>
      </c>
      <c r="E60" s="614" t="s">
        <v>3604</v>
      </c>
      <c r="F60" s="617"/>
      <c r="G60" s="617"/>
      <c r="H60" s="617"/>
      <c r="I60" s="617"/>
      <c r="J60" s="617"/>
      <c r="K60" s="617"/>
      <c r="L60" s="617"/>
      <c r="M60" s="617"/>
      <c r="N60" s="617">
        <v>2</v>
      </c>
      <c r="O60" s="617">
        <v>38</v>
      </c>
      <c r="P60" s="638"/>
      <c r="Q60" s="618">
        <v>19</v>
      </c>
    </row>
    <row r="61" spans="1:17" ht="14.4" customHeight="1" x14ac:dyDescent="0.3">
      <c r="A61" s="613" t="s">
        <v>3559</v>
      </c>
      <c r="B61" s="614" t="s">
        <v>3560</v>
      </c>
      <c r="C61" s="614" t="s">
        <v>2684</v>
      </c>
      <c r="D61" s="614" t="s">
        <v>3605</v>
      </c>
      <c r="E61" s="614" t="s">
        <v>3606</v>
      </c>
      <c r="F61" s="617"/>
      <c r="G61" s="617"/>
      <c r="H61" s="617"/>
      <c r="I61" s="617"/>
      <c r="J61" s="617"/>
      <c r="K61" s="617"/>
      <c r="L61" s="617"/>
      <c r="M61" s="617"/>
      <c r="N61" s="617">
        <v>1</v>
      </c>
      <c r="O61" s="617">
        <v>312</v>
      </c>
      <c r="P61" s="638"/>
      <c r="Q61" s="618">
        <v>312</v>
      </c>
    </row>
    <row r="62" spans="1:17" ht="14.4" customHeight="1" x14ac:dyDescent="0.3">
      <c r="A62" s="613" t="s">
        <v>3559</v>
      </c>
      <c r="B62" s="614" t="s">
        <v>3560</v>
      </c>
      <c r="C62" s="614" t="s">
        <v>2684</v>
      </c>
      <c r="D62" s="614" t="s">
        <v>3607</v>
      </c>
      <c r="E62" s="614" t="s">
        <v>3608</v>
      </c>
      <c r="F62" s="617">
        <v>29</v>
      </c>
      <c r="G62" s="617">
        <v>24679</v>
      </c>
      <c r="H62" s="617">
        <v>1</v>
      </c>
      <c r="I62" s="617">
        <v>851</v>
      </c>
      <c r="J62" s="617">
        <v>29</v>
      </c>
      <c r="K62" s="617">
        <v>24697</v>
      </c>
      <c r="L62" s="617">
        <v>1.0007293650472062</v>
      </c>
      <c r="M62" s="617">
        <v>851.62068965517244</v>
      </c>
      <c r="N62" s="617">
        <v>31</v>
      </c>
      <c r="O62" s="617">
        <v>26412</v>
      </c>
      <c r="P62" s="638">
        <v>1.0702216459337899</v>
      </c>
      <c r="Q62" s="618">
        <v>852</v>
      </c>
    </row>
    <row r="63" spans="1:17" ht="14.4" customHeight="1" x14ac:dyDescent="0.3">
      <c r="A63" s="613" t="s">
        <v>3559</v>
      </c>
      <c r="B63" s="614" t="s">
        <v>3560</v>
      </c>
      <c r="C63" s="614" t="s">
        <v>2684</v>
      </c>
      <c r="D63" s="614" t="s">
        <v>3609</v>
      </c>
      <c r="E63" s="614" t="s">
        <v>3610</v>
      </c>
      <c r="F63" s="617">
        <v>3</v>
      </c>
      <c r="G63" s="617">
        <v>498</v>
      </c>
      <c r="H63" s="617">
        <v>1</v>
      </c>
      <c r="I63" s="617">
        <v>166</v>
      </c>
      <c r="J63" s="617"/>
      <c r="K63" s="617"/>
      <c r="L63" s="617"/>
      <c r="M63" s="617"/>
      <c r="N63" s="617">
        <v>1</v>
      </c>
      <c r="O63" s="617">
        <v>167</v>
      </c>
      <c r="P63" s="638">
        <v>0.3353413654618474</v>
      </c>
      <c r="Q63" s="618">
        <v>167</v>
      </c>
    </row>
    <row r="64" spans="1:17" ht="14.4" customHeight="1" x14ac:dyDescent="0.3">
      <c r="A64" s="613" t="s">
        <v>3559</v>
      </c>
      <c r="B64" s="614" t="s">
        <v>3560</v>
      </c>
      <c r="C64" s="614" t="s">
        <v>2684</v>
      </c>
      <c r="D64" s="614" t="s">
        <v>3611</v>
      </c>
      <c r="E64" s="614" t="s">
        <v>3612</v>
      </c>
      <c r="F64" s="617"/>
      <c r="G64" s="617"/>
      <c r="H64" s="617"/>
      <c r="I64" s="617"/>
      <c r="J64" s="617">
        <v>1</v>
      </c>
      <c r="K64" s="617">
        <v>165</v>
      </c>
      <c r="L64" s="617"/>
      <c r="M64" s="617">
        <v>165</v>
      </c>
      <c r="N64" s="617"/>
      <c r="O64" s="617"/>
      <c r="P64" s="638"/>
      <c r="Q64" s="618"/>
    </row>
    <row r="65" spans="1:17" ht="14.4" customHeight="1" x14ac:dyDescent="0.3">
      <c r="A65" s="613" t="s">
        <v>3559</v>
      </c>
      <c r="B65" s="614" t="s">
        <v>3560</v>
      </c>
      <c r="C65" s="614" t="s">
        <v>2684</v>
      </c>
      <c r="D65" s="614" t="s">
        <v>3613</v>
      </c>
      <c r="E65" s="614" t="s">
        <v>3614</v>
      </c>
      <c r="F65" s="617"/>
      <c r="G65" s="617"/>
      <c r="H65" s="617"/>
      <c r="I65" s="617"/>
      <c r="J65" s="617">
        <v>1</v>
      </c>
      <c r="K65" s="617">
        <v>308</v>
      </c>
      <c r="L65" s="617"/>
      <c r="M65" s="617">
        <v>308</v>
      </c>
      <c r="N65" s="617"/>
      <c r="O65" s="617"/>
      <c r="P65" s="638"/>
      <c r="Q65" s="618"/>
    </row>
    <row r="66" spans="1:17" ht="14.4" customHeight="1" x14ac:dyDescent="0.3">
      <c r="A66" s="613" t="s">
        <v>3559</v>
      </c>
      <c r="B66" s="614" t="s">
        <v>3560</v>
      </c>
      <c r="C66" s="614" t="s">
        <v>2684</v>
      </c>
      <c r="D66" s="614" t="s">
        <v>3615</v>
      </c>
      <c r="E66" s="614" t="s">
        <v>3616</v>
      </c>
      <c r="F66" s="617"/>
      <c r="G66" s="617"/>
      <c r="H66" s="617"/>
      <c r="I66" s="617"/>
      <c r="J66" s="617"/>
      <c r="K66" s="617"/>
      <c r="L66" s="617"/>
      <c r="M66" s="617"/>
      <c r="N66" s="617">
        <v>1</v>
      </c>
      <c r="O66" s="617">
        <v>351</v>
      </c>
      <c r="P66" s="638"/>
      <c r="Q66" s="618">
        <v>351</v>
      </c>
    </row>
    <row r="67" spans="1:17" ht="14.4" customHeight="1" x14ac:dyDescent="0.3">
      <c r="A67" s="613" t="s">
        <v>3559</v>
      </c>
      <c r="B67" s="614" t="s">
        <v>3560</v>
      </c>
      <c r="C67" s="614" t="s">
        <v>2684</v>
      </c>
      <c r="D67" s="614" t="s">
        <v>3617</v>
      </c>
      <c r="E67" s="614" t="s">
        <v>3618</v>
      </c>
      <c r="F67" s="617"/>
      <c r="G67" s="617"/>
      <c r="H67" s="617"/>
      <c r="I67" s="617"/>
      <c r="J67" s="617">
        <v>1</v>
      </c>
      <c r="K67" s="617">
        <v>1210</v>
      </c>
      <c r="L67" s="617"/>
      <c r="M67" s="617">
        <v>1210</v>
      </c>
      <c r="N67" s="617">
        <v>1</v>
      </c>
      <c r="O67" s="617">
        <v>1216</v>
      </c>
      <c r="P67" s="638"/>
      <c r="Q67" s="618">
        <v>1216</v>
      </c>
    </row>
    <row r="68" spans="1:17" ht="14.4" customHeight="1" x14ac:dyDescent="0.3">
      <c r="A68" s="613" t="s">
        <v>3559</v>
      </c>
      <c r="B68" s="614" t="s">
        <v>3560</v>
      </c>
      <c r="C68" s="614" t="s">
        <v>2684</v>
      </c>
      <c r="D68" s="614" t="s">
        <v>3619</v>
      </c>
      <c r="E68" s="614" t="s">
        <v>3620</v>
      </c>
      <c r="F68" s="617">
        <v>94</v>
      </c>
      <c r="G68" s="617">
        <v>73602</v>
      </c>
      <c r="H68" s="617">
        <v>1</v>
      </c>
      <c r="I68" s="617">
        <v>783</v>
      </c>
      <c r="J68" s="617">
        <v>115</v>
      </c>
      <c r="K68" s="617">
        <v>90173</v>
      </c>
      <c r="L68" s="617">
        <v>1.2251433384962365</v>
      </c>
      <c r="M68" s="617">
        <v>784.11304347826092</v>
      </c>
      <c r="N68" s="617">
        <v>145</v>
      </c>
      <c r="O68" s="617">
        <v>113970</v>
      </c>
      <c r="P68" s="638">
        <v>1.5484633569739952</v>
      </c>
      <c r="Q68" s="618">
        <v>786</v>
      </c>
    </row>
    <row r="69" spans="1:17" ht="14.4" customHeight="1" x14ac:dyDescent="0.3">
      <c r="A69" s="613" t="s">
        <v>3559</v>
      </c>
      <c r="B69" s="614" t="s">
        <v>3560</v>
      </c>
      <c r="C69" s="614" t="s">
        <v>2684</v>
      </c>
      <c r="D69" s="614" t="s">
        <v>3621</v>
      </c>
      <c r="E69" s="614" t="s">
        <v>3622</v>
      </c>
      <c r="F69" s="617"/>
      <c r="G69" s="617"/>
      <c r="H69" s="617"/>
      <c r="I69" s="617"/>
      <c r="J69" s="617">
        <v>1</v>
      </c>
      <c r="K69" s="617">
        <v>362</v>
      </c>
      <c r="L69" s="617"/>
      <c r="M69" s="617">
        <v>362</v>
      </c>
      <c r="N69" s="617"/>
      <c r="O69" s="617"/>
      <c r="P69" s="638"/>
      <c r="Q69" s="618"/>
    </row>
    <row r="70" spans="1:17" ht="14.4" customHeight="1" x14ac:dyDescent="0.3">
      <c r="A70" s="613" t="s">
        <v>3559</v>
      </c>
      <c r="B70" s="614" t="s">
        <v>3560</v>
      </c>
      <c r="C70" s="614" t="s">
        <v>2684</v>
      </c>
      <c r="D70" s="614" t="s">
        <v>3623</v>
      </c>
      <c r="E70" s="614" t="s">
        <v>3624</v>
      </c>
      <c r="F70" s="617"/>
      <c r="G70" s="617"/>
      <c r="H70" s="617"/>
      <c r="I70" s="617"/>
      <c r="J70" s="617"/>
      <c r="K70" s="617"/>
      <c r="L70" s="617"/>
      <c r="M70" s="617"/>
      <c r="N70" s="617">
        <v>3</v>
      </c>
      <c r="O70" s="617">
        <v>684</v>
      </c>
      <c r="P70" s="638"/>
      <c r="Q70" s="618">
        <v>228</v>
      </c>
    </row>
    <row r="71" spans="1:17" ht="14.4" customHeight="1" x14ac:dyDescent="0.3">
      <c r="A71" s="613" t="s">
        <v>3559</v>
      </c>
      <c r="B71" s="614" t="s">
        <v>3560</v>
      </c>
      <c r="C71" s="614" t="s">
        <v>2684</v>
      </c>
      <c r="D71" s="614" t="s">
        <v>3625</v>
      </c>
      <c r="E71" s="614" t="s">
        <v>3626</v>
      </c>
      <c r="F71" s="617">
        <v>1</v>
      </c>
      <c r="G71" s="617">
        <v>131</v>
      </c>
      <c r="H71" s="617">
        <v>1</v>
      </c>
      <c r="I71" s="617">
        <v>131</v>
      </c>
      <c r="J71" s="617">
        <v>1</v>
      </c>
      <c r="K71" s="617">
        <v>132</v>
      </c>
      <c r="L71" s="617">
        <v>1.0076335877862594</v>
      </c>
      <c r="M71" s="617">
        <v>132</v>
      </c>
      <c r="N71" s="617">
        <v>3</v>
      </c>
      <c r="O71" s="617">
        <v>396</v>
      </c>
      <c r="P71" s="638">
        <v>3.0229007633587788</v>
      </c>
      <c r="Q71" s="618">
        <v>132</v>
      </c>
    </row>
    <row r="72" spans="1:17" ht="14.4" customHeight="1" x14ac:dyDescent="0.3">
      <c r="A72" s="613" t="s">
        <v>3559</v>
      </c>
      <c r="B72" s="614" t="s">
        <v>3560</v>
      </c>
      <c r="C72" s="614" t="s">
        <v>2684</v>
      </c>
      <c r="D72" s="614" t="s">
        <v>3627</v>
      </c>
      <c r="E72" s="614" t="s">
        <v>3628</v>
      </c>
      <c r="F72" s="617">
        <v>3</v>
      </c>
      <c r="G72" s="617">
        <v>264</v>
      </c>
      <c r="H72" s="617">
        <v>1</v>
      </c>
      <c r="I72" s="617">
        <v>88</v>
      </c>
      <c r="J72" s="617">
        <v>15</v>
      </c>
      <c r="K72" s="617">
        <v>1327</v>
      </c>
      <c r="L72" s="617">
        <v>5.0265151515151514</v>
      </c>
      <c r="M72" s="617">
        <v>88.466666666666669</v>
      </c>
      <c r="N72" s="617">
        <v>6</v>
      </c>
      <c r="O72" s="617">
        <v>534</v>
      </c>
      <c r="P72" s="638">
        <v>2.0227272727272729</v>
      </c>
      <c r="Q72" s="618">
        <v>89</v>
      </c>
    </row>
    <row r="73" spans="1:17" ht="14.4" customHeight="1" x14ac:dyDescent="0.3">
      <c r="A73" s="613" t="s">
        <v>3559</v>
      </c>
      <c r="B73" s="614" t="s">
        <v>3560</v>
      </c>
      <c r="C73" s="614" t="s">
        <v>2684</v>
      </c>
      <c r="D73" s="614" t="s">
        <v>3629</v>
      </c>
      <c r="E73" s="614" t="s">
        <v>3630</v>
      </c>
      <c r="F73" s="617">
        <v>1013</v>
      </c>
      <c r="G73" s="617">
        <v>29377</v>
      </c>
      <c r="H73" s="617">
        <v>1</v>
      </c>
      <c r="I73" s="617">
        <v>29</v>
      </c>
      <c r="J73" s="617">
        <v>1198</v>
      </c>
      <c r="K73" s="617">
        <v>35037</v>
      </c>
      <c r="L73" s="617">
        <v>1.1926677332607141</v>
      </c>
      <c r="M73" s="617">
        <v>29.246243739565944</v>
      </c>
      <c r="N73" s="617">
        <v>1187</v>
      </c>
      <c r="O73" s="617">
        <v>35610</v>
      </c>
      <c r="P73" s="638">
        <v>1.2121727882356945</v>
      </c>
      <c r="Q73" s="618">
        <v>30</v>
      </c>
    </row>
    <row r="74" spans="1:17" ht="14.4" customHeight="1" x14ac:dyDescent="0.3">
      <c r="A74" s="613" t="s">
        <v>3559</v>
      </c>
      <c r="B74" s="614" t="s">
        <v>3560</v>
      </c>
      <c r="C74" s="614" t="s">
        <v>2684</v>
      </c>
      <c r="D74" s="614" t="s">
        <v>3631</v>
      </c>
      <c r="E74" s="614" t="s">
        <v>3632</v>
      </c>
      <c r="F74" s="617">
        <v>5</v>
      </c>
      <c r="G74" s="617">
        <v>250</v>
      </c>
      <c r="H74" s="617">
        <v>1</v>
      </c>
      <c r="I74" s="617">
        <v>50</v>
      </c>
      <c r="J74" s="617">
        <v>3</v>
      </c>
      <c r="K74" s="617">
        <v>150</v>
      </c>
      <c r="L74" s="617">
        <v>0.6</v>
      </c>
      <c r="M74" s="617">
        <v>50</v>
      </c>
      <c r="N74" s="617">
        <v>1</v>
      </c>
      <c r="O74" s="617">
        <v>50</v>
      </c>
      <c r="P74" s="638">
        <v>0.2</v>
      </c>
      <c r="Q74" s="618">
        <v>50</v>
      </c>
    </row>
    <row r="75" spans="1:17" ht="14.4" customHeight="1" x14ac:dyDescent="0.3">
      <c r="A75" s="613" t="s">
        <v>3559</v>
      </c>
      <c r="B75" s="614" t="s">
        <v>3560</v>
      </c>
      <c r="C75" s="614" t="s">
        <v>2684</v>
      </c>
      <c r="D75" s="614" t="s">
        <v>3633</v>
      </c>
      <c r="E75" s="614" t="s">
        <v>3634</v>
      </c>
      <c r="F75" s="617">
        <v>162</v>
      </c>
      <c r="G75" s="617">
        <v>1944</v>
      </c>
      <c r="H75" s="617">
        <v>1</v>
      </c>
      <c r="I75" s="617">
        <v>12</v>
      </c>
      <c r="J75" s="617">
        <v>202</v>
      </c>
      <c r="K75" s="617">
        <v>2352</v>
      </c>
      <c r="L75" s="617">
        <v>1.2098765432098766</v>
      </c>
      <c r="M75" s="617">
        <v>11.643564356435643</v>
      </c>
      <c r="N75" s="617">
        <v>194</v>
      </c>
      <c r="O75" s="617">
        <v>2328</v>
      </c>
      <c r="P75" s="638">
        <v>1.1975308641975309</v>
      </c>
      <c r="Q75" s="618">
        <v>12</v>
      </c>
    </row>
    <row r="76" spans="1:17" ht="14.4" customHeight="1" x14ac:dyDescent="0.3">
      <c r="A76" s="613" t="s">
        <v>3559</v>
      </c>
      <c r="B76" s="614" t="s">
        <v>3560</v>
      </c>
      <c r="C76" s="614" t="s">
        <v>2684</v>
      </c>
      <c r="D76" s="614" t="s">
        <v>3635</v>
      </c>
      <c r="E76" s="614" t="s">
        <v>3636</v>
      </c>
      <c r="F76" s="617">
        <v>5</v>
      </c>
      <c r="G76" s="617">
        <v>905</v>
      </c>
      <c r="H76" s="617">
        <v>1</v>
      </c>
      <c r="I76" s="617">
        <v>181</v>
      </c>
      <c r="J76" s="617">
        <v>2</v>
      </c>
      <c r="K76" s="617">
        <v>363</v>
      </c>
      <c r="L76" s="617">
        <v>0.40110497237569059</v>
      </c>
      <c r="M76" s="617">
        <v>181.5</v>
      </c>
      <c r="N76" s="617">
        <v>5</v>
      </c>
      <c r="O76" s="617">
        <v>910</v>
      </c>
      <c r="P76" s="638">
        <v>1.0055248618784531</v>
      </c>
      <c r="Q76" s="618">
        <v>182</v>
      </c>
    </row>
    <row r="77" spans="1:17" ht="14.4" customHeight="1" x14ac:dyDescent="0.3">
      <c r="A77" s="613" t="s">
        <v>3559</v>
      </c>
      <c r="B77" s="614" t="s">
        <v>3560</v>
      </c>
      <c r="C77" s="614" t="s">
        <v>2684</v>
      </c>
      <c r="D77" s="614" t="s">
        <v>3637</v>
      </c>
      <c r="E77" s="614" t="s">
        <v>3638</v>
      </c>
      <c r="F77" s="617">
        <v>1731</v>
      </c>
      <c r="G77" s="617">
        <v>122901</v>
      </c>
      <c r="H77" s="617">
        <v>1</v>
      </c>
      <c r="I77" s="617">
        <v>71</v>
      </c>
      <c r="J77" s="617">
        <v>849</v>
      </c>
      <c r="K77" s="617">
        <v>58591</v>
      </c>
      <c r="L77" s="617">
        <v>0.47673330566879035</v>
      </c>
      <c r="M77" s="617">
        <v>69.011778563015312</v>
      </c>
      <c r="N77" s="617">
        <v>3</v>
      </c>
      <c r="O77" s="617">
        <v>216</v>
      </c>
      <c r="P77" s="638">
        <v>1.7575121439207166E-3</v>
      </c>
      <c r="Q77" s="618">
        <v>72</v>
      </c>
    </row>
    <row r="78" spans="1:17" ht="14.4" customHeight="1" x14ac:dyDescent="0.3">
      <c r="A78" s="613" t="s">
        <v>3559</v>
      </c>
      <c r="B78" s="614" t="s">
        <v>3560</v>
      </c>
      <c r="C78" s="614" t="s">
        <v>2684</v>
      </c>
      <c r="D78" s="614" t="s">
        <v>3639</v>
      </c>
      <c r="E78" s="614" t="s">
        <v>3640</v>
      </c>
      <c r="F78" s="617">
        <v>2</v>
      </c>
      <c r="G78" s="617">
        <v>364</v>
      </c>
      <c r="H78" s="617">
        <v>1</v>
      </c>
      <c r="I78" s="617">
        <v>182</v>
      </c>
      <c r="J78" s="617"/>
      <c r="K78" s="617"/>
      <c r="L78" s="617"/>
      <c r="M78" s="617"/>
      <c r="N78" s="617">
        <v>3</v>
      </c>
      <c r="O78" s="617">
        <v>549</v>
      </c>
      <c r="P78" s="638">
        <v>1.5082417582417582</v>
      </c>
      <c r="Q78" s="618">
        <v>183</v>
      </c>
    </row>
    <row r="79" spans="1:17" ht="14.4" customHeight="1" x14ac:dyDescent="0.3">
      <c r="A79" s="613" t="s">
        <v>3559</v>
      </c>
      <c r="B79" s="614" t="s">
        <v>3560</v>
      </c>
      <c r="C79" s="614" t="s">
        <v>2684</v>
      </c>
      <c r="D79" s="614" t="s">
        <v>3641</v>
      </c>
      <c r="E79" s="614" t="s">
        <v>3642</v>
      </c>
      <c r="F79" s="617">
        <v>791</v>
      </c>
      <c r="G79" s="617">
        <v>116277</v>
      </c>
      <c r="H79" s="617">
        <v>1</v>
      </c>
      <c r="I79" s="617">
        <v>147</v>
      </c>
      <c r="J79" s="617">
        <v>849</v>
      </c>
      <c r="K79" s="617">
        <v>124923</v>
      </c>
      <c r="L79" s="617">
        <v>1.0743569235532393</v>
      </c>
      <c r="M79" s="617">
        <v>147.14134275618375</v>
      </c>
      <c r="N79" s="617">
        <v>891</v>
      </c>
      <c r="O79" s="617">
        <v>131868</v>
      </c>
      <c r="P79" s="638">
        <v>1.1340849867127636</v>
      </c>
      <c r="Q79" s="618">
        <v>148</v>
      </c>
    </row>
    <row r="80" spans="1:17" ht="14.4" customHeight="1" x14ac:dyDescent="0.3">
      <c r="A80" s="613" t="s">
        <v>3559</v>
      </c>
      <c r="B80" s="614" t="s">
        <v>3560</v>
      </c>
      <c r="C80" s="614" t="s">
        <v>2684</v>
      </c>
      <c r="D80" s="614" t="s">
        <v>3643</v>
      </c>
      <c r="E80" s="614" t="s">
        <v>3644</v>
      </c>
      <c r="F80" s="617">
        <v>2211</v>
      </c>
      <c r="G80" s="617">
        <v>64119</v>
      </c>
      <c r="H80" s="617">
        <v>1</v>
      </c>
      <c r="I80" s="617">
        <v>29</v>
      </c>
      <c r="J80" s="617">
        <v>2140</v>
      </c>
      <c r="K80" s="617">
        <v>62573</v>
      </c>
      <c r="L80" s="617">
        <v>0.97588858216753227</v>
      </c>
      <c r="M80" s="617">
        <v>29.239719626168224</v>
      </c>
      <c r="N80" s="617">
        <v>1871</v>
      </c>
      <c r="O80" s="617">
        <v>56130</v>
      </c>
      <c r="P80" s="638">
        <v>0.87540354653066954</v>
      </c>
      <c r="Q80" s="618">
        <v>30</v>
      </c>
    </row>
    <row r="81" spans="1:17" ht="14.4" customHeight="1" x14ac:dyDescent="0.3">
      <c r="A81" s="613" t="s">
        <v>3559</v>
      </c>
      <c r="B81" s="614" t="s">
        <v>3560</v>
      </c>
      <c r="C81" s="614" t="s">
        <v>2684</v>
      </c>
      <c r="D81" s="614" t="s">
        <v>3645</v>
      </c>
      <c r="E81" s="614" t="s">
        <v>3646</v>
      </c>
      <c r="F81" s="617">
        <v>129</v>
      </c>
      <c r="G81" s="617">
        <v>3999</v>
      </c>
      <c r="H81" s="617">
        <v>1</v>
      </c>
      <c r="I81" s="617">
        <v>31</v>
      </c>
      <c r="J81" s="617">
        <v>138</v>
      </c>
      <c r="K81" s="617">
        <v>4154</v>
      </c>
      <c r="L81" s="617">
        <v>1.0387596899224807</v>
      </c>
      <c r="M81" s="617">
        <v>30.10144927536232</v>
      </c>
      <c r="N81" s="617">
        <v>90</v>
      </c>
      <c r="O81" s="617">
        <v>2790</v>
      </c>
      <c r="P81" s="638">
        <v>0.69767441860465118</v>
      </c>
      <c r="Q81" s="618">
        <v>31</v>
      </c>
    </row>
    <row r="82" spans="1:17" ht="14.4" customHeight="1" x14ac:dyDescent="0.3">
      <c r="A82" s="613" t="s">
        <v>3559</v>
      </c>
      <c r="B82" s="614" t="s">
        <v>3560</v>
      </c>
      <c r="C82" s="614" t="s">
        <v>2684</v>
      </c>
      <c r="D82" s="614" t="s">
        <v>3647</v>
      </c>
      <c r="E82" s="614" t="s">
        <v>3648</v>
      </c>
      <c r="F82" s="617">
        <v>113</v>
      </c>
      <c r="G82" s="617">
        <v>3051</v>
      </c>
      <c r="H82" s="617">
        <v>1</v>
      </c>
      <c r="I82" s="617">
        <v>27</v>
      </c>
      <c r="J82" s="617">
        <v>163</v>
      </c>
      <c r="K82" s="617">
        <v>4293</v>
      </c>
      <c r="L82" s="617">
        <v>1.4070796460176991</v>
      </c>
      <c r="M82" s="617">
        <v>26.337423312883434</v>
      </c>
      <c r="N82" s="617">
        <v>101</v>
      </c>
      <c r="O82" s="617">
        <v>2727</v>
      </c>
      <c r="P82" s="638">
        <v>0.89380530973451322</v>
      </c>
      <c r="Q82" s="618">
        <v>27</v>
      </c>
    </row>
    <row r="83" spans="1:17" ht="14.4" customHeight="1" x14ac:dyDescent="0.3">
      <c r="A83" s="613" t="s">
        <v>3559</v>
      </c>
      <c r="B83" s="614" t="s">
        <v>3560</v>
      </c>
      <c r="C83" s="614" t="s">
        <v>2684</v>
      </c>
      <c r="D83" s="614" t="s">
        <v>3649</v>
      </c>
      <c r="E83" s="614" t="s">
        <v>3650</v>
      </c>
      <c r="F83" s="617"/>
      <c r="G83" s="617"/>
      <c r="H83" s="617"/>
      <c r="I83" s="617"/>
      <c r="J83" s="617">
        <v>1</v>
      </c>
      <c r="K83" s="617">
        <v>255</v>
      </c>
      <c r="L83" s="617"/>
      <c r="M83" s="617">
        <v>255</v>
      </c>
      <c r="N83" s="617"/>
      <c r="O83" s="617"/>
      <c r="P83" s="638"/>
      <c r="Q83" s="618"/>
    </row>
    <row r="84" spans="1:17" ht="14.4" customHeight="1" x14ac:dyDescent="0.3">
      <c r="A84" s="613" t="s">
        <v>3559</v>
      </c>
      <c r="B84" s="614" t="s">
        <v>3560</v>
      </c>
      <c r="C84" s="614" t="s">
        <v>2684</v>
      </c>
      <c r="D84" s="614" t="s">
        <v>3651</v>
      </c>
      <c r="E84" s="614" t="s">
        <v>3652</v>
      </c>
      <c r="F84" s="617">
        <v>3</v>
      </c>
      <c r="G84" s="617">
        <v>66</v>
      </c>
      <c r="H84" s="617">
        <v>1</v>
      </c>
      <c r="I84" s="617">
        <v>22</v>
      </c>
      <c r="J84" s="617">
        <v>1</v>
      </c>
      <c r="K84" s="617">
        <v>22</v>
      </c>
      <c r="L84" s="617">
        <v>0.33333333333333331</v>
      </c>
      <c r="M84" s="617">
        <v>22</v>
      </c>
      <c r="N84" s="617">
        <v>3</v>
      </c>
      <c r="O84" s="617">
        <v>66</v>
      </c>
      <c r="P84" s="638">
        <v>1</v>
      </c>
      <c r="Q84" s="618">
        <v>22</v>
      </c>
    </row>
    <row r="85" spans="1:17" ht="14.4" customHeight="1" x14ac:dyDescent="0.3">
      <c r="A85" s="613" t="s">
        <v>3559</v>
      </c>
      <c r="B85" s="614" t="s">
        <v>3560</v>
      </c>
      <c r="C85" s="614" t="s">
        <v>2684</v>
      </c>
      <c r="D85" s="614" t="s">
        <v>3653</v>
      </c>
      <c r="E85" s="614" t="s">
        <v>3654</v>
      </c>
      <c r="F85" s="617"/>
      <c r="G85" s="617"/>
      <c r="H85" s="617"/>
      <c r="I85" s="617"/>
      <c r="J85" s="617"/>
      <c r="K85" s="617"/>
      <c r="L85" s="617"/>
      <c r="M85" s="617"/>
      <c r="N85" s="617">
        <v>1</v>
      </c>
      <c r="O85" s="617">
        <v>862</v>
      </c>
      <c r="P85" s="638"/>
      <c r="Q85" s="618">
        <v>862</v>
      </c>
    </row>
    <row r="86" spans="1:17" ht="14.4" customHeight="1" x14ac:dyDescent="0.3">
      <c r="A86" s="613" t="s">
        <v>3559</v>
      </c>
      <c r="B86" s="614" t="s">
        <v>3560</v>
      </c>
      <c r="C86" s="614" t="s">
        <v>2684</v>
      </c>
      <c r="D86" s="614" t="s">
        <v>3655</v>
      </c>
      <c r="E86" s="614" t="s">
        <v>3656</v>
      </c>
      <c r="F86" s="617">
        <v>788</v>
      </c>
      <c r="G86" s="617">
        <v>19700</v>
      </c>
      <c r="H86" s="617">
        <v>1</v>
      </c>
      <c r="I86" s="617">
        <v>25</v>
      </c>
      <c r="J86" s="617">
        <v>722</v>
      </c>
      <c r="K86" s="617">
        <v>17950</v>
      </c>
      <c r="L86" s="617">
        <v>0.91116751269035534</v>
      </c>
      <c r="M86" s="617">
        <v>24.861495844875346</v>
      </c>
      <c r="N86" s="617">
        <v>709</v>
      </c>
      <c r="O86" s="617">
        <v>17725</v>
      </c>
      <c r="P86" s="638">
        <v>0.89974619289340096</v>
      </c>
      <c r="Q86" s="618">
        <v>25</v>
      </c>
    </row>
    <row r="87" spans="1:17" ht="14.4" customHeight="1" x14ac:dyDescent="0.3">
      <c r="A87" s="613" t="s">
        <v>3559</v>
      </c>
      <c r="B87" s="614" t="s">
        <v>3560</v>
      </c>
      <c r="C87" s="614" t="s">
        <v>2684</v>
      </c>
      <c r="D87" s="614" t="s">
        <v>3657</v>
      </c>
      <c r="E87" s="614" t="s">
        <v>3658</v>
      </c>
      <c r="F87" s="617">
        <v>5</v>
      </c>
      <c r="G87" s="617">
        <v>165</v>
      </c>
      <c r="H87" s="617">
        <v>1</v>
      </c>
      <c r="I87" s="617">
        <v>33</v>
      </c>
      <c r="J87" s="617">
        <v>13</v>
      </c>
      <c r="K87" s="617">
        <v>363</v>
      </c>
      <c r="L87" s="617">
        <v>2.2000000000000002</v>
      </c>
      <c r="M87" s="617">
        <v>27.923076923076923</v>
      </c>
      <c r="N87" s="617">
        <v>9</v>
      </c>
      <c r="O87" s="617">
        <v>297</v>
      </c>
      <c r="P87" s="638">
        <v>1.8</v>
      </c>
      <c r="Q87" s="618">
        <v>33</v>
      </c>
    </row>
    <row r="88" spans="1:17" ht="14.4" customHeight="1" x14ac:dyDescent="0.3">
      <c r="A88" s="613" t="s">
        <v>3559</v>
      </c>
      <c r="B88" s="614" t="s">
        <v>3560</v>
      </c>
      <c r="C88" s="614" t="s">
        <v>2684</v>
      </c>
      <c r="D88" s="614" t="s">
        <v>3659</v>
      </c>
      <c r="E88" s="614" t="s">
        <v>3660</v>
      </c>
      <c r="F88" s="617">
        <v>2</v>
      </c>
      <c r="G88" s="617">
        <v>60</v>
      </c>
      <c r="H88" s="617">
        <v>1</v>
      </c>
      <c r="I88" s="617">
        <v>30</v>
      </c>
      <c r="J88" s="617">
        <v>1</v>
      </c>
      <c r="K88" s="617">
        <v>30</v>
      </c>
      <c r="L88" s="617">
        <v>0.5</v>
      </c>
      <c r="M88" s="617">
        <v>30</v>
      </c>
      <c r="N88" s="617"/>
      <c r="O88" s="617"/>
      <c r="P88" s="638"/>
      <c r="Q88" s="618"/>
    </row>
    <row r="89" spans="1:17" ht="14.4" customHeight="1" x14ac:dyDescent="0.3">
      <c r="A89" s="613" t="s">
        <v>3559</v>
      </c>
      <c r="B89" s="614" t="s">
        <v>3560</v>
      </c>
      <c r="C89" s="614" t="s">
        <v>2684</v>
      </c>
      <c r="D89" s="614" t="s">
        <v>3661</v>
      </c>
      <c r="E89" s="614" t="s">
        <v>3662</v>
      </c>
      <c r="F89" s="617"/>
      <c r="G89" s="617"/>
      <c r="H89" s="617"/>
      <c r="I89" s="617"/>
      <c r="J89" s="617"/>
      <c r="K89" s="617"/>
      <c r="L89" s="617"/>
      <c r="M89" s="617"/>
      <c r="N89" s="617">
        <v>1</v>
      </c>
      <c r="O89" s="617">
        <v>80</v>
      </c>
      <c r="P89" s="638"/>
      <c r="Q89" s="618">
        <v>80</v>
      </c>
    </row>
    <row r="90" spans="1:17" ht="14.4" customHeight="1" x14ac:dyDescent="0.3">
      <c r="A90" s="613" t="s">
        <v>3559</v>
      </c>
      <c r="B90" s="614" t="s">
        <v>3560</v>
      </c>
      <c r="C90" s="614" t="s">
        <v>2684</v>
      </c>
      <c r="D90" s="614" t="s">
        <v>3663</v>
      </c>
      <c r="E90" s="614" t="s">
        <v>3664</v>
      </c>
      <c r="F90" s="617">
        <v>215</v>
      </c>
      <c r="G90" s="617">
        <v>5590</v>
      </c>
      <c r="H90" s="617">
        <v>1</v>
      </c>
      <c r="I90" s="617">
        <v>26</v>
      </c>
      <c r="J90" s="617">
        <v>221</v>
      </c>
      <c r="K90" s="617">
        <v>5694</v>
      </c>
      <c r="L90" s="617">
        <v>1.0186046511627906</v>
      </c>
      <c r="M90" s="617">
        <v>25.764705882352942</v>
      </c>
      <c r="N90" s="617">
        <v>188</v>
      </c>
      <c r="O90" s="617">
        <v>4888</v>
      </c>
      <c r="P90" s="638">
        <v>0.87441860465116283</v>
      </c>
      <c r="Q90" s="618">
        <v>26</v>
      </c>
    </row>
    <row r="91" spans="1:17" ht="14.4" customHeight="1" x14ac:dyDescent="0.3">
      <c r="A91" s="613" t="s">
        <v>3559</v>
      </c>
      <c r="B91" s="614" t="s">
        <v>3560</v>
      </c>
      <c r="C91" s="614" t="s">
        <v>2684</v>
      </c>
      <c r="D91" s="614" t="s">
        <v>3665</v>
      </c>
      <c r="E91" s="614" t="s">
        <v>3666</v>
      </c>
      <c r="F91" s="617">
        <v>51</v>
      </c>
      <c r="G91" s="617">
        <v>4284</v>
      </c>
      <c r="H91" s="617">
        <v>1</v>
      </c>
      <c r="I91" s="617">
        <v>84</v>
      </c>
      <c r="J91" s="617">
        <v>53</v>
      </c>
      <c r="K91" s="617">
        <v>4452</v>
      </c>
      <c r="L91" s="617">
        <v>1.0392156862745099</v>
      </c>
      <c r="M91" s="617">
        <v>84</v>
      </c>
      <c r="N91" s="617">
        <v>70</v>
      </c>
      <c r="O91" s="617">
        <v>5880</v>
      </c>
      <c r="P91" s="638">
        <v>1.3725490196078431</v>
      </c>
      <c r="Q91" s="618">
        <v>84</v>
      </c>
    </row>
    <row r="92" spans="1:17" ht="14.4" customHeight="1" x14ac:dyDescent="0.3">
      <c r="A92" s="613" t="s">
        <v>3559</v>
      </c>
      <c r="B92" s="614" t="s">
        <v>3560</v>
      </c>
      <c r="C92" s="614" t="s">
        <v>2684</v>
      </c>
      <c r="D92" s="614" t="s">
        <v>3667</v>
      </c>
      <c r="E92" s="614" t="s">
        <v>3668</v>
      </c>
      <c r="F92" s="617">
        <v>6</v>
      </c>
      <c r="G92" s="617">
        <v>1044</v>
      </c>
      <c r="H92" s="617">
        <v>1</v>
      </c>
      <c r="I92" s="617">
        <v>174</v>
      </c>
      <c r="J92" s="617">
        <v>2</v>
      </c>
      <c r="K92" s="617">
        <v>349</v>
      </c>
      <c r="L92" s="617">
        <v>0.33429118773946359</v>
      </c>
      <c r="M92" s="617">
        <v>174.5</v>
      </c>
      <c r="N92" s="617">
        <v>6</v>
      </c>
      <c r="O92" s="617">
        <v>1050</v>
      </c>
      <c r="P92" s="638">
        <v>1.0057471264367817</v>
      </c>
      <c r="Q92" s="618">
        <v>175</v>
      </c>
    </row>
    <row r="93" spans="1:17" ht="14.4" customHeight="1" x14ac:dyDescent="0.3">
      <c r="A93" s="613" t="s">
        <v>3559</v>
      </c>
      <c r="B93" s="614" t="s">
        <v>3560</v>
      </c>
      <c r="C93" s="614" t="s">
        <v>2684</v>
      </c>
      <c r="D93" s="614" t="s">
        <v>3669</v>
      </c>
      <c r="E93" s="614" t="s">
        <v>3670</v>
      </c>
      <c r="F93" s="617"/>
      <c r="G93" s="617"/>
      <c r="H93" s="617"/>
      <c r="I93" s="617"/>
      <c r="J93" s="617"/>
      <c r="K93" s="617"/>
      <c r="L93" s="617"/>
      <c r="M93" s="617"/>
      <c r="N93" s="617">
        <v>2</v>
      </c>
      <c r="O93" s="617">
        <v>504</v>
      </c>
      <c r="P93" s="638"/>
      <c r="Q93" s="618">
        <v>252</v>
      </c>
    </row>
    <row r="94" spans="1:17" ht="14.4" customHeight="1" x14ac:dyDescent="0.3">
      <c r="A94" s="613" t="s">
        <v>3559</v>
      </c>
      <c r="B94" s="614" t="s">
        <v>3560</v>
      </c>
      <c r="C94" s="614" t="s">
        <v>2684</v>
      </c>
      <c r="D94" s="614" t="s">
        <v>3671</v>
      </c>
      <c r="E94" s="614" t="s">
        <v>3672</v>
      </c>
      <c r="F94" s="617">
        <v>66</v>
      </c>
      <c r="G94" s="617">
        <v>990</v>
      </c>
      <c r="H94" s="617">
        <v>1</v>
      </c>
      <c r="I94" s="617">
        <v>15</v>
      </c>
      <c r="J94" s="617">
        <v>91</v>
      </c>
      <c r="K94" s="617">
        <v>1365</v>
      </c>
      <c r="L94" s="617">
        <v>1.3787878787878789</v>
      </c>
      <c r="M94" s="617">
        <v>15</v>
      </c>
      <c r="N94" s="617">
        <v>84</v>
      </c>
      <c r="O94" s="617">
        <v>1260</v>
      </c>
      <c r="P94" s="638">
        <v>1.2727272727272727</v>
      </c>
      <c r="Q94" s="618">
        <v>15</v>
      </c>
    </row>
    <row r="95" spans="1:17" ht="14.4" customHeight="1" x14ac:dyDescent="0.3">
      <c r="A95" s="613" t="s">
        <v>3559</v>
      </c>
      <c r="B95" s="614" t="s">
        <v>3560</v>
      </c>
      <c r="C95" s="614" t="s">
        <v>2684</v>
      </c>
      <c r="D95" s="614" t="s">
        <v>3673</v>
      </c>
      <c r="E95" s="614" t="s">
        <v>3674</v>
      </c>
      <c r="F95" s="617">
        <v>44</v>
      </c>
      <c r="G95" s="617">
        <v>1012</v>
      </c>
      <c r="H95" s="617">
        <v>1</v>
      </c>
      <c r="I95" s="617">
        <v>23</v>
      </c>
      <c r="J95" s="617">
        <v>52</v>
      </c>
      <c r="K95" s="617">
        <v>1150</v>
      </c>
      <c r="L95" s="617">
        <v>1.1363636363636365</v>
      </c>
      <c r="M95" s="617">
        <v>22.115384615384617</v>
      </c>
      <c r="N95" s="617">
        <v>65</v>
      </c>
      <c r="O95" s="617">
        <v>1495</v>
      </c>
      <c r="P95" s="638">
        <v>1.4772727272727273</v>
      </c>
      <c r="Q95" s="618">
        <v>23</v>
      </c>
    </row>
    <row r="96" spans="1:17" ht="14.4" customHeight="1" x14ac:dyDescent="0.3">
      <c r="A96" s="613" t="s">
        <v>3559</v>
      </c>
      <c r="B96" s="614" t="s">
        <v>3560</v>
      </c>
      <c r="C96" s="614" t="s">
        <v>2684</v>
      </c>
      <c r="D96" s="614" t="s">
        <v>3675</v>
      </c>
      <c r="E96" s="614" t="s">
        <v>3676</v>
      </c>
      <c r="F96" s="617"/>
      <c r="G96" s="617"/>
      <c r="H96" s="617"/>
      <c r="I96" s="617"/>
      <c r="J96" s="617"/>
      <c r="K96" s="617"/>
      <c r="L96" s="617"/>
      <c r="M96" s="617"/>
      <c r="N96" s="617">
        <v>2</v>
      </c>
      <c r="O96" s="617">
        <v>502</v>
      </c>
      <c r="P96" s="638"/>
      <c r="Q96" s="618">
        <v>251</v>
      </c>
    </row>
    <row r="97" spans="1:17" ht="14.4" customHeight="1" x14ac:dyDescent="0.3">
      <c r="A97" s="613" t="s">
        <v>3559</v>
      </c>
      <c r="B97" s="614" t="s">
        <v>3560</v>
      </c>
      <c r="C97" s="614" t="s">
        <v>2684</v>
      </c>
      <c r="D97" s="614" t="s">
        <v>3677</v>
      </c>
      <c r="E97" s="614" t="s">
        <v>3678</v>
      </c>
      <c r="F97" s="617">
        <v>214</v>
      </c>
      <c r="G97" s="617">
        <v>7918</v>
      </c>
      <c r="H97" s="617">
        <v>1</v>
      </c>
      <c r="I97" s="617">
        <v>37</v>
      </c>
      <c r="J97" s="617">
        <v>183</v>
      </c>
      <c r="K97" s="617">
        <v>6771</v>
      </c>
      <c r="L97" s="617">
        <v>0.85514018691588789</v>
      </c>
      <c r="M97" s="617">
        <v>37</v>
      </c>
      <c r="N97" s="617">
        <v>99</v>
      </c>
      <c r="O97" s="617">
        <v>3663</v>
      </c>
      <c r="P97" s="638">
        <v>0.46261682242990654</v>
      </c>
      <c r="Q97" s="618">
        <v>37</v>
      </c>
    </row>
    <row r="98" spans="1:17" ht="14.4" customHeight="1" x14ac:dyDescent="0.3">
      <c r="A98" s="613" t="s">
        <v>3559</v>
      </c>
      <c r="B98" s="614" t="s">
        <v>3560</v>
      </c>
      <c r="C98" s="614" t="s">
        <v>2684</v>
      </c>
      <c r="D98" s="614" t="s">
        <v>3679</v>
      </c>
      <c r="E98" s="614" t="s">
        <v>3680</v>
      </c>
      <c r="F98" s="617">
        <v>348</v>
      </c>
      <c r="G98" s="617">
        <v>8004</v>
      </c>
      <c r="H98" s="617">
        <v>1</v>
      </c>
      <c r="I98" s="617">
        <v>23</v>
      </c>
      <c r="J98" s="617">
        <v>1140</v>
      </c>
      <c r="K98" s="617">
        <v>26128</v>
      </c>
      <c r="L98" s="617">
        <v>3.264367816091954</v>
      </c>
      <c r="M98" s="617">
        <v>22.919298245614034</v>
      </c>
      <c r="N98" s="617">
        <v>1681</v>
      </c>
      <c r="O98" s="617">
        <v>38663</v>
      </c>
      <c r="P98" s="638">
        <v>4.8304597701149428</v>
      </c>
      <c r="Q98" s="618">
        <v>23</v>
      </c>
    </row>
    <row r="99" spans="1:17" ht="14.4" customHeight="1" x14ac:dyDescent="0.3">
      <c r="A99" s="613" t="s">
        <v>3559</v>
      </c>
      <c r="B99" s="614" t="s">
        <v>3560</v>
      </c>
      <c r="C99" s="614" t="s">
        <v>2684</v>
      </c>
      <c r="D99" s="614" t="s">
        <v>3681</v>
      </c>
      <c r="E99" s="614" t="s">
        <v>3682</v>
      </c>
      <c r="F99" s="617">
        <v>3</v>
      </c>
      <c r="G99" s="617">
        <v>507</v>
      </c>
      <c r="H99" s="617">
        <v>1</v>
      </c>
      <c r="I99" s="617">
        <v>169</v>
      </c>
      <c r="J99" s="617"/>
      <c r="K99" s="617"/>
      <c r="L99" s="617"/>
      <c r="M99" s="617"/>
      <c r="N99" s="617"/>
      <c r="O99" s="617"/>
      <c r="P99" s="638"/>
      <c r="Q99" s="618"/>
    </row>
    <row r="100" spans="1:17" ht="14.4" customHeight="1" x14ac:dyDescent="0.3">
      <c r="A100" s="613" t="s">
        <v>3559</v>
      </c>
      <c r="B100" s="614" t="s">
        <v>3560</v>
      </c>
      <c r="C100" s="614" t="s">
        <v>2684</v>
      </c>
      <c r="D100" s="614" t="s">
        <v>3683</v>
      </c>
      <c r="E100" s="614" t="s">
        <v>3684</v>
      </c>
      <c r="F100" s="617"/>
      <c r="G100" s="617"/>
      <c r="H100" s="617"/>
      <c r="I100" s="617"/>
      <c r="J100" s="617"/>
      <c r="K100" s="617"/>
      <c r="L100" s="617"/>
      <c r="M100" s="617"/>
      <c r="N100" s="617">
        <v>1</v>
      </c>
      <c r="O100" s="617">
        <v>331</v>
      </c>
      <c r="P100" s="638"/>
      <c r="Q100" s="618">
        <v>331</v>
      </c>
    </row>
    <row r="101" spans="1:17" ht="14.4" customHeight="1" x14ac:dyDescent="0.3">
      <c r="A101" s="613" t="s">
        <v>3559</v>
      </c>
      <c r="B101" s="614" t="s">
        <v>3560</v>
      </c>
      <c r="C101" s="614" t="s">
        <v>2684</v>
      </c>
      <c r="D101" s="614" t="s">
        <v>3685</v>
      </c>
      <c r="E101" s="614" t="s">
        <v>3686</v>
      </c>
      <c r="F101" s="617">
        <v>125</v>
      </c>
      <c r="G101" s="617">
        <v>3625</v>
      </c>
      <c r="H101" s="617">
        <v>1</v>
      </c>
      <c r="I101" s="617">
        <v>29</v>
      </c>
      <c r="J101" s="617">
        <v>87</v>
      </c>
      <c r="K101" s="617">
        <v>2523</v>
      </c>
      <c r="L101" s="617">
        <v>0.69599999999999995</v>
      </c>
      <c r="M101" s="617">
        <v>29</v>
      </c>
      <c r="N101" s="617">
        <v>96</v>
      </c>
      <c r="O101" s="617">
        <v>2784</v>
      </c>
      <c r="P101" s="638">
        <v>0.76800000000000002</v>
      </c>
      <c r="Q101" s="618">
        <v>29</v>
      </c>
    </row>
    <row r="102" spans="1:17" ht="14.4" customHeight="1" x14ac:dyDescent="0.3">
      <c r="A102" s="613" t="s">
        <v>3559</v>
      </c>
      <c r="B102" s="614" t="s">
        <v>3560</v>
      </c>
      <c r="C102" s="614" t="s">
        <v>2684</v>
      </c>
      <c r="D102" s="614" t="s">
        <v>3687</v>
      </c>
      <c r="E102" s="614" t="s">
        <v>3688</v>
      </c>
      <c r="F102" s="617">
        <v>161</v>
      </c>
      <c r="G102" s="617">
        <v>28336</v>
      </c>
      <c r="H102" s="617">
        <v>1</v>
      </c>
      <c r="I102" s="617">
        <v>176</v>
      </c>
      <c r="J102" s="617">
        <v>332</v>
      </c>
      <c r="K102" s="617">
        <v>58588</v>
      </c>
      <c r="L102" s="617">
        <v>2.0676171654432522</v>
      </c>
      <c r="M102" s="617">
        <v>176.46987951807228</v>
      </c>
      <c r="N102" s="617">
        <v>310</v>
      </c>
      <c r="O102" s="617">
        <v>54870</v>
      </c>
      <c r="P102" s="638">
        <v>1.9364059853190287</v>
      </c>
      <c r="Q102" s="618">
        <v>177</v>
      </c>
    </row>
    <row r="103" spans="1:17" ht="14.4" customHeight="1" x14ac:dyDescent="0.3">
      <c r="A103" s="613" t="s">
        <v>3559</v>
      </c>
      <c r="B103" s="614" t="s">
        <v>3560</v>
      </c>
      <c r="C103" s="614" t="s">
        <v>2684</v>
      </c>
      <c r="D103" s="614" t="s">
        <v>3689</v>
      </c>
      <c r="E103" s="614" t="s">
        <v>3690</v>
      </c>
      <c r="F103" s="617">
        <v>1</v>
      </c>
      <c r="G103" s="617">
        <v>15</v>
      </c>
      <c r="H103" s="617">
        <v>1</v>
      </c>
      <c r="I103" s="617">
        <v>15</v>
      </c>
      <c r="J103" s="617">
        <v>2</v>
      </c>
      <c r="K103" s="617">
        <v>30</v>
      </c>
      <c r="L103" s="617">
        <v>2</v>
      </c>
      <c r="M103" s="617">
        <v>15</v>
      </c>
      <c r="N103" s="617">
        <v>2</v>
      </c>
      <c r="O103" s="617">
        <v>30</v>
      </c>
      <c r="P103" s="638">
        <v>2</v>
      </c>
      <c r="Q103" s="618">
        <v>15</v>
      </c>
    </row>
    <row r="104" spans="1:17" ht="14.4" customHeight="1" x14ac:dyDescent="0.3">
      <c r="A104" s="613" t="s">
        <v>3559</v>
      </c>
      <c r="B104" s="614" t="s">
        <v>3560</v>
      </c>
      <c r="C104" s="614" t="s">
        <v>2684</v>
      </c>
      <c r="D104" s="614" t="s">
        <v>3691</v>
      </c>
      <c r="E104" s="614" t="s">
        <v>3692</v>
      </c>
      <c r="F104" s="617">
        <v>190</v>
      </c>
      <c r="G104" s="617">
        <v>3610</v>
      </c>
      <c r="H104" s="617">
        <v>1</v>
      </c>
      <c r="I104" s="617">
        <v>19</v>
      </c>
      <c r="J104" s="617">
        <v>197</v>
      </c>
      <c r="K104" s="617">
        <v>3743</v>
      </c>
      <c r="L104" s="617">
        <v>1.0368421052631578</v>
      </c>
      <c r="M104" s="617">
        <v>19</v>
      </c>
      <c r="N104" s="617">
        <v>176</v>
      </c>
      <c r="O104" s="617">
        <v>3344</v>
      </c>
      <c r="P104" s="638">
        <v>0.9263157894736842</v>
      </c>
      <c r="Q104" s="618">
        <v>19</v>
      </c>
    </row>
    <row r="105" spans="1:17" ht="14.4" customHeight="1" x14ac:dyDescent="0.3">
      <c r="A105" s="613" t="s">
        <v>3559</v>
      </c>
      <c r="B105" s="614" t="s">
        <v>3560</v>
      </c>
      <c r="C105" s="614" t="s">
        <v>2684</v>
      </c>
      <c r="D105" s="614" t="s">
        <v>3693</v>
      </c>
      <c r="E105" s="614" t="s">
        <v>3694</v>
      </c>
      <c r="F105" s="617">
        <v>554</v>
      </c>
      <c r="G105" s="617">
        <v>11080</v>
      </c>
      <c r="H105" s="617">
        <v>1</v>
      </c>
      <c r="I105" s="617">
        <v>20</v>
      </c>
      <c r="J105" s="617">
        <v>463</v>
      </c>
      <c r="K105" s="617">
        <v>9220</v>
      </c>
      <c r="L105" s="617">
        <v>0.83212996389891691</v>
      </c>
      <c r="M105" s="617">
        <v>19.913606911447083</v>
      </c>
      <c r="N105" s="617">
        <v>433</v>
      </c>
      <c r="O105" s="617">
        <v>8660</v>
      </c>
      <c r="P105" s="638">
        <v>0.78158844765342961</v>
      </c>
      <c r="Q105" s="618">
        <v>20</v>
      </c>
    </row>
    <row r="106" spans="1:17" ht="14.4" customHeight="1" x14ac:dyDescent="0.3">
      <c r="A106" s="613" t="s">
        <v>3559</v>
      </c>
      <c r="B106" s="614" t="s">
        <v>3560</v>
      </c>
      <c r="C106" s="614" t="s">
        <v>2684</v>
      </c>
      <c r="D106" s="614" t="s">
        <v>3695</v>
      </c>
      <c r="E106" s="614" t="s">
        <v>3696</v>
      </c>
      <c r="F106" s="617"/>
      <c r="G106" s="617"/>
      <c r="H106" s="617"/>
      <c r="I106" s="617"/>
      <c r="J106" s="617"/>
      <c r="K106" s="617"/>
      <c r="L106" s="617"/>
      <c r="M106" s="617"/>
      <c r="N106" s="617">
        <v>1</v>
      </c>
      <c r="O106" s="617">
        <v>187</v>
      </c>
      <c r="P106" s="638"/>
      <c r="Q106" s="618">
        <v>187</v>
      </c>
    </row>
    <row r="107" spans="1:17" ht="14.4" customHeight="1" x14ac:dyDescent="0.3">
      <c r="A107" s="613" t="s">
        <v>3559</v>
      </c>
      <c r="B107" s="614" t="s">
        <v>3560</v>
      </c>
      <c r="C107" s="614" t="s">
        <v>2684</v>
      </c>
      <c r="D107" s="614" t="s">
        <v>3697</v>
      </c>
      <c r="E107" s="614" t="s">
        <v>3698</v>
      </c>
      <c r="F107" s="617">
        <v>3</v>
      </c>
      <c r="G107" s="617">
        <v>516</v>
      </c>
      <c r="H107" s="617">
        <v>1</v>
      </c>
      <c r="I107" s="617">
        <v>172</v>
      </c>
      <c r="J107" s="617"/>
      <c r="K107" s="617"/>
      <c r="L107" s="617"/>
      <c r="M107" s="617"/>
      <c r="N107" s="617"/>
      <c r="O107" s="617"/>
      <c r="P107" s="638"/>
      <c r="Q107" s="618"/>
    </row>
    <row r="108" spans="1:17" ht="14.4" customHeight="1" x14ac:dyDescent="0.3">
      <c r="A108" s="613" t="s">
        <v>3559</v>
      </c>
      <c r="B108" s="614" t="s">
        <v>3560</v>
      </c>
      <c r="C108" s="614" t="s">
        <v>2684</v>
      </c>
      <c r="D108" s="614" t="s">
        <v>3699</v>
      </c>
      <c r="E108" s="614" t="s">
        <v>3700</v>
      </c>
      <c r="F108" s="617">
        <v>67</v>
      </c>
      <c r="G108" s="617">
        <v>5628</v>
      </c>
      <c r="H108" s="617">
        <v>1</v>
      </c>
      <c r="I108" s="617">
        <v>84</v>
      </c>
      <c r="J108" s="617">
        <v>62</v>
      </c>
      <c r="K108" s="617">
        <v>5208</v>
      </c>
      <c r="L108" s="617">
        <v>0.92537313432835822</v>
      </c>
      <c r="M108" s="617">
        <v>84</v>
      </c>
      <c r="N108" s="617">
        <v>48</v>
      </c>
      <c r="O108" s="617">
        <v>4032</v>
      </c>
      <c r="P108" s="638">
        <v>0.71641791044776115</v>
      </c>
      <c r="Q108" s="618">
        <v>84</v>
      </c>
    </row>
    <row r="109" spans="1:17" ht="14.4" customHeight="1" x14ac:dyDescent="0.3">
      <c r="A109" s="613" t="s">
        <v>3559</v>
      </c>
      <c r="B109" s="614" t="s">
        <v>3560</v>
      </c>
      <c r="C109" s="614" t="s">
        <v>2684</v>
      </c>
      <c r="D109" s="614" t="s">
        <v>3701</v>
      </c>
      <c r="E109" s="614" t="s">
        <v>3702</v>
      </c>
      <c r="F109" s="617"/>
      <c r="G109" s="617"/>
      <c r="H109" s="617"/>
      <c r="I109" s="617"/>
      <c r="J109" s="617"/>
      <c r="K109" s="617"/>
      <c r="L109" s="617"/>
      <c r="M109" s="617"/>
      <c r="N109" s="617">
        <v>1</v>
      </c>
      <c r="O109" s="617">
        <v>78</v>
      </c>
      <c r="P109" s="638"/>
      <c r="Q109" s="618">
        <v>78</v>
      </c>
    </row>
    <row r="110" spans="1:17" ht="14.4" customHeight="1" x14ac:dyDescent="0.3">
      <c r="A110" s="613" t="s">
        <v>3559</v>
      </c>
      <c r="B110" s="614" t="s">
        <v>3560</v>
      </c>
      <c r="C110" s="614" t="s">
        <v>2684</v>
      </c>
      <c r="D110" s="614" t="s">
        <v>3703</v>
      </c>
      <c r="E110" s="614" t="s">
        <v>3704</v>
      </c>
      <c r="F110" s="617">
        <v>2</v>
      </c>
      <c r="G110" s="617">
        <v>596</v>
      </c>
      <c r="H110" s="617">
        <v>1</v>
      </c>
      <c r="I110" s="617">
        <v>298</v>
      </c>
      <c r="J110" s="617">
        <v>1</v>
      </c>
      <c r="K110" s="617">
        <v>300</v>
      </c>
      <c r="L110" s="617">
        <v>0.50335570469798663</v>
      </c>
      <c r="M110" s="617">
        <v>300</v>
      </c>
      <c r="N110" s="617">
        <v>5</v>
      </c>
      <c r="O110" s="617">
        <v>1500</v>
      </c>
      <c r="P110" s="638">
        <v>2.5167785234899327</v>
      </c>
      <c r="Q110" s="618">
        <v>300</v>
      </c>
    </row>
    <row r="111" spans="1:17" ht="14.4" customHeight="1" x14ac:dyDescent="0.3">
      <c r="A111" s="613" t="s">
        <v>3559</v>
      </c>
      <c r="B111" s="614" t="s">
        <v>3560</v>
      </c>
      <c r="C111" s="614" t="s">
        <v>2684</v>
      </c>
      <c r="D111" s="614" t="s">
        <v>3705</v>
      </c>
      <c r="E111" s="614" t="s">
        <v>3706</v>
      </c>
      <c r="F111" s="617"/>
      <c r="G111" s="617"/>
      <c r="H111" s="617"/>
      <c r="I111" s="617"/>
      <c r="J111" s="617"/>
      <c r="K111" s="617"/>
      <c r="L111" s="617"/>
      <c r="M111" s="617"/>
      <c r="N111" s="617">
        <v>2</v>
      </c>
      <c r="O111" s="617">
        <v>42</v>
      </c>
      <c r="P111" s="638"/>
      <c r="Q111" s="618">
        <v>21</v>
      </c>
    </row>
    <row r="112" spans="1:17" ht="14.4" customHeight="1" x14ac:dyDescent="0.3">
      <c r="A112" s="613" t="s">
        <v>3559</v>
      </c>
      <c r="B112" s="614" t="s">
        <v>3560</v>
      </c>
      <c r="C112" s="614" t="s">
        <v>2684</v>
      </c>
      <c r="D112" s="614" t="s">
        <v>3707</v>
      </c>
      <c r="E112" s="614" t="s">
        <v>3708</v>
      </c>
      <c r="F112" s="617">
        <v>38</v>
      </c>
      <c r="G112" s="617">
        <v>836</v>
      </c>
      <c r="H112" s="617">
        <v>1</v>
      </c>
      <c r="I112" s="617">
        <v>22</v>
      </c>
      <c r="J112" s="617">
        <v>49</v>
      </c>
      <c r="K112" s="617">
        <v>1034</v>
      </c>
      <c r="L112" s="617">
        <v>1.236842105263158</v>
      </c>
      <c r="M112" s="617">
        <v>21.102040816326532</v>
      </c>
      <c r="N112" s="617">
        <v>61</v>
      </c>
      <c r="O112" s="617">
        <v>1342</v>
      </c>
      <c r="P112" s="638">
        <v>1.6052631578947369</v>
      </c>
      <c r="Q112" s="618">
        <v>22</v>
      </c>
    </row>
    <row r="113" spans="1:17" ht="14.4" customHeight="1" x14ac:dyDescent="0.3">
      <c r="A113" s="613" t="s">
        <v>3559</v>
      </c>
      <c r="B113" s="614" t="s">
        <v>3560</v>
      </c>
      <c r="C113" s="614" t="s">
        <v>2684</v>
      </c>
      <c r="D113" s="614" t="s">
        <v>3709</v>
      </c>
      <c r="E113" s="614" t="s">
        <v>3710</v>
      </c>
      <c r="F113" s="617"/>
      <c r="G113" s="617"/>
      <c r="H113" s="617"/>
      <c r="I113" s="617"/>
      <c r="J113" s="617"/>
      <c r="K113" s="617"/>
      <c r="L113" s="617"/>
      <c r="M113" s="617"/>
      <c r="N113" s="617">
        <v>1</v>
      </c>
      <c r="O113" s="617">
        <v>569</v>
      </c>
      <c r="P113" s="638"/>
      <c r="Q113" s="618">
        <v>569</v>
      </c>
    </row>
    <row r="114" spans="1:17" ht="14.4" customHeight="1" x14ac:dyDescent="0.3">
      <c r="A114" s="613" t="s">
        <v>3559</v>
      </c>
      <c r="B114" s="614" t="s">
        <v>3560</v>
      </c>
      <c r="C114" s="614" t="s">
        <v>2684</v>
      </c>
      <c r="D114" s="614" t="s">
        <v>3711</v>
      </c>
      <c r="E114" s="614" t="s">
        <v>3712</v>
      </c>
      <c r="F114" s="617"/>
      <c r="G114" s="617"/>
      <c r="H114" s="617"/>
      <c r="I114" s="617"/>
      <c r="J114" s="617"/>
      <c r="K114" s="617"/>
      <c r="L114" s="617"/>
      <c r="M114" s="617"/>
      <c r="N114" s="617">
        <v>1</v>
      </c>
      <c r="O114" s="617">
        <v>495</v>
      </c>
      <c r="P114" s="638"/>
      <c r="Q114" s="618">
        <v>495</v>
      </c>
    </row>
    <row r="115" spans="1:17" ht="14.4" customHeight="1" x14ac:dyDescent="0.3">
      <c r="A115" s="613" t="s">
        <v>3559</v>
      </c>
      <c r="B115" s="614" t="s">
        <v>3560</v>
      </c>
      <c r="C115" s="614" t="s">
        <v>2684</v>
      </c>
      <c r="D115" s="614" t="s">
        <v>3713</v>
      </c>
      <c r="E115" s="614" t="s">
        <v>3714</v>
      </c>
      <c r="F115" s="617">
        <v>1</v>
      </c>
      <c r="G115" s="617">
        <v>564</v>
      </c>
      <c r="H115" s="617">
        <v>1</v>
      </c>
      <c r="I115" s="617">
        <v>564</v>
      </c>
      <c r="J115" s="617"/>
      <c r="K115" s="617"/>
      <c r="L115" s="617"/>
      <c r="M115" s="617"/>
      <c r="N115" s="617"/>
      <c r="O115" s="617"/>
      <c r="P115" s="638"/>
      <c r="Q115" s="618"/>
    </row>
    <row r="116" spans="1:17" ht="14.4" customHeight="1" x14ac:dyDescent="0.3">
      <c r="A116" s="613" t="s">
        <v>3559</v>
      </c>
      <c r="B116" s="614" t="s">
        <v>3560</v>
      </c>
      <c r="C116" s="614" t="s">
        <v>2684</v>
      </c>
      <c r="D116" s="614" t="s">
        <v>3715</v>
      </c>
      <c r="E116" s="614" t="s">
        <v>3716</v>
      </c>
      <c r="F116" s="617">
        <v>1</v>
      </c>
      <c r="G116" s="617">
        <v>1002</v>
      </c>
      <c r="H116" s="617">
        <v>1</v>
      </c>
      <c r="I116" s="617">
        <v>1002</v>
      </c>
      <c r="J116" s="617"/>
      <c r="K116" s="617"/>
      <c r="L116" s="617"/>
      <c r="M116" s="617"/>
      <c r="N116" s="617"/>
      <c r="O116" s="617"/>
      <c r="P116" s="638"/>
      <c r="Q116" s="618"/>
    </row>
    <row r="117" spans="1:17" ht="14.4" customHeight="1" x14ac:dyDescent="0.3">
      <c r="A117" s="613" t="s">
        <v>3559</v>
      </c>
      <c r="B117" s="614" t="s">
        <v>3560</v>
      </c>
      <c r="C117" s="614" t="s">
        <v>2684</v>
      </c>
      <c r="D117" s="614" t="s">
        <v>3717</v>
      </c>
      <c r="E117" s="614" t="s">
        <v>3718</v>
      </c>
      <c r="F117" s="617">
        <v>1</v>
      </c>
      <c r="G117" s="617">
        <v>166</v>
      </c>
      <c r="H117" s="617">
        <v>1</v>
      </c>
      <c r="I117" s="617">
        <v>166</v>
      </c>
      <c r="J117" s="617"/>
      <c r="K117" s="617"/>
      <c r="L117" s="617"/>
      <c r="M117" s="617"/>
      <c r="N117" s="617">
        <v>2</v>
      </c>
      <c r="O117" s="617">
        <v>334</v>
      </c>
      <c r="P117" s="638">
        <v>2.0120481927710845</v>
      </c>
      <c r="Q117" s="618">
        <v>167</v>
      </c>
    </row>
    <row r="118" spans="1:17" ht="14.4" customHeight="1" x14ac:dyDescent="0.3">
      <c r="A118" s="613" t="s">
        <v>3559</v>
      </c>
      <c r="B118" s="614" t="s">
        <v>3560</v>
      </c>
      <c r="C118" s="614" t="s">
        <v>2684</v>
      </c>
      <c r="D118" s="614" t="s">
        <v>3719</v>
      </c>
      <c r="E118" s="614" t="s">
        <v>3720</v>
      </c>
      <c r="F118" s="617"/>
      <c r="G118" s="617"/>
      <c r="H118" s="617"/>
      <c r="I118" s="617"/>
      <c r="J118" s="617">
        <v>2</v>
      </c>
      <c r="K118" s="617">
        <v>620</v>
      </c>
      <c r="L118" s="617"/>
      <c r="M118" s="617">
        <v>310</v>
      </c>
      <c r="N118" s="617">
        <v>1</v>
      </c>
      <c r="O118" s="617">
        <v>310</v>
      </c>
      <c r="P118" s="638"/>
      <c r="Q118" s="618">
        <v>310</v>
      </c>
    </row>
    <row r="119" spans="1:17" ht="14.4" customHeight="1" x14ac:dyDescent="0.3">
      <c r="A119" s="613" t="s">
        <v>3559</v>
      </c>
      <c r="B119" s="614" t="s">
        <v>3560</v>
      </c>
      <c r="C119" s="614" t="s">
        <v>2684</v>
      </c>
      <c r="D119" s="614" t="s">
        <v>3721</v>
      </c>
      <c r="E119" s="614" t="s">
        <v>3722</v>
      </c>
      <c r="F119" s="617">
        <v>3</v>
      </c>
      <c r="G119" s="617">
        <v>69</v>
      </c>
      <c r="H119" s="617">
        <v>1</v>
      </c>
      <c r="I119" s="617">
        <v>23</v>
      </c>
      <c r="J119" s="617">
        <v>4</v>
      </c>
      <c r="K119" s="617">
        <v>92</v>
      </c>
      <c r="L119" s="617">
        <v>1.3333333333333333</v>
      </c>
      <c r="M119" s="617">
        <v>23</v>
      </c>
      <c r="N119" s="617">
        <v>4</v>
      </c>
      <c r="O119" s="617">
        <v>92</v>
      </c>
      <c r="P119" s="638">
        <v>1.3333333333333333</v>
      </c>
      <c r="Q119" s="618">
        <v>23</v>
      </c>
    </row>
    <row r="120" spans="1:17" ht="14.4" customHeight="1" x14ac:dyDescent="0.3">
      <c r="A120" s="613" t="s">
        <v>3559</v>
      </c>
      <c r="B120" s="614" t="s">
        <v>3560</v>
      </c>
      <c r="C120" s="614" t="s">
        <v>2684</v>
      </c>
      <c r="D120" s="614" t="s">
        <v>3723</v>
      </c>
      <c r="E120" s="614" t="s">
        <v>3724</v>
      </c>
      <c r="F120" s="617">
        <v>1</v>
      </c>
      <c r="G120" s="617">
        <v>131</v>
      </c>
      <c r="H120" s="617">
        <v>1</v>
      </c>
      <c r="I120" s="617">
        <v>131</v>
      </c>
      <c r="J120" s="617"/>
      <c r="K120" s="617"/>
      <c r="L120" s="617"/>
      <c r="M120" s="617"/>
      <c r="N120" s="617">
        <v>3</v>
      </c>
      <c r="O120" s="617">
        <v>396</v>
      </c>
      <c r="P120" s="638">
        <v>3.0229007633587788</v>
      </c>
      <c r="Q120" s="618">
        <v>132</v>
      </c>
    </row>
    <row r="121" spans="1:17" ht="14.4" customHeight="1" x14ac:dyDescent="0.3">
      <c r="A121" s="613" t="s">
        <v>3559</v>
      </c>
      <c r="B121" s="614" t="s">
        <v>3560</v>
      </c>
      <c r="C121" s="614" t="s">
        <v>2684</v>
      </c>
      <c r="D121" s="614" t="s">
        <v>3725</v>
      </c>
      <c r="E121" s="614" t="s">
        <v>3726</v>
      </c>
      <c r="F121" s="617">
        <v>47</v>
      </c>
      <c r="G121" s="617">
        <v>13677</v>
      </c>
      <c r="H121" s="617">
        <v>1</v>
      </c>
      <c r="I121" s="617">
        <v>291</v>
      </c>
      <c r="J121" s="617">
        <v>43</v>
      </c>
      <c r="K121" s="617">
        <v>12533</v>
      </c>
      <c r="L121" s="617">
        <v>0.91635592600716531</v>
      </c>
      <c r="M121" s="617">
        <v>291.46511627906978</v>
      </c>
      <c r="N121" s="617">
        <v>42</v>
      </c>
      <c r="O121" s="617">
        <v>12306</v>
      </c>
      <c r="P121" s="638">
        <v>0.8997587190173284</v>
      </c>
      <c r="Q121" s="618">
        <v>293</v>
      </c>
    </row>
    <row r="122" spans="1:17" ht="14.4" customHeight="1" x14ac:dyDescent="0.3">
      <c r="A122" s="613" t="s">
        <v>3559</v>
      </c>
      <c r="B122" s="614" t="s">
        <v>3560</v>
      </c>
      <c r="C122" s="614" t="s">
        <v>2684</v>
      </c>
      <c r="D122" s="614" t="s">
        <v>3727</v>
      </c>
      <c r="E122" s="614" t="s">
        <v>3728</v>
      </c>
      <c r="F122" s="617">
        <v>2</v>
      </c>
      <c r="G122" s="617">
        <v>90</v>
      </c>
      <c r="H122" s="617">
        <v>1</v>
      </c>
      <c r="I122" s="617">
        <v>45</v>
      </c>
      <c r="J122" s="617">
        <v>6</v>
      </c>
      <c r="K122" s="617">
        <v>180</v>
      </c>
      <c r="L122" s="617">
        <v>2</v>
      </c>
      <c r="M122" s="617">
        <v>30</v>
      </c>
      <c r="N122" s="617">
        <v>2</v>
      </c>
      <c r="O122" s="617">
        <v>90</v>
      </c>
      <c r="P122" s="638">
        <v>1</v>
      </c>
      <c r="Q122" s="618">
        <v>45</v>
      </c>
    </row>
    <row r="123" spans="1:17" ht="14.4" customHeight="1" x14ac:dyDescent="0.3">
      <c r="A123" s="613" t="s">
        <v>3559</v>
      </c>
      <c r="B123" s="614" t="s">
        <v>3560</v>
      </c>
      <c r="C123" s="614" t="s">
        <v>2684</v>
      </c>
      <c r="D123" s="614" t="s">
        <v>3729</v>
      </c>
      <c r="E123" s="614" t="s">
        <v>3730</v>
      </c>
      <c r="F123" s="617"/>
      <c r="G123" s="617"/>
      <c r="H123" s="617"/>
      <c r="I123" s="617"/>
      <c r="J123" s="617">
        <v>14</v>
      </c>
      <c r="K123" s="617">
        <v>644</v>
      </c>
      <c r="L123" s="617"/>
      <c r="M123" s="617">
        <v>46</v>
      </c>
      <c r="N123" s="617"/>
      <c r="O123" s="617"/>
      <c r="P123" s="638"/>
      <c r="Q123" s="618"/>
    </row>
    <row r="124" spans="1:17" ht="14.4" customHeight="1" x14ac:dyDescent="0.3">
      <c r="A124" s="613" t="s">
        <v>3559</v>
      </c>
      <c r="B124" s="614" t="s">
        <v>3560</v>
      </c>
      <c r="C124" s="614" t="s">
        <v>2684</v>
      </c>
      <c r="D124" s="614" t="s">
        <v>3731</v>
      </c>
      <c r="E124" s="614" t="s">
        <v>3732</v>
      </c>
      <c r="F124" s="617"/>
      <c r="G124" s="617"/>
      <c r="H124" s="617"/>
      <c r="I124" s="617"/>
      <c r="J124" s="617">
        <v>1</v>
      </c>
      <c r="K124" s="617">
        <v>308</v>
      </c>
      <c r="L124" s="617"/>
      <c r="M124" s="617">
        <v>308</v>
      </c>
      <c r="N124" s="617"/>
      <c r="O124" s="617"/>
      <c r="P124" s="638"/>
      <c r="Q124" s="618"/>
    </row>
    <row r="125" spans="1:17" ht="14.4" customHeight="1" x14ac:dyDescent="0.3">
      <c r="A125" s="613" t="s">
        <v>3559</v>
      </c>
      <c r="B125" s="614" t="s">
        <v>3560</v>
      </c>
      <c r="C125" s="614" t="s">
        <v>2684</v>
      </c>
      <c r="D125" s="614" t="s">
        <v>3733</v>
      </c>
      <c r="E125" s="614" t="s">
        <v>3734</v>
      </c>
      <c r="F125" s="617"/>
      <c r="G125" s="617"/>
      <c r="H125" s="617"/>
      <c r="I125" s="617"/>
      <c r="J125" s="617"/>
      <c r="K125" s="617"/>
      <c r="L125" s="617"/>
      <c r="M125" s="617"/>
      <c r="N125" s="617">
        <v>6</v>
      </c>
      <c r="O125" s="617">
        <v>186</v>
      </c>
      <c r="P125" s="638"/>
      <c r="Q125" s="618">
        <v>31</v>
      </c>
    </row>
    <row r="126" spans="1:17" ht="14.4" customHeight="1" x14ac:dyDescent="0.3">
      <c r="A126" s="613" t="s">
        <v>3559</v>
      </c>
      <c r="B126" s="614" t="s">
        <v>3560</v>
      </c>
      <c r="C126" s="614" t="s">
        <v>2684</v>
      </c>
      <c r="D126" s="614" t="s">
        <v>3735</v>
      </c>
      <c r="E126" s="614" t="s">
        <v>3736</v>
      </c>
      <c r="F126" s="617">
        <v>1</v>
      </c>
      <c r="G126" s="617">
        <v>26</v>
      </c>
      <c r="H126" s="617">
        <v>1</v>
      </c>
      <c r="I126" s="617">
        <v>26</v>
      </c>
      <c r="J126" s="617">
        <v>1</v>
      </c>
      <c r="K126" s="617">
        <v>26</v>
      </c>
      <c r="L126" s="617">
        <v>1</v>
      </c>
      <c r="M126" s="617">
        <v>26</v>
      </c>
      <c r="N126" s="617"/>
      <c r="O126" s="617"/>
      <c r="P126" s="638"/>
      <c r="Q126" s="618"/>
    </row>
    <row r="127" spans="1:17" ht="14.4" customHeight="1" x14ac:dyDescent="0.3">
      <c r="A127" s="613" t="s">
        <v>3559</v>
      </c>
      <c r="B127" s="614" t="s">
        <v>3560</v>
      </c>
      <c r="C127" s="614" t="s">
        <v>2684</v>
      </c>
      <c r="D127" s="614" t="s">
        <v>3737</v>
      </c>
      <c r="E127" s="614" t="s">
        <v>3738</v>
      </c>
      <c r="F127" s="617"/>
      <c r="G127" s="617"/>
      <c r="H127" s="617"/>
      <c r="I127" s="617"/>
      <c r="J127" s="617"/>
      <c r="K127" s="617"/>
      <c r="L127" s="617"/>
      <c r="M127" s="617"/>
      <c r="N127" s="617">
        <v>2</v>
      </c>
      <c r="O127" s="617">
        <v>546</v>
      </c>
      <c r="P127" s="638"/>
      <c r="Q127" s="618">
        <v>273</v>
      </c>
    </row>
    <row r="128" spans="1:17" ht="14.4" customHeight="1" x14ac:dyDescent="0.3">
      <c r="A128" s="613" t="s">
        <v>3559</v>
      </c>
      <c r="B128" s="614" t="s">
        <v>3739</v>
      </c>
      <c r="C128" s="614" t="s">
        <v>2684</v>
      </c>
      <c r="D128" s="614" t="s">
        <v>3740</v>
      </c>
      <c r="E128" s="614" t="s">
        <v>3741</v>
      </c>
      <c r="F128" s="617">
        <v>3</v>
      </c>
      <c r="G128" s="617">
        <v>3105</v>
      </c>
      <c r="H128" s="617">
        <v>1</v>
      </c>
      <c r="I128" s="617">
        <v>1035</v>
      </c>
      <c r="J128" s="617">
        <v>1</v>
      </c>
      <c r="K128" s="617">
        <v>1035</v>
      </c>
      <c r="L128" s="617">
        <v>0.33333333333333331</v>
      </c>
      <c r="M128" s="617">
        <v>1035</v>
      </c>
      <c r="N128" s="617">
        <v>5</v>
      </c>
      <c r="O128" s="617">
        <v>5185</v>
      </c>
      <c r="P128" s="638">
        <v>1.6698872785829308</v>
      </c>
      <c r="Q128" s="618">
        <v>1037</v>
      </c>
    </row>
    <row r="129" spans="1:17" ht="14.4" customHeight="1" x14ac:dyDescent="0.3">
      <c r="A129" s="613" t="s">
        <v>3559</v>
      </c>
      <c r="B129" s="614" t="s">
        <v>3739</v>
      </c>
      <c r="C129" s="614" t="s">
        <v>2684</v>
      </c>
      <c r="D129" s="614" t="s">
        <v>3742</v>
      </c>
      <c r="E129" s="614" t="s">
        <v>3743</v>
      </c>
      <c r="F129" s="617">
        <v>1</v>
      </c>
      <c r="G129" s="617">
        <v>1245</v>
      </c>
      <c r="H129" s="617">
        <v>1</v>
      </c>
      <c r="I129" s="617">
        <v>1245</v>
      </c>
      <c r="J129" s="617"/>
      <c r="K129" s="617"/>
      <c r="L129" s="617"/>
      <c r="M129" s="617"/>
      <c r="N129" s="617"/>
      <c r="O129" s="617"/>
      <c r="P129" s="638"/>
      <c r="Q129" s="618"/>
    </row>
    <row r="130" spans="1:17" ht="14.4" customHeight="1" x14ac:dyDescent="0.3">
      <c r="A130" s="613" t="s">
        <v>3744</v>
      </c>
      <c r="B130" s="614" t="s">
        <v>3331</v>
      </c>
      <c r="C130" s="614" t="s">
        <v>2937</v>
      </c>
      <c r="D130" s="614" t="s">
        <v>3745</v>
      </c>
      <c r="E130" s="614" t="s">
        <v>3746</v>
      </c>
      <c r="F130" s="617">
        <v>2.34</v>
      </c>
      <c r="G130" s="617">
        <v>6220.08</v>
      </c>
      <c r="H130" s="617">
        <v>1</v>
      </c>
      <c r="I130" s="617">
        <v>2658.1538461538462</v>
      </c>
      <c r="J130" s="617">
        <v>0.66</v>
      </c>
      <c r="K130" s="617">
        <v>1763.16</v>
      </c>
      <c r="L130" s="617">
        <v>0.28346259212100167</v>
      </c>
      <c r="M130" s="617">
        <v>2671.4545454545455</v>
      </c>
      <c r="N130" s="617">
        <v>0.67</v>
      </c>
      <c r="O130" s="617">
        <v>1712.05</v>
      </c>
      <c r="P130" s="638">
        <v>0.27524565600442435</v>
      </c>
      <c r="Q130" s="618">
        <v>2555.2985074626863</v>
      </c>
    </row>
    <row r="131" spans="1:17" ht="14.4" customHeight="1" x14ac:dyDescent="0.3">
      <c r="A131" s="613" t="s">
        <v>3744</v>
      </c>
      <c r="B131" s="614" t="s">
        <v>3331</v>
      </c>
      <c r="C131" s="614" t="s">
        <v>2937</v>
      </c>
      <c r="D131" s="614" t="s">
        <v>3747</v>
      </c>
      <c r="E131" s="614" t="s">
        <v>3746</v>
      </c>
      <c r="F131" s="617">
        <v>0.2</v>
      </c>
      <c r="G131" s="617">
        <v>1335.72</v>
      </c>
      <c r="H131" s="617">
        <v>1</v>
      </c>
      <c r="I131" s="617">
        <v>6678.5999999999995</v>
      </c>
      <c r="J131" s="617"/>
      <c r="K131" s="617"/>
      <c r="L131" s="617"/>
      <c r="M131" s="617"/>
      <c r="N131" s="617"/>
      <c r="O131" s="617"/>
      <c r="P131" s="638"/>
      <c r="Q131" s="618"/>
    </row>
    <row r="132" spans="1:17" ht="14.4" customHeight="1" x14ac:dyDescent="0.3">
      <c r="A132" s="613" t="s">
        <v>3744</v>
      </c>
      <c r="B132" s="614" t="s">
        <v>3331</v>
      </c>
      <c r="C132" s="614" t="s">
        <v>2937</v>
      </c>
      <c r="D132" s="614" t="s">
        <v>3748</v>
      </c>
      <c r="E132" s="614" t="s">
        <v>2956</v>
      </c>
      <c r="F132" s="617"/>
      <c r="G132" s="617"/>
      <c r="H132" s="617"/>
      <c r="I132" s="617"/>
      <c r="J132" s="617"/>
      <c r="K132" s="617"/>
      <c r="L132" s="617"/>
      <c r="M132" s="617"/>
      <c r="N132" s="617">
        <v>0.14000000000000001</v>
      </c>
      <c r="O132" s="617">
        <v>692.14</v>
      </c>
      <c r="P132" s="638"/>
      <c r="Q132" s="618">
        <v>4943.8571428571422</v>
      </c>
    </row>
    <row r="133" spans="1:17" ht="14.4" customHeight="1" x14ac:dyDescent="0.3">
      <c r="A133" s="613" t="s">
        <v>3744</v>
      </c>
      <c r="B133" s="614" t="s">
        <v>3331</v>
      </c>
      <c r="C133" s="614" t="s">
        <v>2937</v>
      </c>
      <c r="D133" s="614" t="s">
        <v>3749</v>
      </c>
      <c r="E133" s="614" t="s">
        <v>3750</v>
      </c>
      <c r="F133" s="617">
        <v>13</v>
      </c>
      <c r="G133" s="617">
        <v>12782.539999999999</v>
      </c>
      <c r="H133" s="617">
        <v>1</v>
      </c>
      <c r="I133" s="617">
        <v>983.27230769230766</v>
      </c>
      <c r="J133" s="617">
        <v>12.399999999999999</v>
      </c>
      <c r="K133" s="617">
        <v>12263.939999999999</v>
      </c>
      <c r="L133" s="617">
        <v>0.95942903366623533</v>
      </c>
      <c r="M133" s="617">
        <v>989.02741935483868</v>
      </c>
      <c r="N133" s="617">
        <v>6.37</v>
      </c>
      <c r="O133" s="617">
        <v>6059.99</v>
      </c>
      <c r="P133" s="638">
        <v>0.4740833981352689</v>
      </c>
      <c r="Q133" s="618">
        <v>951.33281004709568</v>
      </c>
    </row>
    <row r="134" spans="1:17" ht="14.4" customHeight="1" x14ac:dyDescent="0.3">
      <c r="A134" s="613" t="s">
        <v>3744</v>
      </c>
      <c r="B134" s="614" t="s">
        <v>3331</v>
      </c>
      <c r="C134" s="614" t="s">
        <v>2937</v>
      </c>
      <c r="D134" s="614" t="s">
        <v>3751</v>
      </c>
      <c r="E134" s="614" t="s">
        <v>2956</v>
      </c>
      <c r="F134" s="617">
        <v>2.25</v>
      </c>
      <c r="G134" s="617">
        <v>23463.66</v>
      </c>
      <c r="H134" s="617">
        <v>1</v>
      </c>
      <c r="I134" s="617">
        <v>10428.293333333333</v>
      </c>
      <c r="J134" s="617">
        <v>3.51</v>
      </c>
      <c r="K134" s="617">
        <v>36232.53</v>
      </c>
      <c r="L134" s="617">
        <v>1.5441977082859195</v>
      </c>
      <c r="M134" s="617">
        <v>10322.658119658119</v>
      </c>
      <c r="N134" s="617">
        <v>1.1499999999999999</v>
      </c>
      <c r="O134" s="617">
        <v>11371.050000000001</v>
      </c>
      <c r="P134" s="638">
        <v>0.48462388220763519</v>
      </c>
      <c r="Q134" s="618">
        <v>9887.8695652173938</v>
      </c>
    </row>
    <row r="135" spans="1:17" ht="14.4" customHeight="1" x14ac:dyDescent="0.3">
      <c r="A135" s="613" t="s">
        <v>3744</v>
      </c>
      <c r="B135" s="614" t="s">
        <v>3331</v>
      </c>
      <c r="C135" s="614" t="s">
        <v>2937</v>
      </c>
      <c r="D135" s="614" t="s">
        <v>2955</v>
      </c>
      <c r="E135" s="614" t="s">
        <v>2956</v>
      </c>
      <c r="F135" s="617">
        <v>0.06</v>
      </c>
      <c r="G135" s="617">
        <v>390.39</v>
      </c>
      <c r="H135" s="617">
        <v>1</v>
      </c>
      <c r="I135" s="617">
        <v>6506.5</v>
      </c>
      <c r="J135" s="617">
        <v>0.30000000000000004</v>
      </c>
      <c r="K135" s="617">
        <v>1951.9499999999998</v>
      </c>
      <c r="L135" s="617">
        <v>5</v>
      </c>
      <c r="M135" s="617">
        <v>6506.4999999999982</v>
      </c>
      <c r="N135" s="617"/>
      <c r="O135" s="617"/>
      <c r="P135" s="638"/>
      <c r="Q135" s="618"/>
    </row>
    <row r="136" spans="1:17" ht="14.4" customHeight="1" x14ac:dyDescent="0.3">
      <c r="A136" s="613" t="s">
        <v>3744</v>
      </c>
      <c r="B136" s="614" t="s">
        <v>3331</v>
      </c>
      <c r="C136" s="614" t="s">
        <v>2937</v>
      </c>
      <c r="D136" s="614" t="s">
        <v>3752</v>
      </c>
      <c r="E136" s="614" t="s">
        <v>3753</v>
      </c>
      <c r="F136" s="617"/>
      <c r="G136" s="617"/>
      <c r="H136" s="617"/>
      <c r="I136" s="617"/>
      <c r="J136" s="617">
        <v>1</v>
      </c>
      <c r="K136" s="617">
        <v>416.3</v>
      </c>
      <c r="L136" s="617"/>
      <c r="M136" s="617">
        <v>416.3</v>
      </c>
      <c r="N136" s="617"/>
      <c r="O136" s="617"/>
      <c r="P136" s="638"/>
      <c r="Q136" s="618"/>
    </row>
    <row r="137" spans="1:17" ht="14.4" customHeight="1" x14ac:dyDescent="0.3">
      <c r="A137" s="613" t="s">
        <v>3744</v>
      </c>
      <c r="B137" s="614" t="s">
        <v>3331</v>
      </c>
      <c r="C137" s="614" t="s">
        <v>2937</v>
      </c>
      <c r="D137" s="614" t="s">
        <v>2966</v>
      </c>
      <c r="E137" s="614" t="s">
        <v>2967</v>
      </c>
      <c r="F137" s="617">
        <v>1.94</v>
      </c>
      <c r="G137" s="617">
        <v>10544.54</v>
      </c>
      <c r="H137" s="617">
        <v>1</v>
      </c>
      <c r="I137" s="617">
        <v>5435.3298969072175</v>
      </c>
      <c r="J137" s="617">
        <v>1.1600000000000001</v>
      </c>
      <c r="K137" s="617">
        <v>6334.52</v>
      </c>
      <c r="L137" s="617">
        <v>0.6007393399806914</v>
      </c>
      <c r="M137" s="617">
        <v>5460.7931034482754</v>
      </c>
      <c r="N137" s="617">
        <v>1.1400000000000001</v>
      </c>
      <c r="O137" s="617">
        <v>5046.78</v>
      </c>
      <c r="P137" s="638">
        <v>0.47861547303154045</v>
      </c>
      <c r="Q137" s="618">
        <v>4426.9999999999991</v>
      </c>
    </row>
    <row r="138" spans="1:17" ht="14.4" customHeight="1" x14ac:dyDescent="0.3">
      <c r="A138" s="613" t="s">
        <v>3744</v>
      </c>
      <c r="B138" s="614" t="s">
        <v>3331</v>
      </c>
      <c r="C138" s="614" t="s">
        <v>2937</v>
      </c>
      <c r="D138" s="614" t="s">
        <v>3754</v>
      </c>
      <c r="E138" s="614" t="s">
        <v>2967</v>
      </c>
      <c r="F138" s="617">
        <v>2.84</v>
      </c>
      <c r="G138" s="617">
        <v>30843.859999999997</v>
      </c>
      <c r="H138" s="617">
        <v>1</v>
      </c>
      <c r="I138" s="617">
        <v>10860.514084507042</v>
      </c>
      <c r="J138" s="617">
        <v>1.53</v>
      </c>
      <c r="K138" s="617">
        <v>16709.990000000002</v>
      </c>
      <c r="L138" s="617">
        <v>0.54176066160331438</v>
      </c>
      <c r="M138" s="617">
        <v>10921.562091503269</v>
      </c>
      <c r="N138" s="617">
        <v>0.28000000000000003</v>
      </c>
      <c r="O138" s="617">
        <v>2479.12</v>
      </c>
      <c r="P138" s="638">
        <v>8.037645093707467E-2</v>
      </c>
      <c r="Q138" s="618">
        <v>8853.9999999999982</v>
      </c>
    </row>
    <row r="139" spans="1:17" ht="14.4" customHeight="1" x14ac:dyDescent="0.3">
      <c r="A139" s="613" t="s">
        <v>3744</v>
      </c>
      <c r="B139" s="614" t="s">
        <v>3331</v>
      </c>
      <c r="C139" s="614" t="s">
        <v>2937</v>
      </c>
      <c r="D139" s="614" t="s">
        <v>3755</v>
      </c>
      <c r="E139" s="614" t="s">
        <v>3756</v>
      </c>
      <c r="F139" s="617">
        <v>1.2</v>
      </c>
      <c r="G139" s="617">
        <v>2337.12</v>
      </c>
      <c r="H139" s="617">
        <v>1</v>
      </c>
      <c r="I139" s="617">
        <v>1947.6</v>
      </c>
      <c r="J139" s="617">
        <v>1.6</v>
      </c>
      <c r="K139" s="617">
        <v>3129.76</v>
      </c>
      <c r="L139" s="617">
        <v>1.3391524611487644</v>
      </c>
      <c r="M139" s="617">
        <v>1956.1000000000001</v>
      </c>
      <c r="N139" s="617">
        <v>1.5</v>
      </c>
      <c r="O139" s="617">
        <v>2923.95</v>
      </c>
      <c r="P139" s="638">
        <v>1.2510910864653932</v>
      </c>
      <c r="Q139" s="618">
        <v>1949.3</v>
      </c>
    </row>
    <row r="140" spans="1:17" ht="14.4" customHeight="1" x14ac:dyDescent="0.3">
      <c r="A140" s="613" t="s">
        <v>3744</v>
      </c>
      <c r="B140" s="614" t="s">
        <v>3331</v>
      </c>
      <c r="C140" s="614" t="s">
        <v>2937</v>
      </c>
      <c r="D140" s="614" t="s">
        <v>3500</v>
      </c>
      <c r="E140" s="614" t="s">
        <v>2967</v>
      </c>
      <c r="F140" s="617"/>
      <c r="G140" s="617"/>
      <c r="H140" s="617"/>
      <c r="I140" s="617"/>
      <c r="J140" s="617">
        <v>4.5299999999999994</v>
      </c>
      <c r="K140" s="617">
        <v>9894.92</v>
      </c>
      <c r="L140" s="617"/>
      <c r="M140" s="617">
        <v>2184.3090507726274</v>
      </c>
      <c r="N140" s="617">
        <v>7.6999999999999993</v>
      </c>
      <c r="O140" s="617">
        <v>13635.16</v>
      </c>
      <c r="P140" s="638"/>
      <c r="Q140" s="618">
        <v>1770.8000000000002</v>
      </c>
    </row>
    <row r="141" spans="1:17" ht="14.4" customHeight="1" x14ac:dyDescent="0.3">
      <c r="A141" s="613" t="s">
        <v>3744</v>
      </c>
      <c r="B141" s="614" t="s">
        <v>3331</v>
      </c>
      <c r="C141" s="614" t="s">
        <v>2937</v>
      </c>
      <c r="D141" s="614" t="s">
        <v>3757</v>
      </c>
      <c r="E141" s="614" t="s">
        <v>3758</v>
      </c>
      <c r="F141" s="617">
        <v>0.45</v>
      </c>
      <c r="G141" s="617">
        <v>170.19</v>
      </c>
      <c r="H141" s="617">
        <v>1</v>
      </c>
      <c r="I141" s="617">
        <v>378.2</v>
      </c>
      <c r="J141" s="617">
        <v>0.3</v>
      </c>
      <c r="K141" s="617">
        <v>113.8</v>
      </c>
      <c r="L141" s="617">
        <v>0.66866443386802987</v>
      </c>
      <c r="M141" s="617">
        <v>379.33333333333331</v>
      </c>
      <c r="N141" s="617">
        <v>0.79999999999999993</v>
      </c>
      <c r="O141" s="617">
        <v>414.08</v>
      </c>
      <c r="P141" s="638">
        <v>2.4330454198249014</v>
      </c>
      <c r="Q141" s="618">
        <v>517.6</v>
      </c>
    </row>
    <row r="142" spans="1:17" ht="14.4" customHeight="1" x14ac:dyDescent="0.3">
      <c r="A142" s="613" t="s">
        <v>3744</v>
      </c>
      <c r="B142" s="614" t="s">
        <v>3331</v>
      </c>
      <c r="C142" s="614" t="s">
        <v>2937</v>
      </c>
      <c r="D142" s="614" t="s">
        <v>3759</v>
      </c>
      <c r="E142" s="614" t="s">
        <v>3760</v>
      </c>
      <c r="F142" s="617"/>
      <c r="G142" s="617"/>
      <c r="H142" s="617"/>
      <c r="I142" s="617"/>
      <c r="J142" s="617">
        <v>0.1</v>
      </c>
      <c r="K142" s="617">
        <v>94.48</v>
      </c>
      <c r="L142" s="617"/>
      <c r="M142" s="617">
        <v>944.8</v>
      </c>
      <c r="N142" s="617">
        <v>0.05</v>
      </c>
      <c r="O142" s="617">
        <v>45.19</v>
      </c>
      <c r="P142" s="638"/>
      <c r="Q142" s="618">
        <v>903.8</v>
      </c>
    </row>
    <row r="143" spans="1:17" ht="14.4" customHeight="1" x14ac:dyDescent="0.3">
      <c r="A143" s="613" t="s">
        <v>3744</v>
      </c>
      <c r="B143" s="614" t="s">
        <v>3331</v>
      </c>
      <c r="C143" s="614" t="s">
        <v>2937</v>
      </c>
      <c r="D143" s="614" t="s">
        <v>3761</v>
      </c>
      <c r="E143" s="614" t="s">
        <v>2967</v>
      </c>
      <c r="F143" s="617"/>
      <c r="G143" s="617"/>
      <c r="H143" s="617"/>
      <c r="I143" s="617"/>
      <c r="J143" s="617"/>
      <c r="K143" s="617"/>
      <c r="L143" s="617"/>
      <c r="M143" s="617"/>
      <c r="N143" s="617">
        <v>0.31</v>
      </c>
      <c r="O143" s="617">
        <v>10093.579999999998</v>
      </c>
      <c r="P143" s="638"/>
      <c r="Q143" s="618">
        <v>32559.935483870962</v>
      </c>
    </row>
    <row r="144" spans="1:17" ht="14.4" customHeight="1" x14ac:dyDescent="0.3">
      <c r="A144" s="613" t="s">
        <v>3744</v>
      </c>
      <c r="B144" s="614" t="s">
        <v>3331</v>
      </c>
      <c r="C144" s="614" t="s">
        <v>3043</v>
      </c>
      <c r="D144" s="614" t="s">
        <v>3762</v>
      </c>
      <c r="E144" s="614" t="s">
        <v>3763</v>
      </c>
      <c r="F144" s="617">
        <v>1</v>
      </c>
      <c r="G144" s="617">
        <v>589.59</v>
      </c>
      <c r="H144" s="617">
        <v>1</v>
      </c>
      <c r="I144" s="617">
        <v>589.59</v>
      </c>
      <c r="J144" s="617">
        <v>3</v>
      </c>
      <c r="K144" s="617">
        <v>1768.77</v>
      </c>
      <c r="L144" s="617">
        <v>3</v>
      </c>
      <c r="M144" s="617">
        <v>589.59</v>
      </c>
      <c r="N144" s="617"/>
      <c r="O144" s="617"/>
      <c r="P144" s="638"/>
      <c r="Q144" s="618"/>
    </row>
    <row r="145" spans="1:17" ht="14.4" customHeight="1" x14ac:dyDescent="0.3">
      <c r="A145" s="613" t="s">
        <v>3744</v>
      </c>
      <c r="B145" s="614" t="s">
        <v>3331</v>
      </c>
      <c r="C145" s="614" t="s">
        <v>3043</v>
      </c>
      <c r="D145" s="614" t="s">
        <v>3764</v>
      </c>
      <c r="E145" s="614" t="s">
        <v>3765</v>
      </c>
      <c r="F145" s="617">
        <v>1</v>
      </c>
      <c r="G145" s="617">
        <v>972.32</v>
      </c>
      <c r="H145" s="617">
        <v>1</v>
      </c>
      <c r="I145" s="617">
        <v>972.32</v>
      </c>
      <c r="J145" s="617">
        <v>2</v>
      </c>
      <c r="K145" s="617">
        <v>1944.64</v>
      </c>
      <c r="L145" s="617">
        <v>2</v>
      </c>
      <c r="M145" s="617">
        <v>972.32</v>
      </c>
      <c r="N145" s="617">
        <v>5</v>
      </c>
      <c r="O145" s="617">
        <v>4861.6000000000004</v>
      </c>
      <c r="P145" s="638">
        <v>5</v>
      </c>
      <c r="Q145" s="618">
        <v>972.32</v>
      </c>
    </row>
    <row r="146" spans="1:17" ht="14.4" customHeight="1" x14ac:dyDescent="0.3">
      <c r="A146" s="613" t="s">
        <v>3744</v>
      </c>
      <c r="B146" s="614" t="s">
        <v>3331</v>
      </c>
      <c r="C146" s="614" t="s">
        <v>3043</v>
      </c>
      <c r="D146" s="614" t="s">
        <v>3766</v>
      </c>
      <c r="E146" s="614" t="s">
        <v>3765</v>
      </c>
      <c r="F146" s="617">
        <v>8</v>
      </c>
      <c r="G146" s="617">
        <v>13658.48</v>
      </c>
      <c r="H146" s="617">
        <v>1</v>
      </c>
      <c r="I146" s="617">
        <v>1707.31</v>
      </c>
      <c r="J146" s="617">
        <v>16</v>
      </c>
      <c r="K146" s="617">
        <v>27316.959999999999</v>
      </c>
      <c r="L146" s="617">
        <v>2</v>
      </c>
      <c r="M146" s="617">
        <v>1707.31</v>
      </c>
      <c r="N146" s="617">
        <v>4</v>
      </c>
      <c r="O146" s="617">
        <v>6829.24</v>
      </c>
      <c r="P146" s="638">
        <v>0.5</v>
      </c>
      <c r="Q146" s="618">
        <v>1707.31</v>
      </c>
    </row>
    <row r="147" spans="1:17" ht="14.4" customHeight="1" x14ac:dyDescent="0.3">
      <c r="A147" s="613" t="s">
        <v>3744</v>
      </c>
      <c r="B147" s="614" t="s">
        <v>3331</v>
      </c>
      <c r="C147" s="614" t="s">
        <v>3043</v>
      </c>
      <c r="D147" s="614" t="s">
        <v>3767</v>
      </c>
      <c r="E147" s="614" t="s">
        <v>3765</v>
      </c>
      <c r="F147" s="617">
        <v>4</v>
      </c>
      <c r="G147" s="617">
        <v>8265.2000000000007</v>
      </c>
      <c r="H147" s="617">
        <v>1</v>
      </c>
      <c r="I147" s="617">
        <v>2066.3000000000002</v>
      </c>
      <c r="J147" s="617">
        <v>3</v>
      </c>
      <c r="K147" s="617">
        <v>6198.9</v>
      </c>
      <c r="L147" s="617">
        <v>0.74999999999999989</v>
      </c>
      <c r="M147" s="617">
        <v>2066.2999999999997</v>
      </c>
      <c r="N147" s="617">
        <v>1</v>
      </c>
      <c r="O147" s="617">
        <v>2066.3000000000002</v>
      </c>
      <c r="P147" s="638">
        <v>0.25</v>
      </c>
      <c r="Q147" s="618">
        <v>2066.3000000000002</v>
      </c>
    </row>
    <row r="148" spans="1:17" ht="14.4" customHeight="1" x14ac:dyDescent="0.3">
      <c r="A148" s="613" t="s">
        <v>3744</v>
      </c>
      <c r="B148" s="614" t="s">
        <v>3331</v>
      </c>
      <c r="C148" s="614" t="s">
        <v>3043</v>
      </c>
      <c r="D148" s="614" t="s">
        <v>3768</v>
      </c>
      <c r="E148" s="614" t="s">
        <v>3769</v>
      </c>
      <c r="F148" s="617"/>
      <c r="G148" s="617"/>
      <c r="H148" s="617"/>
      <c r="I148" s="617"/>
      <c r="J148" s="617"/>
      <c r="K148" s="617"/>
      <c r="L148" s="617"/>
      <c r="M148" s="617"/>
      <c r="N148" s="617">
        <v>1</v>
      </c>
      <c r="O148" s="617">
        <v>1932.09</v>
      </c>
      <c r="P148" s="638"/>
      <c r="Q148" s="618">
        <v>1932.09</v>
      </c>
    </row>
    <row r="149" spans="1:17" ht="14.4" customHeight="1" x14ac:dyDescent="0.3">
      <c r="A149" s="613" t="s">
        <v>3744</v>
      </c>
      <c r="B149" s="614" t="s">
        <v>3331</v>
      </c>
      <c r="C149" s="614" t="s">
        <v>3043</v>
      </c>
      <c r="D149" s="614" t="s">
        <v>3770</v>
      </c>
      <c r="E149" s="614" t="s">
        <v>3771</v>
      </c>
      <c r="F149" s="617">
        <v>3</v>
      </c>
      <c r="G149" s="617">
        <v>3083.2799999999997</v>
      </c>
      <c r="H149" s="617">
        <v>1</v>
      </c>
      <c r="I149" s="617">
        <v>1027.76</v>
      </c>
      <c r="J149" s="617">
        <v>13</v>
      </c>
      <c r="K149" s="617">
        <v>13360.880000000001</v>
      </c>
      <c r="L149" s="617">
        <v>4.3333333333333339</v>
      </c>
      <c r="M149" s="617">
        <v>1027.76</v>
      </c>
      <c r="N149" s="617">
        <v>3</v>
      </c>
      <c r="O149" s="617">
        <v>3083.2799999999997</v>
      </c>
      <c r="P149" s="638">
        <v>1</v>
      </c>
      <c r="Q149" s="618">
        <v>1027.76</v>
      </c>
    </row>
    <row r="150" spans="1:17" ht="14.4" customHeight="1" x14ac:dyDescent="0.3">
      <c r="A150" s="613" t="s">
        <v>3744</v>
      </c>
      <c r="B150" s="614" t="s">
        <v>3331</v>
      </c>
      <c r="C150" s="614" t="s">
        <v>3043</v>
      </c>
      <c r="D150" s="614" t="s">
        <v>3772</v>
      </c>
      <c r="E150" s="614" t="s">
        <v>3771</v>
      </c>
      <c r="F150" s="617">
        <v>5</v>
      </c>
      <c r="G150" s="617">
        <v>10709.25</v>
      </c>
      <c r="H150" s="617">
        <v>1</v>
      </c>
      <c r="I150" s="617">
        <v>2141.85</v>
      </c>
      <c r="J150" s="617">
        <v>3</v>
      </c>
      <c r="K150" s="617">
        <v>6425.5499999999993</v>
      </c>
      <c r="L150" s="617">
        <v>0.6</v>
      </c>
      <c r="M150" s="617">
        <v>2141.85</v>
      </c>
      <c r="N150" s="617">
        <v>2</v>
      </c>
      <c r="O150" s="617">
        <v>4283.7</v>
      </c>
      <c r="P150" s="638">
        <v>0.39999999999999997</v>
      </c>
      <c r="Q150" s="618">
        <v>2141.85</v>
      </c>
    </row>
    <row r="151" spans="1:17" ht="14.4" customHeight="1" x14ac:dyDescent="0.3">
      <c r="A151" s="613" t="s">
        <v>3744</v>
      </c>
      <c r="B151" s="614" t="s">
        <v>3331</v>
      </c>
      <c r="C151" s="614" t="s">
        <v>3043</v>
      </c>
      <c r="D151" s="614" t="s">
        <v>3773</v>
      </c>
      <c r="E151" s="614" t="s">
        <v>3774</v>
      </c>
      <c r="F151" s="617">
        <v>1</v>
      </c>
      <c r="G151" s="617">
        <v>55397.2</v>
      </c>
      <c r="H151" s="617">
        <v>1</v>
      </c>
      <c r="I151" s="617">
        <v>55397.2</v>
      </c>
      <c r="J151" s="617"/>
      <c r="K151" s="617"/>
      <c r="L151" s="617"/>
      <c r="M151" s="617"/>
      <c r="N151" s="617"/>
      <c r="O151" s="617"/>
      <c r="P151" s="638"/>
      <c r="Q151" s="618"/>
    </row>
    <row r="152" spans="1:17" ht="14.4" customHeight="1" x14ac:dyDescent="0.3">
      <c r="A152" s="613" t="s">
        <v>3744</v>
      </c>
      <c r="B152" s="614" t="s">
        <v>3331</v>
      </c>
      <c r="C152" s="614" t="s">
        <v>3043</v>
      </c>
      <c r="D152" s="614" t="s">
        <v>3775</v>
      </c>
      <c r="E152" s="614" t="s">
        <v>3776</v>
      </c>
      <c r="F152" s="617">
        <v>1</v>
      </c>
      <c r="G152" s="617">
        <v>3003.38</v>
      </c>
      <c r="H152" s="617">
        <v>1</v>
      </c>
      <c r="I152" s="617">
        <v>3003.38</v>
      </c>
      <c r="J152" s="617">
        <v>4</v>
      </c>
      <c r="K152" s="617">
        <v>12013.52</v>
      </c>
      <c r="L152" s="617">
        <v>4</v>
      </c>
      <c r="M152" s="617">
        <v>3003.38</v>
      </c>
      <c r="N152" s="617"/>
      <c r="O152" s="617"/>
      <c r="P152" s="638"/>
      <c r="Q152" s="618"/>
    </row>
    <row r="153" spans="1:17" ht="14.4" customHeight="1" x14ac:dyDescent="0.3">
      <c r="A153" s="613" t="s">
        <v>3744</v>
      </c>
      <c r="B153" s="614" t="s">
        <v>3331</v>
      </c>
      <c r="C153" s="614" t="s">
        <v>3043</v>
      </c>
      <c r="D153" s="614" t="s">
        <v>3777</v>
      </c>
      <c r="E153" s="614" t="s">
        <v>3778</v>
      </c>
      <c r="F153" s="617"/>
      <c r="G153" s="617"/>
      <c r="H153" s="617"/>
      <c r="I153" s="617"/>
      <c r="J153" s="617">
        <v>1</v>
      </c>
      <c r="K153" s="617">
        <v>2236.5</v>
      </c>
      <c r="L153" s="617"/>
      <c r="M153" s="617">
        <v>2236.5</v>
      </c>
      <c r="N153" s="617"/>
      <c r="O153" s="617"/>
      <c r="P153" s="638"/>
      <c r="Q153" s="618"/>
    </row>
    <row r="154" spans="1:17" ht="14.4" customHeight="1" x14ac:dyDescent="0.3">
      <c r="A154" s="613" t="s">
        <v>3744</v>
      </c>
      <c r="B154" s="614" t="s">
        <v>3331</v>
      </c>
      <c r="C154" s="614" t="s">
        <v>3043</v>
      </c>
      <c r="D154" s="614" t="s">
        <v>3779</v>
      </c>
      <c r="E154" s="614" t="s">
        <v>3780</v>
      </c>
      <c r="F154" s="617">
        <v>8</v>
      </c>
      <c r="G154" s="617">
        <v>55126.239999999998</v>
      </c>
      <c r="H154" s="617">
        <v>1</v>
      </c>
      <c r="I154" s="617">
        <v>6890.78</v>
      </c>
      <c r="J154" s="617">
        <v>12</v>
      </c>
      <c r="K154" s="617">
        <v>82689.36</v>
      </c>
      <c r="L154" s="617">
        <v>1.5</v>
      </c>
      <c r="M154" s="617">
        <v>6890.78</v>
      </c>
      <c r="N154" s="617">
        <v>5</v>
      </c>
      <c r="O154" s="617">
        <v>34453.9</v>
      </c>
      <c r="P154" s="638">
        <v>0.625</v>
      </c>
      <c r="Q154" s="618">
        <v>6890.7800000000007</v>
      </c>
    </row>
    <row r="155" spans="1:17" ht="14.4" customHeight="1" x14ac:dyDescent="0.3">
      <c r="A155" s="613" t="s">
        <v>3744</v>
      </c>
      <c r="B155" s="614" t="s">
        <v>3331</v>
      </c>
      <c r="C155" s="614" t="s">
        <v>3043</v>
      </c>
      <c r="D155" s="614" t="s">
        <v>3781</v>
      </c>
      <c r="E155" s="614" t="s">
        <v>3782</v>
      </c>
      <c r="F155" s="617"/>
      <c r="G155" s="617"/>
      <c r="H155" s="617"/>
      <c r="I155" s="617"/>
      <c r="J155" s="617"/>
      <c r="K155" s="617"/>
      <c r="L155" s="617"/>
      <c r="M155" s="617"/>
      <c r="N155" s="617">
        <v>1</v>
      </c>
      <c r="O155" s="617">
        <v>19196.8</v>
      </c>
      <c r="P155" s="638"/>
      <c r="Q155" s="618">
        <v>19196.8</v>
      </c>
    </row>
    <row r="156" spans="1:17" ht="14.4" customHeight="1" x14ac:dyDescent="0.3">
      <c r="A156" s="613" t="s">
        <v>3744</v>
      </c>
      <c r="B156" s="614" t="s">
        <v>3331</v>
      </c>
      <c r="C156" s="614" t="s">
        <v>3043</v>
      </c>
      <c r="D156" s="614" t="s">
        <v>3783</v>
      </c>
      <c r="E156" s="614" t="s">
        <v>3784</v>
      </c>
      <c r="F156" s="617">
        <v>1</v>
      </c>
      <c r="G156" s="617">
        <v>4137.8900000000003</v>
      </c>
      <c r="H156" s="617">
        <v>1</v>
      </c>
      <c r="I156" s="617">
        <v>4137.8900000000003</v>
      </c>
      <c r="J156" s="617">
        <v>4</v>
      </c>
      <c r="K156" s="617">
        <v>16551.560000000001</v>
      </c>
      <c r="L156" s="617">
        <v>4</v>
      </c>
      <c r="M156" s="617">
        <v>4137.8900000000003</v>
      </c>
      <c r="N156" s="617"/>
      <c r="O156" s="617"/>
      <c r="P156" s="638"/>
      <c r="Q156" s="618"/>
    </row>
    <row r="157" spans="1:17" ht="14.4" customHeight="1" x14ac:dyDescent="0.3">
      <c r="A157" s="613" t="s">
        <v>3744</v>
      </c>
      <c r="B157" s="614" t="s">
        <v>3331</v>
      </c>
      <c r="C157" s="614" t="s">
        <v>3043</v>
      </c>
      <c r="D157" s="614" t="s">
        <v>3785</v>
      </c>
      <c r="E157" s="614" t="s">
        <v>3786</v>
      </c>
      <c r="F157" s="617"/>
      <c r="G157" s="617"/>
      <c r="H157" s="617"/>
      <c r="I157" s="617"/>
      <c r="J157" s="617">
        <v>1</v>
      </c>
      <c r="K157" s="617">
        <v>1123.73</v>
      </c>
      <c r="L157" s="617"/>
      <c r="M157" s="617">
        <v>1123.73</v>
      </c>
      <c r="N157" s="617"/>
      <c r="O157" s="617"/>
      <c r="P157" s="638"/>
      <c r="Q157" s="618"/>
    </row>
    <row r="158" spans="1:17" ht="14.4" customHeight="1" x14ac:dyDescent="0.3">
      <c r="A158" s="613" t="s">
        <v>3744</v>
      </c>
      <c r="B158" s="614" t="s">
        <v>3331</v>
      </c>
      <c r="C158" s="614" t="s">
        <v>3043</v>
      </c>
      <c r="D158" s="614" t="s">
        <v>3787</v>
      </c>
      <c r="E158" s="614" t="s">
        <v>3788</v>
      </c>
      <c r="F158" s="617"/>
      <c r="G158" s="617"/>
      <c r="H158" s="617"/>
      <c r="I158" s="617"/>
      <c r="J158" s="617">
        <v>2</v>
      </c>
      <c r="K158" s="617">
        <v>34146.1</v>
      </c>
      <c r="L158" s="617"/>
      <c r="M158" s="617">
        <v>17073.05</v>
      </c>
      <c r="N158" s="617"/>
      <c r="O158" s="617"/>
      <c r="P158" s="638"/>
      <c r="Q158" s="618"/>
    </row>
    <row r="159" spans="1:17" ht="14.4" customHeight="1" x14ac:dyDescent="0.3">
      <c r="A159" s="613" t="s">
        <v>3744</v>
      </c>
      <c r="B159" s="614" t="s">
        <v>3331</v>
      </c>
      <c r="C159" s="614" t="s">
        <v>3043</v>
      </c>
      <c r="D159" s="614" t="s">
        <v>3789</v>
      </c>
      <c r="E159" s="614" t="s">
        <v>3790</v>
      </c>
      <c r="F159" s="617">
        <v>2</v>
      </c>
      <c r="G159" s="617">
        <v>2005.6</v>
      </c>
      <c r="H159" s="617">
        <v>1</v>
      </c>
      <c r="I159" s="617">
        <v>1002.8</v>
      </c>
      <c r="J159" s="617">
        <v>2</v>
      </c>
      <c r="K159" s="617">
        <v>2005.6</v>
      </c>
      <c r="L159" s="617">
        <v>1</v>
      </c>
      <c r="M159" s="617">
        <v>1002.8</v>
      </c>
      <c r="N159" s="617">
        <v>1</v>
      </c>
      <c r="O159" s="617">
        <v>1002.8</v>
      </c>
      <c r="P159" s="638">
        <v>0.5</v>
      </c>
      <c r="Q159" s="618">
        <v>1002.8</v>
      </c>
    </row>
    <row r="160" spans="1:17" ht="14.4" customHeight="1" x14ac:dyDescent="0.3">
      <c r="A160" s="613" t="s">
        <v>3744</v>
      </c>
      <c r="B160" s="614" t="s">
        <v>3331</v>
      </c>
      <c r="C160" s="614" t="s">
        <v>3043</v>
      </c>
      <c r="D160" s="614" t="s">
        <v>3791</v>
      </c>
      <c r="E160" s="614" t="s">
        <v>3792</v>
      </c>
      <c r="F160" s="617">
        <v>4</v>
      </c>
      <c r="G160" s="617">
        <v>30600</v>
      </c>
      <c r="H160" s="617">
        <v>1</v>
      </c>
      <c r="I160" s="617">
        <v>7650</v>
      </c>
      <c r="J160" s="617">
        <v>6</v>
      </c>
      <c r="K160" s="617">
        <v>45900</v>
      </c>
      <c r="L160" s="617">
        <v>1.5</v>
      </c>
      <c r="M160" s="617">
        <v>7650</v>
      </c>
      <c r="N160" s="617">
        <v>1</v>
      </c>
      <c r="O160" s="617">
        <v>7650</v>
      </c>
      <c r="P160" s="638">
        <v>0.25</v>
      </c>
      <c r="Q160" s="618">
        <v>7650</v>
      </c>
    </row>
    <row r="161" spans="1:17" ht="14.4" customHeight="1" x14ac:dyDescent="0.3">
      <c r="A161" s="613" t="s">
        <v>3744</v>
      </c>
      <c r="B161" s="614" t="s">
        <v>3331</v>
      </c>
      <c r="C161" s="614" t="s">
        <v>3043</v>
      </c>
      <c r="D161" s="614" t="s">
        <v>3793</v>
      </c>
      <c r="E161" s="614" t="s">
        <v>3794</v>
      </c>
      <c r="F161" s="617"/>
      <c r="G161" s="617"/>
      <c r="H161" s="617"/>
      <c r="I161" s="617"/>
      <c r="J161" s="617">
        <v>2</v>
      </c>
      <c r="K161" s="617">
        <v>26569.040000000001</v>
      </c>
      <c r="L161" s="617"/>
      <c r="M161" s="617">
        <v>13284.52</v>
      </c>
      <c r="N161" s="617"/>
      <c r="O161" s="617"/>
      <c r="P161" s="638"/>
      <c r="Q161" s="618"/>
    </row>
    <row r="162" spans="1:17" ht="14.4" customHeight="1" x14ac:dyDescent="0.3">
      <c r="A162" s="613" t="s">
        <v>3744</v>
      </c>
      <c r="B162" s="614" t="s">
        <v>3331</v>
      </c>
      <c r="C162" s="614" t="s">
        <v>3043</v>
      </c>
      <c r="D162" s="614" t="s">
        <v>3795</v>
      </c>
      <c r="E162" s="614" t="s">
        <v>3796</v>
      </c>
      <c r="F162" s="617"/>
      <c r="G162" s="617"/>
      <c r="H162" s="617"/>
      <c r="I162" s="617"/>
      <c r="J162" s="617">
        <v>4</v>
      </c>
      <c r="K162" s="617">
        <v>8683.8799999999992</v>
      </c>
      <c r="L162" s="617"/>
      <c r="M162" s="617">
        <v>2170.9699999999998</v>
      </c>
      <c r="N162" s="617"/>
      <c r="O162" s="617"/>
      <c r="P162" s="638"/>
      <c r="Q162" s="618"/>
    </row>
    <row r="163" spans="1:17" ht="14.4" customHeight="1" x14ac:dyDescent="0.3">
      <c r="A163" s="613" t="s">
        <v>3744</v>
      </c>
      <c r="B163" s="614" t="s">
        <v>3331</v>
      </c>
      <c r="C163" s="614" t="s">
        <v>3043</v>
      </c>
      <c r="D163" s="614" t="s">
        <v>3797</v>
      </c>
      <c r="E163" s="614" t="s">
        <v>3798</v>
      </c>
      <c r="F163" s="617">
        <v>1</v>
      </c>
      <c r="G163" s="617">
        <v>797</v>
      </c>
      <c r="H163" s="617">
        <v>1</v>
      </c>
      <c r="I163" s="617">
        <v>797</v>
      </c>
      <c r="J163" s="617">
        <v>2</v>
      </c>
      <c r="K163" s="617">
        <v>1594</v>
      </c>
      <c r="L163" s="617">
        <v>2</v>
      </c>
      <c r="M163" s="617">
        <v>797</v>
      </c>
      <c r="N163" s="617">
        <v>1</v>
      </c>
      <c r="O163" s="617">
        <v>797</v>
      </c>
      <c r="P163" s="638">
        <v>1</v>
      </c>
      <c r="Q163" s="618">
        <v>797</v>
      </c>
    </row>
    <row r="164" spans="1:17" ht="14.4" customHeight="1" x14ac:dyDescent="0.3">
      <c r="A164" s="613" t="s">
        <v>3744</v>
      </c>
      <c r="B164" s="614" t="s">
        <v>3331</v>
      </c>
      <c r="C164" s="614" t="s">
        <v>3043</v>
      </c>
      <c r="D164" s="614" t="s">
        <v>3799</v>
      </c>
      <c r="E164" s="614" t="s">
        <v>3800</v>
      </c>
      <c r="F164" s="617"/>
      <c r="G164" s="617"/>
      <c r="H164" s="617"/>
      <c r="I164" s="617"/>
      <c r="J164" s="617">
        <v>1</v>
      </c>
      <c r="K164" s="617">
        <v>10072.94</v>
      </c>
      <c r="L164" s="617"/>
      <c r="M164" s="617">
        <v>10072.94</v>
      </c>
      <c r="N164" s="617"/>
      <c r="O164" s="617"/>
      <c r="P164" s="638"/>
      <c r="Q164" s="618"/>
    </row>
    <row r="165" spans="1:17" ht="14.4" customHeight="1" x14ac:dyDescent="0.3">
      <c r="A165" s="613" t="s">
        <v>3744</v>
      </c>
      <c r="B165" s="614" t="s">
        <v>3331</v>
      </c>
      <c r="C165" s="614" t="s">
        <v>3043</v>
      </c>
      <c r="D165" s="614" t="s">
        <v>3801</v>
      </c>
      <c r="E165" s="614" t="s">
        <v>3802</v>
      </c>
      <c r="F165" s="617"/>
      <c r="G165" s="617"/>
      <c r="H165" s="617"/>
      <c r="I165" s="617"/>
      <c r="J165" s="617">
        <v>2</v>
      </c>
      <c r="K165" s="617">
        <v>5948.72</v>
      </c>
      <c r="L165" s="617"/>
      <c r="M165" s="617">
        <v>2974.36</v>
      </c>
      <c r="N165" s="617"/>
      <c r="O165" s="617"/>
      <c r="P165" s="638"/>
      <c r="Q165" s="618"/>
    </row>
    <row r="166" spans="1:17" ht="14.4" customHeight="1" x14ac:dyDescent="0.3">
      <c r="A166" s="613" t="s">
        <v>3744</v>
      </c>
      <c r="B166" s="614" t="s">
        <v>3331</v>
      </c>
      <c r="C166" s="614" t="s">
        <v>3043</v>
      </c>
      <c r="D166" s="614" t="s">
        <v>3803</v>
      </c>
      <c r="E166" s="614" t="s">
        <v>3804</v>
      </c>
      <c r="F166" s="617">
        <v>1</v>
      </c>
      <c r="G166" s="617">
        <v>5259.23</v>
      </c>
      <c r="H166" s="617">
        <v>1</v>
      </c>
      <c r="I166" s="617">
        <v>5259.23</v>
      </c>
      <c r="J166" s="617">
        <v>2</v>
      </c>
      <c r="K166" s="617">
        <v>10518.46</v>
      </c>
      <c r="L166" s="617">
        <v>2</v>
      </c>
      <c r="M166" s="617">
        <v>5259.23</v>
      </c>
      <c r="N166" s="617">
        <v>5</v>
      </c>
      <c r="O166" s="617">
        <v>26296.149999999998</v>
      </c>
      <c r="P166" s="638">
        <v>5</v>
      </c>
      <c r="Q166" s="618">
        <v>5259.23</v>
      </c>
    </row>
    <row r="167" spans="1:17" ht="14.4" customHeight="1" x14ac:dyDescent="0.3">
      <c r="A167" s="613" t="s">
        <v>3744</v>
      </c>
      <c r="B167" s="614" t="s">
        <v>3331</v>
      </c>
      <c r="C167" s="614" t="s">
        <v>3043</v>
      </c>
      <c r="D167" s="614" t="s">
        <v>3805</v>
      </c>
      <c r="E167" s="614" t="s">
        <v>3806</v>
      </c>
      <c r="F167" s="617">
        <v>1</v>
      </c>
      <c r="G167" s="617">
        <v>605.65</v>
      </c>
      <c r="H167" s="617">
        <v>1</v>
      </c>
      <c r="I167" s="617">
        <v>605.65</v>
      </c>
      <c r="J167" s="617">
        <v>1</v>
      </c>
      <c r="K167" s="617">
        <v>605.65</v>
      </c>
      <c r="L167" s="617">
        <v>1</v>
      </c>
      <c r="M167" s="617">
        <v>605.65</v>
      </c>
      <c r="N167" s="617"/>
      <c r="O167" s="617"/>
      <c r="P167" s="638"/>
      <c r="Q167" s="618"/>
    </row>
    <row r="168" spans="1:17" ht="14.4" customHeight="1" x14ac:dyDescent="0.3">
      <c r="A168" s="613" t="s">
        <v>3744</v>
      </c>
      <c r="B168" s="614" t="s">
        <v>3331</v>
      </c>
      <c r="C168" s="614" t="s">
        <v>3043</v>
      </c>
      <c r="D168" s="614" t="s">
        <v>3807</v>
      </c>
      <c r="E168" s="614" t="s">
        <v>3808</v>
      </c>
      <c r="F168" s="617"/>
      <c r="G168" s="617"/>
      <c r="H168" s="617"/>
      <c r="I168" s="617"/>
      <c r="J168" s="617">
        <v>2</v>
      </c>
      <c r="K168" s="617">
        <v>34763.980000000003</v>
      </c>
      <c r="L168" s="617"/>
      <c r="M168" s="617">
        <v>17381.990000000002</v>
      </c>
      <c r="N168" s="617"/>
      <c r="O168" s="617"/>
      <c r="P168" s="638"/>
      <c r="Q168" s="618"/>
    </row>
    <row r="169" spans="1:17" ht="14.4" customHeight="1" x14ac:dyDescent="0.3">
      <c r="A169" s="613" t="s">
        <v>3744</v>
      </c>
      <c r="B169" s="614" t="s">
        <v>3331</v>
      </c>
      <c r="C169" s="614" t="s">
        <v>3043</v>
      </c>
      <c r="D169" s="614" t="s">
        <v>3809</v>
      </c>
      <c r="E169" s="614" t="s">
        <v>3810</v>
      </c>
      <c r="F169" s="617">
        <v>1</v>
      </c>
      <c r="G169" s="617">
        <v>831.16</v>
      </c>
      <c r="H169" s="617">
        <v>1</v>
      </c>
      <c r="I169" s="617">
        <v>831.16</v>
      </c>
      <c r="J169" s="617">
        <v>2</v>
      </c>
      <c r="K169" s="617">
        <v>1662.32</v>
      </c>
      <c r="L169" s="617">
        <v>2</v>
      </c>
      <c r="M169" s="617">
        <v>831.16</v>
      </c>
      <c r="N169" s="617"/>
      <c r="O169" s="617"/>
      <c r="P169" s="638"/>
      <c r="Q169" s="618"/>
    </row>
    <row r="170" spans="1:17" ht="14.4" customHeight="1" x14ac:dyDescent="0.3">
      <c r="A170" s="613" t="s">
        <v>3744</v>
      </c>
      <c r="B170" s="614" t="s">
        <v>3331</v>
      </c>
      <c r="C170" s="614" t="s">
        <v>3043</v>
      </c>
      <c r="D170" s="614" t="s">
        <v>3811</v>
      </c>
      <c r="E170" s="614" t="s">
        <v>3810</v>
      </c>
      <c r="F170" s="617">
        <v>2</v>
      </c>
      <c r="G170" s="617">
        <v>1776.12</v>
      </c>
      <c r="H170" s="617">
        <v>1</v>
      </c>
      <c r="I170" s="617">
        <v>888.06</v>
      </c>
      <c r="J170" s="617">
        <v>6</v>
      </c>
      <c r="K170" s="617">
        <v>5328.3600000000006</v>
      </c>
      <c r="L170" s="617">
        <v>3.0000000000000004</v>
      </c>
      <c r="M170" s="617">
        <v>888.06000000000006</v>
      </c>
      <c r="N170" s="617">
        <v>7</v>
      </c>
      <c r="O170" s="617">
        <v>6216.4199999999983</v>
      </c>
      <c r="P170" s="638">
        <v>3.4999999999999991</v>
      </c>
      <c r="Q170" s="618">
        <v>888.05999999999972</v>
      </c>
    </row>
    <row r="171" spans="1:17" ht="14.4" customHeight="1" x14ac:dyDescent="0.3">
      <c r="A171" s="613" t="s">
        <v>3744</v>
      </c>
      <c r="B171" s="614" t="s">
        <v>3331</v>
      </c>
      <c r="C171" s="614" t="s">
        <v>3043</v>
      </c>
      <c r="D171" s="614" t="s">
        <v>3812</v>
      </c>
      <c r="E171" s="614" t="s">
        <v>3813</v>
      </c>
      <c r="F171" s="617"/>
      <c r="G171" s="617"/>
      <c r="H171" s="617"/>
      <c r="I171" s="617"/>
      <c r="J171" s="617">
        <v>3</v>
      </c>
      <c r="K171" s="617">
        <v>2664.18</v>
      </c>
      <c r="L171" s="617"/>
      <c r="M171" s="617">
        <v>888.06</v>
      </c>
      <c r="N171" s="617">
        <v>2</v>
      </c>
      <c r="O171" s="617">
        <v>1776.12</v>
      </c>
      <c r="P171" s="638"/>
      <c r="Q171" s="618">
        <v>888.06</v>
      </c>
    </row>
    <row r="172" spans="1:17" ht="14.4" customHeight="1" x14ac:dyDescent="0.3">
      <c r="A172" s="613" t="s">
        <v>3744</v>
      </c>
      <c r="B172" s="614" t="s">
        <v>3331</v>
      </c>
      <c r="C172" s="614" t="s">
        <v>3043</v>
      </c>
      <c r="D172" s="614" t="s">
        <v>3814</v>
      </c>
      <c r="E172" s="614" t="s">
        <v>3815</v>
      </c>
      <c r="F172" s="617"/>
      <c r="G172" s="617"/>
      <c r="H172" s="617"/>
      <c r="I172" s="617"/>
      <c r="J172" s="617">
        <v>2</v>
      </c>
      <c r="K172" s="617">
        <v>1662.32</v>
      </c>
      <c r="L172" s="617"/>
      <c r="M172" s="617">
        <v>831.16</v>
      </c>
      <c r="N172" s="617"/>
      <c r="O172" s="617"/>
      <c r="P172" s="638"/>
      <c r="Q172" s="618"/>
    </row>
    <row r="173" spans="1:17" ht="14.4" customHeight="1" x14ac:dyDescent="0.3">
      <c r="A173" s="613" t="s">
        <v>3744</v>
      </c>
      <c r="B173" s="614" t="s">
        <v>3331</v>
      </c>
      <c r="C173" s="614" t="s">
        <v>3043</v>
      </c>
      <c r="D173" s="614" t="s">
        <v>3816</v>
      </c>
      <c r="E173" s="614" t="s">
        <v>3817</v>
      </c>
      <c r="F173" s="617">
        <v>2</v>
      </c>
      <c r="G173" s="617">
        <v>7797.6</v>
      </c>
      <c r="H173" s="617">
        <v>1</v>
      </c>
      <c r="I173" s="617">
        <v>3898.8</v>
      </c>
      <c r="J173" s="617">
        <v>6</v>
      </c>
      <c r="K173" s="617">
        <v>23392.799999999999</v>
      </c>
      <c r="L173" s="617">
        <v>2.9999999999999996</v>
      </c>
      <c r="M173" s="617">
        <v>3898.7999999999997</v>
      </c>
      <c r="N173" s="617">
        <v>1</v>
      </c>
      <c r="O173" s="617">
        <v>3898.8</v>
      </c>
      <c r="P173" s="638">
        <v>0.5</v>
      </c>
      <c r="Q173" s="618">
        <v>3898.8</v>
      </c>
    </row>
    <row r="174" spans="1:17" ht="14.4" customHeight="1" x14ac:dyDescent="0.3">
      <c r="A174" s="613" t="s">
        <v>3744</v>
      </c>
      <c r="B174" s="614" t="s">
        <v>3331</v>
      </c>
      <c r="C174" s="614" t="s">
        <v>3043</v>
      </c>
      <c r="D174" s="614" t="s">
        <v>3818</v>
      </c>
      <c r="E174" s="614" t="s">
        <v>3819</v>
      </c>
      <c r="F174" s="617">
        <v>1</v>
      </c>
      <c r="G174" s="617">
        <v>1472.88</v>
      </c>
      <c r="H174" s="617">
        <v>1</v>
      </c>
      <c r="I174" s="617">
        <v>1472.88</v>
      </c>
      <c r="J174" s="617">
        <v>4</v>
      </c>
      <c r="K174" s="617">
        <v>5891.52</v>
      </c>
      <c r="L174" s="617">
        <v>4</v>
      </c>
      <c r="M174" s="617">
        <v>1472.88</v>
      </c>
      <c r="N174" s="617"/>
      <c r="O174" s="617"/>
      <c r="P174" s="638"/>
      <c r="Q174" s="618"/>
    </row>
    <row r="175" spans="1:17" ht="14.4" customHeight="1" x14ac:dyDescent="0.3">
      <c r="A175" s="613" t="s">
        <v>3744</v>
      </c>
      <c r="B175" s="614" t="s">
        <v>3331</v>
      </c>
      <c r="C175" s="614" t="s">
        <v>3043</v>
      </c>
      <c r="D175" s="614" t="s">
        <v>3820</v>
      </c>
      <c r="E175" s="614" t="s">
        <v>3821</v>
      </c>
      <c r="F175" s="617"/>
      <c r="G175" s="617"/>
      <c r="H175" s="617"/>
      <c r="I175" s="617"/>
      <c r="J175" s="617"/>
      <c r="K175" s="617"/>
      <c r="L175" s="617"/>
      <c r="M175" s="617"/>
      <c r="N175" s="617">
        <v>1</v>
      </c>
      <c r="O175" s="617">
        <v>1312.14</v>
      </c>
      <c r="P175" s="638"/>
      <c r="Q175" s="618">
        <v>1312.14</v>
      </c>
    </row>
    <row r="176" spans="1:17" ht="14.4" customHeight="1" x14ac:dyDescent="0.3">
      <c r="A176" s="613" t="s">
        <v>3744</v>
      </c>
      <c r="B176" s="614" t="s">
        <v>3331</v>
      </c>
      <c r="C176" s="614" t="s">
        <v>3043</v>
      </c>
      <c r="D176" s="614" t="s">
        <v>3822</v>
      </c>
      <c r="E176" s="614" t="s">
        <v>3823</v>
      </c>
      <c r="F176" s="617"/>
      <c r="G176" s="617"/>
      <c r="H176" s="617"/>
      <c r="I176" s="617"/>
      <c r="J176" s="617">
        <v>11</v>
      </c>
      <c r="K176" s="617">
        <v>40090.379999999997</v>
      </c>
      <c r="L176" s="617"/>
      <c r="M176" s="617">
        <v>3644.58</v>
      </c>
      <c r="N176" s="617">
        <v>7</v>
      </c>
      <c r="O176" s="617">
        <v>25512.06</v>
      </c>
      <c r="P176" s="638"/>
      <c r="Q176" s="618">
        <v>3644.5800000000004</v>
      </c>
    </row>
    <row r="177" spans="1:17" ht="14.4" customHeight="1" x14ac:dyDescent="0.3">
      <c r="A177" s="613" t="s">
        <v>3744</v>
      </c>
      <c r="B177" s="614" t="s">
        <v>3331</v>
      </c>
      <c r="C177" s="614" t="s">
        <v>3043</v>
      </c>
      <c r="D177" s="614" t="s">
        <v>3824</v>
      </c>
      <c r="E177" s="614" t="s">
        <v>3825</v>
      </c>
      <c r="F177" s="617">
        <v>8</v>
      </c>
      <c r="G177" s="617">
        <v>10446.56</v>
      </c>
      <c r="H177" s="617">
        <v>1</v>
      </c>
      <c r="I177" s="617">
        <v>1305.82</v>
      </c>
      <c r="J177" s="617">
        <v>13</v>
      </c>
      <c r="K177" s="617">
        <v>16975.66</v>
      </c>
      <c r="L177" s="617">
        <v>1.625</v>
      </c>
      <c r="M177" s="617">
        <v>1305.82</v>
      </c>
      <c r="N177" s="617">
        <v>5</v>
      </c>
      <c r="O177" s="617">
        <v>5731.65</v>
      </c>
      <c r="P177" s="638">
        <v>0.54866386638280928</v>
      </c>
      <c r="Q177" s="618">
        <v>1146.33</v>
      </c>
    </row>
    <row r="178" spans="1:17" ht="14.4" customHeight="1" x14ac:dyDescent="0.3">
      <c r="A178" s="613" t="s">
        <v>3744</v>
      </c>
      <c r="B178" s="614" t="s">
        <v>3331</v>
      </c>
      <c r="C178" s="614" t="s">
        <v>3043</v>
      </c>
      <c r="D178" s="614" t="s">
        <v>3826</v>
      </c>
      <c r="E178" s="614" t="s">
        <v>3827</v>
      </c>
      <c r="F178" s="617"/>
      <c r="G178" s="617"/>
      <c r="H178" s="617"/>
      <c r="I178" s="617"/>
      <c r="J178" s="617">
        <v>2</v>
      </c>
      <c r="K178" s="617">
        <v>160000</v>
      </c>
      <c r="L178" s="617"/>
      <c r="M178" s="617">
        <v>80000</v>
      </c>
      <c r="N178" s="617"/>
      <c r="O178" s="617"/>
      <c r="P178" s="638"/>
      <c r="Q178" s="618"/>
    </row>
    <row r="179" spans="1:17" ht="14.4" customHeight="1" x14ac:dyDescent="0.3">
      <c r="A179" s="613" t="s">
        <v>3744</v>
      </c>
      <c r="B179" s="614" t="s">
        <v>3331</v>
      </c>
      <c r="C179" s="614" t="s">
        <v>3043</v>
      </c>
      <c r="D179" s="614" t="s">
        <v>3828</v>
      </c>
      <c r="E179" s="614" t="s">
        <v>3829</v>
      </c>
      <c r="F179" s="617">
        <v>5</v>
      </c>
      <c r="G179" s="617">
        <v>1795.5</v>
      </c>
      <c r="H179" s="617">
        <v>1</v>
      </c>
      <c r="I179" s="617">
        <v>359.1</v>
      </c>
      <c r="J179" s="617">
        <v>7</v>
      </c>
      <c r="K179" s="617">
        <v>2513.6999999999998</v>
      </c>
      <c r="L179" s="617">
        <v>1.4</v>
      </c>
      <c r="M179" s="617">
        <v>359.09999999999997</v>
      </c>
      <c r="N179" s="617">
        <v>6</v>
      </c>
      <c r="O179" s="617">
        <v>2154.6</v>
      </c>
      <c r="P179" s="638">
        <v>1.2</v>
      </c>
      <c r="Q179" s="618">
        <v>359.09999999999997</v>
      </c>
    </row>
    <row r="180" spans="1:17" ht="14.4" customHeight="1" x14ac:dyDescent="0.3">
      <c r="A180" s="613" t="s">
        <v>3744</v>
      </c>
      <c r="B180" s="614" t="s">
        <v>3331</v>
      </c>
      <c r="C180" s="614" t="s">
        <v>3043</v>
      </c>
      <c r="D180" s="614" t="s">
        <v>3830</v>
      </c>
      <c r="E180" s="614" t="s">
        <v>3831</v>
      </c>
      <c r="F180" s="617">
        <v>1</v>
      </c>
      <c r="G180" s="617">
        <v>16831.689999999999</v>
      </c>
      <c r="H180" s="617">
        <v>1</v>
      </c>
      <c r="I180" s="617">
        <v>16831.689999999999</v>
      </c>
      <c r="J180" s="617">
        <v>1</v>
      </c>
      <c r="K180" s="617">
        <v>16831.689999999999</v>
      </c>
      <c r="L180" s="617">
        <v>1</v>
      </c>
      <c r="M180" s="617">
        <v>16831.689999999999</v>
      </c>
      <c r="N180" s="617">
        <v>4</v>
      </c>
      <c r="O180" s="617">
        <v>67326.759999999995</v>
      </c>
      <c r="P180" s="638">
        <v>4</v>
      </c>
      <c r="Q180" s="618">
        <v>16831.689999999999</v>
      </c>
    </row>
    <row r="181" spans="1:17" ht="14.4" customHeight="1" x14ac:dyDescent="0.3">
      <c r="A181" s="613" t="s">
        <v>3744</v>
      </c>
      <c r="B181" s="614" t="s">
        <v>3331</v>
      </c>
      <c r="C181" s="614" t="s">
        <v>3043</v>
      </c>
      <c r="D181" s="614" t="s">
        <v>3832</v>
      </c>
      <c r="E181" s="614" t="s">
        <v>3833</v>
      </c>
      <c r="F181" s="617"/>
      <c r="G181" s="617"/>
      <c r="H181" s="617"/>
      <c r="I181" s="617"/>
      <c r="J181" s="617"/>
      <c r="K181" s="617"/>
      <c r="L181" s="617"/>
      <c r="M181" s="617"/>
      <c r="N181" s="617">
        <v>1</v>
      </c>
      <c r="O181" s="617">
        <v>10645.01</v>
      </c>
      <c r="P181" s="638"/>
      <c r="Q181" s="618">
        <v>10645.01</v>
      </c>
    </row>
    <row r="182" spans="1:17" ht="14.4" customHeight="1" x14ac:dyDescent="0.3">
      <c r="A182" s="613" t="s">
        <v>3744</v>
      </c>
      <c r="B182" s="614" t="s">
        <v>3331</v>
      </c>
      <c r="C182" s="614" t="s">
        <v>3043</v>
      </c>
      <c r="D182" s="614" t="s">
        <v>3834</v>
      </c>
      <c r="E182" s="614" t="s">
        <v>3835</v>
      </c>
      <c r="F182" s="617"/>
      <c r="G182" s="617"/>
      <c r="H182" s="617"/>
      <c r="I182" s="617"/>
      <c r="J182" s="617">
        <v>2</v>
      </c>
      <c r="K182" s="617">
        <v>64358.18</v>
      </c>
      <c r="L182" s="617"/>
      <c r="M182" s="617">
        <v>32179.09</v>
      </c>
      <c r="N182" s="617">
        <v>2</v>
      </c>
      <c r="O182" s="617">
        <v>64358.18</v>
      </c>
      <c r="P182" s="638"/>
      <c r="Q182" s="618">
        <v>32179.09</v>
      </c>
    </row>
    <row r="183" spans="1:17" ht="14.4" customHeight="1" x14ac:dyDescent="0.3">
      <c r="A183" s="613" t="s">
        <v>3744</v>
      </c>
      <c r="B183" s="614" t="s">
        <v>3331</v>
      </c>
      <c r="C183" s="614" t="s">
        <v>3043</v>
      </c>
      <c r="D183" s="614" t="s">
        <v>3836</v>
      </c>
      <c r="E183" s="614" t="s">
        <v>3837</v>
      </c>
      <c r="F183" s="617"/>
      <c r="G183" s="617"/>
      <c r="H183" s="617"/>
      <c r="I183" s="617"/>
      <c r="J183" s="617">
        <v>4</v>
      </c>
      <c r="K183" s="617">
        <v>26348.52</v>
      </c>
      <c r="L183" s="617"/>
      <c r="M183" s="617">
        <v>6587.13</v>
      </c>
      <c r="N183" s="617">
        <v>6</v>
      </c>
      <c r="O183" s="617">
        <v>39522.78</v>
      </c>
      <c r="P183" s="638"/>
      <c r="Q183" s="618">
        <v>6587.13</v>
      </c>
    </row>
    <row r="184" spans="1:17" ht="14.4" customHeight="1" x14ac:dyDescent="0.3">
      <c r="A184" s="613" t="s">
        <v>3744</v>
      </c>
      <c r="B184" s="614" t="s">
        <v>3331</v>
      </c>
      <c r="C184" s="614" t="s">
        <v>3043</v>
      </c>
      <c r="D184" s="614" t="s">
        <v>3838</v>
      </c>
      <c r="E184" s="614" t="s">
        <v>3839</v>
      </c>
      <c r="F184" s="617">
        <v>1</v>
      </c>
      <c r="G184" s="617">
        <v>1841.62</v>
      </c>
      <c r="H184" s="617">
        <v>1</v>
      </c>
      <c r="I184" s="617">
        <v>1841.62</v>
      </c>
      <c r="J184" s="617">
        <v>1</v>
      </c>
      <c r="K184" s="617">
        <v>1841.62</v>
      </c>
      <c r="L184" s="617">
        <v>1</v>
      </c>
      <c r="M184" s="617">
        <v>1841.62</v>
      </c>
      <c r="N184" s="617"/>
      <c r="O184" s="617"/>
      <c r="P184" s="638"/>
      <c r="Q184" s="618"/>
    </row>
    <row r="185" spans="1:17" ht="14.4" customHeight="1" x14ac:dyDescent="0.3">
      <c r="A185" s="613" t="s">
        <v>3744</v>
      </c>
      <c r="B185" s="614" t="s">
        <v>3331</v>
      </c>
      <c r="C185" s="614" t="s">
        <v>3043</v>
      </c>
      <c r="D185" s="614" t="s">
        <v>3840</v>
      </c>
      <c r="E185" s="614" t="s">
        <v>3841</v>
      </c>
      <c r="F185" s="617">
        <v>1</v>
      </c>
      <c r="G185" s="617">
        <v>32601.31</v>
      </c>
      <c r="H185" s="617">
        <v>1</v>
      </c>
      <c r="I185" s="617">
        <v>32601.31</v>
      </c>
      <c r="J185" s="617"/>
      <c r="K185" s="617"/>
      <c r="L185" s="617"/>
      <c r="M185" s="617"/>
      <c r="N185" s="617"/>
      <c r="O185" s="617"/>
      <c r="P185" s="638"/>
      <c r="Q185" s="618"/>
    </row>
    <row r="186" spans="1:17" ht="14.4" customHeight="1" x14ac:dyDescent="0.3">
      <c r="A186" s="613" t="s">
        <v>3744</v>
      </c>
      <c r="B186" s="614" t="s">
        <v>3331</v>
      </c>
      <c r="C186" s="614" t="s">
        <v>3043</v>
      </c>
      <c r="D186" s="614" t="s">
        <v>3842</v>
      </c>
      <c r="E186" s="614" t="s">
        <v>3843</v>
      </c>
      <c r="F186" s="617"/>
      <c r="G186" s="617"/>
      <c r="H186" s="617"/>
      <c r="I186" s="617"/>
      <c r="J186" s="617">
        <v>1</v>
      </c>
      <c r="K186" s="617">
        <v>31629.82</v>
      </c>
      <c r="L186" s="617"/>
      <c r="M186" s="617">
        <v>31629.82</v>
      </c>
      <c r="N186" s="617"/>
      <c r="O186" s="617"/>
      <c r="P186" s="638"/>
      <c r="Q186" s="618"/>
    </row>
    <row r="187" spans="1:17" ht="14.4" customHeight="1" x14ac:dyDescent="0.3">
      <c r="A187" s="613" t="s">
        <v>3744</v>
      </c>
      <c r="B187" s="614" t="s">
        <v>3331</v>
      </c>
      <c r="C187" s="614" t="s">
        <v>3043</v>
      </c>
      <c r="D187" s="614" t="s">
        <v>3844</v>
      </c>
      <c r="E187" s="614" t="s">
        <v>3845</v>
      </c>
      <c r="F187" s="617">
        <v>2</v>
      </c>
      <c r="G187" s="617">
        <v>52999.64</v>
      </c>
      <c r="H187" s="617">
        <v>1</v>
      </c>
      <c r="I187" s="617">
        <v>26499.82</v>
      </c>
      <c r="J187" s="617">
        <v>2</v>
      </c>
      <c r="K187" s="617">
        <v>52999.64</v>
      </c>
      <c r="L187" s="617">
        <v>1</v>
      </c>
      <c r="M187" s="617">
        <v>26499.82</v>
      </c>
      <c r="N187" s="617">
        <v>1</v>
      </c>
      <c r="O187" s="617">
        <v>26499.82</v>
      </c>
      <c r="P187" s="638">
        <v>0.5</v>
      </c>
      <c r="Q187" s="618">
        <v>26499.82</v>
      </c>
    </row>
    <row r="188" spans="1:17" ht="14.4" customHeight="1" x14ac:dyDescent="0.3">
      <c r="A188" s="613" t="s">
        <v>3744</v>
      </c>
      <c r="B188" s="614" t="s">
        <v>3331</v>
      </c>
      <c r="C188" s="614" t="s">
        <v>3043</v>
      </c>
      <c r="D188" s="614" t="s">
        <v>3846</v>
      </c>
      <c r="E188" s="614" t="s">
        <v>3847</v>
      </c>
      <c r="F188" s="617"/>
      <c r="G188" s="617"/>
      <c r="H188" s="617"/>
      <c r="I188" s="617"/>
      <c r="J188" s="617">
        <v>1</v>
      </c>
      <c r="K188" s="617">
        <v>4360</v>
      </c>
      <c r="L188" s="617"/>
      <c r="M188" s="617">
        <v>4360</v>
      </c>
      <c r="N188" s="617"/>
      <c r="O188" s="617"/>
      <c r="P188" s="638"/>
      <c r="Q188" s="618"/>
    </row>
    <row r="189" spans="1:17" ht="14.4" customHeight="1" x14ac:dyDescent="0.3">
      <c r="A189" s="613" t="s">
        <v>3744</v>
      </c>
      <c r="B189" s="614" t="s">
        <v>3331</v>
      </c>
      <c r="C189" s="614" t="s">
        <v>3043</v>
      </c>
      <c r="D189" s="614" t="s">
        <v>3848</v>
      </c>
      <c r="E189" s="614" t="s">
        <v>3849</v>
      </c>
      <c r="F189" s="617"/>
      <c r="G189" s="617"/>
      <c r="H189" s="617"/>
      <c r="I189" s="617"/>
      <c r="J189" s="617">
        <v>3</v>
      </c>
      <c r="K189" s="617">
        <v>99375.78</v>
      </c>
      <c r="L189" s="617"/>
      <c r="M189" s="617">
        <v>33125.26</v>
      </c>
      <c r="N189" s="617">
        <v>1</v>
      </c>
      <c r="O189" s="617">
        <v>33125.26</v>
      </c>
      <c r="P189" s="638"/>
      <c r="Q189" s="618">
        <v>33125.26</v>
      </c>
    </row>
    <row r="190" spans="1:17" ht="14.4" customHeight="1" x14ac:dyDescent="0.3">
      <c r="A190" s="613" t="s">
        <v>3744</v>
      </c>
      <c r="B190" s="614" t="s">
        <v>3331</v>
      </c>
      <c r="C190" s="614" t="s">
        <v>3043</v>
      </c>
      <c r="D190" s="614" t="s">
        <v>3850</v>
      </c>
      <c r="E190" s="614" t="s">
        <v>3851</v>
      </c>
      <c r="F190" s="617"/>
      <c r="G190" s="617"/>
      <c r="H190" s="617"/>
      <c r="I190" s="617"/>
      <c r="J190" s="617"/>
      <c r="K190" s="617"/>
      <c r="L190" s="617"/>
      <c r="M190" s="617"/>
      <c r="N190" s="617">
        <v>1</v>
      </c>
      <c r="O190" s="617">
        <v>380.86</v>
      </c>
      <c r="P190" s="638"/>
      <c r="Q190" s="618">
        <v>380.86</v>
      </c>
    </row>
    <row r="191" spans="1:17" ht="14.4" customHeight="1" x14ac:dyDescent="0.3">
      <c r="A191" s="613" t="s">
        <v>3744</v>
      </c>
      <c r="B191" s="614" t="s">
        <v>3331</v>
      </c>
      <c r="C191" s="614" t="s">
        <v>3043</v>
      </c>
      <c r="D191" s="614" t="s">
        <v>3852</v>
      </c>
      <c r="E191" s="614" t="s">
        <v>3853</v>
      </c>
      <c r="F191" s="617"/>
      <c r="G191" s="617"/>
      <c r="H191" s="617"/>
      <c r="I191" s="617"/>
      <c r="J191" s="617">
        <v>1</v>
      </c>
      <c r="K191" s="617">
        <v>38086.36</v>
      </c>
      <c r="L191" s="617"/>
      <c r="M191" s="617">
        <v>38086.36</v>
      </c>
      <c r="N191" s="617"/>
      <c r="O191" s="617"/>
      <c r="P191" s="638"/>
      <c r="Q191" s="618"/>
    </row>
    <row r="192" spans="1:17" ht="14.4" customHeight="1" x14ac:dyDescent="0.3">
      <c r="A192" s="613" t="s">
        <v>3744</v>
      </c>
      <c r="B192" s="614" t="s">
        <v>3331</v>
      </c>
      <c r="C192" s="614" t="s">
        <v>3043</v>
      </c>
      <c r="D192" s="614" t="s">
        <v>3854</v>
      </c>
      <c r="E192" s="614" t="s">
        <v>3855</v>
      </c>
      <c r="F192" s="617"/>
      <c r="G192" s="617"/>
      <c r="H192" s="617"/>
      <c r="I192" s="617"/>
      <c r="J192" s="617"/>
      <c r="K192" s="617"/>
      <c r="L192" s="617"/>
      <c r="M192" s="617"/>
      <c r="N192" s="617">
        <v>3</v>
      </c>
      <c r="O192" s="617">
        <v>9535.89</v>
      </c>
      <c r="P192" s="638"/>
      <c r="Q192" s="618">
        <v>3178.6299999999997</v>
      </c>
    </row>
    <row r="193" spans="1:17" ht="14.4" customHeight="1" x14ac:dyDescent="0.3">
      <c r="A193" s="613" t="s">
        <v>3744</v>
      </c>
      <c r="B193" s="614" t="s">
        <v>3331</v>
      </c>
      <c r="C193" s="614" t="s">
        <v>2684</v>
      </c>
      <c r="D193" s="614" t="s">
        <v>3856</v>
      </c>
      <c r="E193" s="614" t="s">
        <v>3857</v>
      </c>
      <c r="F193" s="617"/>
      <c r="G193" s="617"/>
      <c r="H193" s="617"/>
      <c r="I193" s="617"/>
      <c r="J193" s="617"/>
      <c r="K193" s="617"/>
      <c r="L193" s="617"/>
      <c r="M193" s="617"/>
      <c r="N193" s="617">
        <v>1</v>
      </c>
      <c r="O193" s="617">
        <v>207</v>
      </c>
      <c r="P193" s="638"/>
      <c r="Q193" s="618">
        <v>207</v>
      </c>
    </row>
    <row r="194" spans="1:17" ht="14.4" customHeight="1" x14ac:dyDescent="0.3">
      <c r="A194" s="613" t="s">
        <v>3744</v>
      </c>
      <c r="B194" s="614" t="s">
        <v>3331</v>
      </c>
      <c r="C194" s="614" t="s">
        <v>2684</v>
      </c>
      <c r="D194" s="614" t="s">
        <v>3858</v>
      </c>
      <c r="E194" s="614" t="s">
        <v>3859</v>
      </c>
      <c r="F194" s="617">
        <v>1</v>
      </c>
      <c r="G194" s="617">
        <v>150</v>
      </c>
      <c r="H194" s="617">
        <v>1</v>
      </c>
      <c r="I194" s="617">
        <v>150</v>
      </c>
      <c r="J194" s="617"/>
      <c r="K194" s="617"/>
      <c r="L194" s="617"/>
      <c r="M194" s="617"/>
      <c r="N194" s="617"/>
      <c r="O194" s="617"/>
      <c r="P194" s="638"/>
      <c r="Q194" s="618"/>
    </row>
    <row r="195" spans="1:17" ht="14.4" customHeight="1" x14ac:dyDescent="0.3">
      <c r="A195" s="613" t="s">
        <v>3744</v>
      </c>
      <c r="B195" s="614" t="s">
        <v>3331</v>
      </c>
      <c r="C195" s="614" t="s">
        <v>2684</v>
      </c>
      <c r="D195" s="614" t="s">
        <v>3860</v>
      </c>
      <c r="E195" s="614" t="s">
        <v>3861</v>
      </c>
      <c r="F195" s="617">
        <v>1</v>
      </c>
      <c r="G195" s="617">
        <v>182</v>
      </c>
      <c r="H195" s="617">
        <v>1</v>
      </c>
      <c r="I195" s="617">
        <v>182</v>
      </c>
      <c r="J195" s="617"/>
      <c r="K195" s="617"/>
      <c r="L195" s="617"/>
      <c r="M195" s="617"/>
      <c r="N195" s="617"/>
      <c r="O195" s="617"/>
      <c r="P195" s="638"/>
      <c r="Q195" s="618"/>
    </row>
    <row r="196" spans="1:17" ht="14.4" customHeight="1" x14ac:dyDescent="0.3">
      <c r="A196" s="613" t="s">
        <v>3744</v>
      </c>
      <c r="B196" s="614" t="s">
        <v>3331</v>
      </c>
      <c r="C196" s="614" t="s">
        <v>2684</v>
      </c>
      <c r="D196" s="614" t="s">
        <v>3862</v>
      </c>
      <c r="E196" s="614" t="s">
        <v>3863</v>
      </c>
      <c r="F196" s="617">
        <v>6</v>
      </c>
      <c r="G196" s="617">
        <v>744</v>
      </c>
      <c r="H196" s="617">
        <v>1</v>
      </c>
      <c r="I196" s="617">
        <v>124</v>
      </c>
      <c r="J196" s="617">
        <v>12</v>
      </c>
      <c r="K196" s="617">
        <v>1495</v>
      </c>
      <c r="L196" s="617">
        <v>2.0094086021505375</v>
      </c>
      <c r="M196" s="617">
        <v>124.58333333333333</v>
      </c>
      <c r="N196" s="617">
        <v>12</v>
      </c>
      <c r="O196" s="617">
        <v>1500</v>
      </c>
      <c r="P196" s="638">
        <v>2.0161290322580645</v>
      </c>
      <c r="Q196" s="618">
        <v>125</v>
      </c>
    </row>
    <row r="197" spans="1:17" ht="14.4" customHeight="1" x14ac:dyDescent="0.3">
      <c r="A197" s="613" t="s">
        <v>3744</v>
      </c>
      <c r="B197" s="614" t="s">
        <v>3331</v>
      </c>
      <c r="C197" s="614" t="s">
        <v>2684</v>
      </c>
      <c r="D197" s="614" t="s">
        <v>3864</v>
      </c>
      <c r="E197" s="614" t="s">
        <v>3865</v>
      </c>
      <c r="F197" s="617">
        <v>14</v>
      </c>
      <c r="G197" s="617">
        <v>3038</v>
      </c>
      <c r="H197" s="617">
        <v>1</v>
      </c>
      <c r="I197" s="617">
        <v>217</v>
      </c>
      <c r="J197" s="617">
        <v>27</v>
      </c>
      <c r="K197" s="617">
        <v>5864</v>
      </c>
      <c r="L197" s="617">
        <v>1.9302172481895985</v>
      </c>
      <c r="M197" s="617">
        <v>217.18518518518519</v>
      </c>
      <c r="N197" s="617">
        <v>23</v>
      </c>
      <c r="O197" s="617">
        <v>5037</v>
      </c>
      <c r="P197" s="638">
        <v>1.6579986833443054</v>
      </c>
      <c r="Q197" s="618">
        <v>219</v>
      </c>
    </row>
    <row r="198" spans="1:17" ht="14.4" customHeight="1" x14ac:dyDescent="0.3">
      <c r="A198" s="613" t="s">
        <v>3744</v>
      </c>
      <c r="B198" s="614" t="s">
        <v>3331</v>
      </c>
      <c r="C198" s="614" t="s">
        <v>2684</v>
      </c>
      <c r="D198" s="614" t="s">
        <v>3495</v>
      </c>
      <c r="E198" s="614" t="s">
        <v>3496</v>
      </c>
      <c r="F198" s="617">
        <v>21</v>
      </c>
      <c r="G198" s="617">
        <v>4599</v>
      </c>
      <c r="H198" s="617">
        <v>1</v>
      </c>
      <c r="I198" s="617">
        <v>219</v>
      </c>
      <c r="J198" s="617">
        <v>20</v>
      </c>
      <c r="K198" s="617">
        <v>4388</v>
      </c>
      <c r="L198" s="617">
        <v>0.95412046096977599</v>
      </c>
      <c r="M198" s="617">
        <v>219.4</v>
      </c>
      <c r="N198" s="617">
        <v>51</v>
      </c>
      <c r="O198" s="617">
        <v>11271</v>
      </c>
      <c r="P198" s="638">
        <v>2.4507501630789301</v>
      </c>
      <c r="Q198" s="618">
        <v>221</v>
      </c>
    </row>
    <row r="199" spans="1:17" ht="14.4" customHeight="1" x14ac:dyDescent="0.3">
      <c r="A199" s="613" t="s">
        <v>3744</v>
      </c>
      <c r="B199" s="614" t="s">
        <v>3331</v>
      </c>
      <c r="C199" s="614" t="s">
        <v>2684</v>
      </c>
      <c r="D199" s="614" t="s">
        <v>3866</v>
      </c>
      <c r="E199" s="614" t="s">
        <v>3867</v>
      </c>
      <c r="F199" s="617">
        <v>7</v>
      </c>
      <c r="G199" s="617">
        <v>4263</v>
      </c>
      <c r="H199" s="617">
        <v>1</v>
      </c>
      <c r="I199" s="617">
        <v>609</v>
      </c>
      <c r="J199" s="617">
        <v>7</v>
      </c>
      <c r="K199" s="617">
        <v>4281</v>
      </c>
      <c r="L199" s="617">
        <v>1.0042223786066151</v>
      </c>
      <c r="M199" s="617">
        <v>611.57142857142856</v>
      </c>
      <c r="N199" s="617">
        <v>8</v>
      </c>
      <c r="O199" s="617">
        <v>4904</v>
      </c>
      <c r="P199" s="638">
        <v>1.1503635937133474</v>
      </c>
      <c r="Q199" s="618">
        <v>613</v>
      </c>
    </row>
    <row r="200" spans="1:17" ht="14.4" customHeight="1" x14ac:dyDescent="0.3">
      <c r="A200" s="613" t="s">
        <v>3744</v>
      </c>
      <c r="B200" s="614" t="s">
        <v>3331</v>
      </c>
      <c r="C200" s="614" t="s">
        <v>2684</v>
      </c>
      <c r="D200" s="614" t="s">
        <v>3334</v>
      </c>
      <c r="E200" s="614" t="s">
        <v>3335</v>
      </c>
      <c r="F200" s="617">
        <v>1</v>
      </c>
      <c r="G200" s="617">
        <v>257</v>
      </c>
      <c r="H200" s="617">
        <v>1</v>
      </c>
      <c r="I200" s="617">
        <v>257</v>
      </c>
      <c r="J200" s="617"/>
      <c r="K200" s="617"/>
      <c r="L200" s="617"/>
      <c r="M200" s="617"/>
      <c r="N200" s="617">
        <v>1</v>
      </c>
      <c r="O200" s="617">
        <v>259</v>
      </c>
      <c r="P200" s="638">
        <v>1.0077821011673151</v>
      </c>
      <c r="Q200" s="618">
        <v>259</v>
      </c>
    </row>
    <row r="201" spans="1:17" ht="14.4" customHeight="1" x14ac:dyDescent="0.3">
      <c r="A201" s="613" t="s">
        <v>3744</v>
      </c>
      <c r="B201" s="614" t="s">
        <v>3331</v>
      </c>
      <c r="C201" s="614" t="s">
        <v>2684</v>
      </c>
      <c r="D201" s="614" t="s">
        <v>3336</v>
      </c>
      <c r="E201" s="614" t="s">
        <v>3337</v>
      </c>
      <c r="F201" s="617">
        <v>1</v>
      </c>
      <c r="G201" s="617">
        <v>326</v>
      </c>
      <c r="H201" s="617">
        <v>1</v>
      </c>
      <c r="I201" s="617">
        <v>326</v>
      </c>
      <c r="J201" s="617">
        <v>2</v>
      </c>
      <c r="K201" s="617">
        <v>652</v>
      </c>
      <c r="L201" s="617">
        <v>2</v>
      </c>
      <c r="M201" s="617">
        <v>326</v>
      </c>
      <c r="N201" s="617"/>
      <c r="O201" s="617"/>
      <c r="P201" s="638"/>
      <c r="Q201" s="618"/>
    </row>
    <row r="202" spans="1:17" ht="14.4" customHeight="1" x14ac:dyDescent="0.3">
      <c r="A202" s="613" t="s">
        <v>3744</v>
      </c>
      <c r="B202" s="614" t="s">
        <v>3331</v>
      </c>
      <c r="C202" s="614" t="s">
        <v>2684</v>
      </c>
      <c r="D202" s="614" t="s">
        <v>3868</v>
      </c>
      <c r="E202" s="614" t="s">
        <v>3869</v>
      </c>
      <c r="F202" s="617">
        <v>1</v>
      </c>
      <c r="G202" s="617">
        <v>4127</v>
      </c>
      <c r="H202" s="617">
        <v>1</v>
      </c>
      <c r="I202" s="617">
        <v>4127</v>
      </c>
      <c r="J202" s="617">
        <v>8</v>
      </c>
      <c r="K202" s="617">
        <v>33032</v>
      </c>
      <c r="L202" s="617">
        <v>8.0038769081657382</v>
      </c>
      <c r="M202" s="617">
        <v>4129</v>
      </c>
      <c r="N202" s="617">
        <v>6</v>
      </c>
      <c r="O202" s="617">
        <v>24834</v>
      </c>
      <c r="P202" s="638">
        <v>6.0174460867458199</v>
      </c>
      <c r="Q202" s="618">
        <v>4139</v>
      </c>
    </row>
    <row r="203" spans="1:17" ht="14.4" customHeight="1" x14ac:dyDescent="0.3">
      <c r="A203" s="613" t="s">
        <v>3744</v>
      </c>
      <c r="B203" s="614" t="s">
        <v>3331</v>
      </c>
      <c r="C203" s="614" t="s">
        <v>2684</v>
      </c>
      <c r="D203" s="614" t="s">
        <v>3338</v>
      </c>
      <c r="E203" s="614" t="s">
        <v>3339</v>
      </c>
      <c r="F203" s="617">
        <v>4</v>
      </c>
      <c r="G203" s="617">
        <v>1112</v>
      </c>
      <c r="H203" s="617">
        <v>1</v>
      </c>
      <c r="I203" s="617">
        <v>278</v>
      </c>
      <c r="J203" s="617">
        <v>2</v>
      </c>
      <c r="K203" s="617">
        <v>557</v>
      </c>
      <c r="L203" s="617">
        <v>0.50089928057553956</v>
      </c>
      <c r="M203" s="617">
        <v>278.5</v>
      </c>
      <c r="N203" s="617">
        <v>1</v>
      </c>
      <c r="O203" s="617">
        <v>279</v>
      </c>
      <c r="P203" s="638">
        <v>0.25089928057553956</v>
      </c>
      <c r="Q203" s="618">
        <v>279</v>
      </c>
    </row>
    <row r="204" spans="1:17" ht="14.4" customHeight="1" x14ac:dyDescent="0.3">
      <c r="A204" s="613" t="s">
        <v>3744</v>
      </c>
      <c r="B204" s="614" t="s">
        <v>3331</v>
      </c>
      <c r="C204" s="614" t="s">
        <v>2684</v>
      </c>
      <c r="D204" s="614" t="s">
        <v>3870</v>
      </c>
      <c r="E204" s="614" t="s">
        <v>3871</v>
      </c>
      <c r="F204" s="617">
        <v>1</v>
      </c>
      <c r="G204" s="617">
        <v>6250</v>
      </c>
      <c r="H204" s="617">
        <v>1</v>
      </c>
      <c r="I204" s="617">
        <v>6250</v>
      </c>
      <c r="J204" s="617">
        <v>4</v>
      </c>
      <c r="K204" s="617">
        <v>25030</v>
      </c>
      <c r="L204" s="617">
        <v>4.0048000000000004</v>
      </c>
      <c r="M204" s="617">
        <v>6257.5</v>
      </c>
      <c r="N204" s="617"/>
      <c r="O204" s="617"/>
      <c r="P204" s="638"/>
      <c r="Q204" s="618"/>
    </row>
    <row r="205" spans="1:17" ht="14.4" customHeight="1" x14ac:dyDescent="0.3">
      <c r="A205" s="613" t="s">
        <v>3744</v>
      </c>
      <c r="B205" s="614" t="s">
        <v>3331</v>
      </c>
      <c r="C205" s="614" t="s">
        <v>2684</v>
      </c>
      <c r="D205" s="614" t="s">
        <v>3872</v>
      </c>
      <c r="E205" s="614" t="s">
        <v>3873</v>
      </c>
      <c r="F205" s="617">
        <v>1</v>
      </c>
      <c r="G205" s="617">
        <v>1515</v>
      </c>
      <c r="H205" s="617">
        <v>1</v>
      </c>
      <c r="I205" s="617">
        <v>1515</v>
      </c>
      <c r="J205" s="617">
        <v>2</v>
      </c>
      <c r="K205" s="617">
        <v>3030</v>
      </c>
      <c r="L205" s="617">
        <v>2</v>
      </c>
      <c r="M205" s="617">
        <v>1515</v>
      </c>
      <c r="N205" s="617">
        <v>1</v>
      </c>
      <c r="O205" s="617">
        <v>1527</v>
      </c>
      <c r="P205" s="638">
        <v>1.0079207920792079</v>
      </c>
      <c r="Q205" s="618">
        <v>1527</v>
      </c>
    </row>
    <row r="206" spans="1:17" ht="14.4" customHeight="1" x14ac:dyDescent="0.3">
      <c r="A206" s="613" t="s">
        <v>3744</v>
      </c>
      <c r="B206" s="614" t="s">
        <v>3331</v>
      </c>
      <c r="C206" s="614" t="s">
        <v>2684</v>
      </c>
      <c r="D206" s="614" t="s">
        <v>3874</v>
      </c>
      <c r="E206" s="614" t="s">
        <v>3875</v>
      </c>
      <c r="F206" s="617">
        <v>2</v>
      </c>
      <c r="G206" s="617">
        <v>30098</v>
      </c>
      <c r="H206" s="617">
        <v>1</v>
      </c>
      <c r="I206" s="617">
        <v>15049</v>
      </c>
      <c r="J206" s="617">
        <v>3</v>
      </c>
      <c r="K206" s="617">
        <v>45147</v>
      </c>
      <c r="L206" s="617">
        <v>1.5</v>
      </c>
      <c r="M206" s="617">
        <v>15049</v>
      </c>
      <c r="N206" s="617"/>
      <c r="O206" s="617"/>
      <c r="P206" s="638"/>
      <c r="Q206" s="618"/>
    </row>
    <row r="207" spans="1:17" ht="14.4" customHeight="1" x14ac:dyDescent="0.3">
      <c r="A207" s="613" t="s">
        <v>3744</v>
      </c>
      <c r="B207" s="614" t="s">
        <v>3331</v>
      </c>
      <c r="C207" s="614" t="s">
        <v>2684</v>
      </c>
      <c r="D207" s="614" t="s">
        <v>3876</v>
      </c>
      <c r="E207" s="614" t="s">
        <v>3877</v>
      </c>
      <c r="F207" s="617">
        <v>23</v>
      </c>
      <c r="G207" s="617">
        <v>87745</v>
      </c>
      <c r="H207" s="617">
        <v>1</v>
      </c>
      <c r="I207" s="617">
        <v>3815</v>
      </c>
      <c r="J207" s="617">
        <v>38</v>
      </c>
      <c r="K207" s="617">
        <v>145030</v>
      </c>
      <c r="L207" s="617">
        <v>1.6528577126901818</v>
      </c>
      <c r="M207" s="617">
        <v>3816.5789473684213</v>
      </c>
      <c r="N207" s="617">
        <v>21</v>
      </c>
      <c r="O207" s="617">
        <v>80304</v>
      </c>
      <c r="P207" s="638">
        <v>0.91519744714798568</v>
      </c>
      <c r="Q207" s="618">
        <v>3824</v>
      </c>
    </row>
    <row r="208" spans="1:17" ht="14.4" customHeight="1" x14ac:dyDescent="0.3">
      <c r="A208" s="613" t="s">
        <v>3744</v>
      </c>
      <c r="B208" s="614" t="s">
        <v>3331</v>
      </c>
      <c r="C208" s="614" t="s">
        <v>2684</v>
      </c>
      <c r="D208" s="614" t="s">
        <v>3878</v>
      </c>
      <c r="E208" s="614" t="s">
        <v>3879</v>
      </c>
      <c r="F208" s="617"/>
      <c r="G208" s="617"/>
      <c r="H208" s="617"/>
      <c r="I208" s="617"/>
      <c r="J208" s="617">
        <v>4</v>
      </c>
      <c r="K208" s="617">
        <v>20608</v>
      </c>
      <c r="L208" s="617"/>
      <c r="M208" s="617">
        <v>5152</v>
      </c>
      <c r="N208" s="617">
        <v>2</v>
      </c>
      <c r="O208" s="617">
        <v>10324</v>
      </c>
      <c r="P208" s="638"/>
      <c r="Q208" s="618">
        <v>5162</v>
      </c>
    </row>
    <row r="209" spans="1:17" ht="14.4" customHeight="1" x14ac:dyDescent="0.3">
      <c r="A209" s="613" t="s">
        <v>3744</v>
      </c>
      <c r="B209" s="614" t="s">
        <v>3331</v>
      </c>
      <c r="C209" s="614" t="s">
        <v>2684</v>
      </c>
      <c r="D209" s="614" t="s">
        <v>3880</v>
      </c>
      <c r="E209" s="614" t="s">
        <v>3881</v>
      </c>
      <c r="F209" s="617">
        <v>13</v>
      </c>
      <c r="G209" s="617">
        <v>101855</v>
      </c>
      <c r="H209" s="617">
        <v>1</v>
      </c>
      <c r="I209" s="617">
        <v>7835</v>
      </c>
      <c r="J209" s="617">
        <v>23</v>
      </c>
      <c r="K209" s="617">
        <v>180296</v>
      </c>
      <c r="L209" s="617">
        <v>1.7701241961612095</v>
      </c>
      <c r="M209" s="617">
        <v>7838.95652173913</v>
      </c>
      <c r="N209" s="617">
        <v>6</v>
      </c>
      <c r="O209" s="617">
        <v>47118</v>
      </c>
      <c r="P209" s="638">
        <v>0.46259879240096213</v>
      </c>
      <c r="Q209" s="618">
        <v>7853</v>
      </c>
    </row>
    <row r="210" spans="1:17" ht="14.4" customHeight="1" x14ac:dyDescent="0.3">
      <c r="A210" s="613" t="s">
        <v>3744</v>
      </c>
      <c r="B210" s="614" t="s">
        <v>3331</v>
      </c>
      <c r="C210" s="614" t="s">
        <v>2684</v>
      </c>
      <c r="D210" s="614" t="s">
        <v>3882</v>
      </c>
      <c r="E210" s="614" t="s">
        <v>3883</v>
      </c>
      <c r="F210" s="617">
        <v>1</v>
      </c>
      <c r="G210" s="617">
        <v>1657</v>
      </c>
      <c r="H210" s="617">
        <v>1</v>
      </c>
      <c r="I210" s="617">
        <v>1657</v>
      </c>
      <c r="J210" s="617">
        <v>4</v>
      </c>
      <c r="K210" s="617">
        <v>6646</v>
      </c>
      <c r="L210" s="617">
        <v>4.0108630054315029</v>
      </c>
      <c r="M210" s="617">
        <v>1661.5</v>
      </c>
      <c r="N210" s="617"/>
      <c r="O210" s="617"/>
      <c r="P210" s="638"/>
      <c r="Q210" s="618"/>
    </row>
    <row r="211" spans="1:17" ht="14.4" customHeight="1" x14ac:dyDescent="0.3">
      <c r="A211" s="613" t="s">
        <v>3744</v>
      </c>
      <c r="B211" s="614" t="s">
        <v>3331</v>
      </c>
      <c r="C211" s="614" t="s">
        <v>2684</v>
      </c>
      <c r="D211" s="614" t="s">
        <v>3884</v>
      </c>
      <c r="E211" s="614" t="s">
        <v>3885</v>
      </c>
      <c r="F211" s="617">
        <v>25</v>
      </c>
      <c r="G211" s="617">
        <v>31925</v>
      </c>
      <c r="H211" s="617">
        <v>1</v>
      </c>
      <c r="I211" s="617">
        <v>1277</v>
      </c>
      <c r="J211" s="617">
        <v>24</v>
      </c>
      <c r="K211" s="617">
        <v>30678</v>
      </c>
      <c r="L211" s="617">
        <v>0.96093970242756466</v>
      </c>
      <c r="M211" s="617">
        <v>1278.25</v>
      </c>
      <c r="N211" s="617">
        <v>25</v>
      </c>
      <c r="O211" s="617">
        <v>32025</v>
      </c>
      <c r="P211" s="638">
        <v>1.0031323414252153</v>
      </c>
      <c r="Q211" s="618">
        <v>1281</v>
      </c>
    </row>
    <row r="212" spans="1:17" ht="14.4" customHeight="1" x14ac:dyDescent="0.3">
      <c r="A212" s="613" t="s">
        <v>3744</v>
      </c>
      <c r="B212" s="614" t="s">
        <v>3331</v>
      </c>
      <c r="C212" s="614" t="s">
        <v>2684</v>
      </c>
      <c r="D212" s="614" t="s">
        <v>3886</v>
      </c>
      <c r="E212" s="614" t="s">
        <v>3887</v>
      </c>
      <c r="F212" s="617">
        <v>24</v>
      </c>
      <c r="G212" s="617">
        <v>27936</v>
      </c>
      <c r="H212" s="617">
        <v>1</v>
      </c>
      <c r="I212" s="617">
        <v>1164</v>
      </c>
      <c r="J212" s="617">
        <v>21</v>
      </c>
      <c r="K212" s="617">
        <v>24462</v>
      </c>
      <c r="L212" s="617">
        <v>0.87564432989690721</v>
      </c>
      <c r="M212" s="617">
        <v>1164.8571428571429</v>
      </c>
      <c r="N212" s="617">
        <v>20</v>
      </c>
      <c r="O212" s="617">
        <v>23340</v>
      </c>
      <c r="P212" s="638">
        <v>0.83548109965635742</v>
      </c>
      <c r="Q212" s="618">
        <v>1167</v>
      </c>
    </row>
    <row r="213" spans="1:17" ht="14.4" customHeight="1" x14ac:dyDescent="0.3">
      <c r="A213" s="613" t="s">
        <v>3744</v>
      </c>
      <c r="B213" s="614" t="s">
        <v>3331</v>
      </c>
      <c r="C213" s="614" t="s">
        <v>2684</v>
      </c>
      <c r="D213" s="614" t="s">
        <v>3888</v>
      </c>
      <c r="E213" s="614" t="s">
        <v>3889</v>
      </c>
      <c r="F213" s="617">
        <v>3</v>
      </c>
      <c r="G213" s="617">
        <v>15204</v>
      </c>
      <c r="H213" s="617">
        <v>1</v>
      </c>
      <c r="I213" s="617">
        <v>5068</v>
      </c>
      <c r="J213" s="617">
        <v>1</v>
      </c>
      <c r="K213" s="617">
        <v>5074</v>
      </c>
      <c r="L213" s="617">
        <v>0.3337279663246514</v>
      </c>
      <c r="M213" s="617">
        <v>5074</v>
      </c>
      <c r="N213" s="617">
        <v>1</v>
      </c>
      <c r="O213" s="617">
        <v>5076</v>
      </c>
      <c r="P213" s="638">
        <v>0.33385951065509079</v>
      </c>
      <c r="Q213" s="618">
        <v>5076</v>
      </c>
    </row>
    <row r="214" spans="1:17" ht="14.4" customHeight="1" x14ac:dyDescent="0.3">
      <c r="A214" s="613" t="s">
        <v>3744</v>
      </c>
      <c r="B214" s="614" t="s">
        <v>3331</v>
      </c>
      <c r="C214" s="614" t="s">
        <v>2684</v>
      </c>
      <c r="D214" s="614" t="s">
        <v>3890</v>
      </c>
      <c r="E214" s="614" t="s">
        <v>3891</v>
      </c>
      <c r="F214" s="617">
        <v>1</v>
      </c>
      <c r="G214" s="617">
        <v>7673</v>
      </c>
      <c r="H214" s="617">
        <v>1</v>
      </c>
      <c r="I214" s="617">
        <v>7673</v>
      </c>
      <c r="J214" s="617"/>
      <c r="K214" s="617"/>
      <c r="L214" s="617"/>
      <c r="M214" s="617"/>
      <c r="N214" s="617"/>
      <c r="O214" s="617"/>
      <c r="P214" s="638"/>
      <c r="Q214" s="618"/>
    </row>
    <row r="215" spans="1:17" ht="14.4" customHeight="1" x14ac:dyDescent="0.3">
      <c r="A215" s="613" t="s">
        <v>3744</v>
      </c>
      <c r="B215" s="614" t="s">
        <v>3331</v>
      </c>
      <c r="C215" s="614" t="s">
        <v>2684</v>
      </c>
      <c r="D215" s="614" t="s">
        <v>3892</v>
      </c>
      <c r="E215" s="614" t="s">
        <v>3893</v>
      </c>
      <c r="F215" s="617">
        <v>412</v>
      </c>
      <c r="G215" s="617">
        <v>71276</v>
      </c>
      <c r="H215" s="617">
        <v>1</v>
      </c>
      <c r="I215" s="617">
        <v>173</v>
      </c>
      <c r="J215" s="617">
        <v>401</v>
      </c>
      <c r="K215" s="617">
        <v>68842</v>
      </c>
      <c r="L215" s="617">
        <v>0.96585105785958802</v>
      </c>
      <c r="M215" s="617">
        <v>171.67581047381546</v>
      </c>
      <c r="N215" s="617">
        <v>355</v>
      </c>
      <c r="O215" s="617">
        <v>62125</v>
      </c>
      <c r="P215" s="638">
        <v>0.87161176272518104</v>
      </c>
      <c r="Q215" s="618">
        <v>175</v>
      </c>
    </row>
    <row r="216" spans="1:17" ht="14.4" customHeight="1" x14ac:dyDescent="0.3">
      <c r="A216" s="613" t="s">
        <v>3744</v>
      </c>
      <c r="B216" s="614" t="s">
        <v>3331</v>
      </c>
      <c r="C216" s="614" t="s">
        <v>2684</v>
      </c>
      <c r="D216" s="614" t="s">
        <v>3894</v>
      </c>
      <c r="E216" s="614" t="s">
        <v>3895</v>
      </c>
      <c r="F216" s="617">
        <v>22</v>
      </c>
      <c r="G216" s="617">
        <v>43912</v>
      </c>
      <c r="H216" s="617">
        <v>1</v>
      </c>
      <c r="I216" s="617">
        <v>1996</v>
      </c>
      <c r="J216" s="617">
        <v>23</v>
      </c>
      <c r="K216" s="617">
        <v>45947</v>
      </c>
      <c r="L216" s="617">
        <v>1.0463426853707414</v>
      </c>
      <c r="M216" s="617">
        <v>1997.695652173913</v>
      </c>
      <c r="N216" s="617">
        <v>22</v>
      </c>
      <c r="O216" s="617">
        <v>44022</v>
      </c>
      <c r="P216" s="638">
        <v>1.0025050100200401</v>
      </c>
      <c r="Q216" s="618">
        <v>2001</v>
      </c>
    </row>
    <row r="217" spans="1:17" ht="14.4" customHeight="1" x14ac:dyDescent="0.3">
      <c r="A217" s="613" t="s">
        <v>3744</v>
      </c>
      <c r="B217" s="614" t="s">
        <v>3331</v>
      </c>
      <c r="C217" s="614" t="s">
        <v>2684</v>
      </c>
      <c r="D217" s="614" t="s">
        <v>3896</v>
      </c>
      <c r="E217" s="614" t="s">
        <v>3897</v>
      </c>
      <c r="F217" s="617">
        <v>5</v>
      </c>
      <c r="G217" s="617">
        <v>13460</v>
      </c>
      <c r="H217" s="617">
        <v>1</v>
      </c>
      <c r="I217" s="617">
        <v>2692</v>
      </c>
      <c r="J217" s="617">
        <v>1</v>
      </c>
      <c r="K217" s="617">
        <v>2695</v>
      </c>
      <c r="L217" s="617">
        <v>0.20022288261515603</v>
      </c>
      <c r="M217" s="617">
        <v>2695</v>
      </c>
      <c r="N217" s="617">
        <v>2</v>
      </c>
      <c r="O217" s="617">
        <v>5392</v>
      </c>
      <c r="P217" s="638">
        <v>0.40059435364041607</v>
      </c>
      <c r="Q217" s="618">
        <v>2696</v>
      </c>
    </row>
    <row r="218" spans="1:17" ht="14.4" customHeight="1" x14ac:dyDescent="0.3">
      <c r="A218" s="613" t="s">
        <v>3744</v>
      </c>
      <c r="B218" s="614" t="s">
        <v>3331</v>
      </c>
      <c r="C218" s="614" t="s">
        <v>2684</v>
      </c>
      <c r="D218" s="614" t="s">
        <v>3898</v>
      </c>
      <c r="E218" s="614" t="s">
        <v>3899</v>
      </c>
      <c r="F218" s="617">
        <v>3</v>
      </c>
      <c r="G218" s="617">
        <v>15540</v>
      </c>
      <c r="H218" s="617">
        <v>1</v>
      </c>
      <c r="I218" s="617">
        <v>5180</v>
      </c>
      <c r="J218" s="617">
        <v>2</v>
      </c>
      <c r="K218" s="617">
        <v>10366</v>
      </c>
      <c r="L218" s="617">
        <v>0.66705276705276706</v>
      </c>
      <c r="M218" s="617">
        <v>5183</v>
      </c>
      <c r="N218" s="617">
        <v>1</v>
      </c>
      <c r="O218" s="617">
        <v>5188</v>
      </c>
      <c r="P218" s="638">
        <v>0.33384813384813383</v>
      </c>
      <c r="Q218" s="618">
        <v>5188</v>
      </c>
    </row>
    <row r="219" spans="1:17" ht="14.4" customHeight="1" x14ac:dyDescent="0.3">
      <c r="A219" s="613" t="s">
        <v>3744</v>
      </c>
      <c r="B219" s="614" t="s">
        <v>3331</v>
      </c>
      <c r="C219" s="614" t="s">
        <v>2684</v>
      </c>
      <c r="D219" s="614" t="s">
        <v>3900</v>
      </c>
      <c r="E219" s="614" t="s">
        <v>3901</v>
      </c>
      <c r="F219" s="617">
        <v>6</v>
      </c>
      <c r="G219" s="617">
        <v>3948</v>
      </c>
      <c r="H219" s="617">
        <v>1</v>
      </c>
      <c r="I219" s="617">
        <v>658</v>
      </c>
      <c r="J219" s="617">
        <v>3</v>
      </c>
      <c r="K219" s="617">
        <v>1983</v>
      </c>
      <c r="L219" s="617">
        <v>0.50227963525835861</v>
      </c>
      <c r="M219" s="617">
        <v>661</v>
      </c>
      <c r="N219" s="617">
        <v>5</v>
      </c>
      <c r="O219" s="617">
        <v>3310</v>
      </c>
      <c r="P219" s="638">
        <v>0.83839918946301928</v>
      </c>
      <c r="Q219" s="618">
        <v>662</v>
      </c>
    </row>
    <row r="220" spans="1:17" ht="14.4" customHeight="1" x14ac:dyDescent="0.3">
      <c r="A220" s="613" t="s">
        <v>3744</v>
      </c>
      <c r="B220" s="614" t="s">
        <v>3331</v>
      </c>
      <c r="C220" s="614" t="s">
        <v>2684</v>
      </c>
      <c r="D220" s="614" t="s">
        <v>3902</v>
      </c>
      <c r="E220" s="614" t="s">
        <v>3903</v>
      </c>
      <c r="F220" s="617">
        <v>1</v>
      </c>
      <c r="G220" s="617">
        <v>2076</v>
      </c>
      <c r="H220" s="617">
        <v>1</v>
      </c>
      <c r="I220" s="617">
        <v>2076</v>
      </c>
      <c r="J220" s="617">
        <v>6</v>
      </c>
      <c r="K220" s="617">
        <v>12476</v>
      </c>
      <c r="L220" s="617">
        <v>6.0096339113680157</v>
      </c>
      <c r="M220" s="617">
        <v>2079.3333333333335</v>
      </c>
      <c r="N220" s="617">
        <v>3</v>
      </c>
      <c r="O220" s="617">
        <v>6246</v>
      </c>
      <c r="P220" s="638">
        <v>3.0086705202312141</v>
      </c>
      <c r="Q220" s="618">
        <v>2082</v>
      </c>
    </row>
    <row r="221" spans="1:17" ht="14.4" customHeight="1" x14ac:dyDescent="0.3">
      <c r="A221" s="613" t="s">
        <v>3744</v>
      </c>
      <c r="B221" s="614" t="s">
        <v>3331</v>
      </c>
      <c r="C221" s="614" t="s">
        <v>2684</v>
      </c>
      <c r="D221" s="614" t="s">
        <v>3904</v>
      </c>
      <c r="E221" s="614" t="s">
        <v>3905</v>
      </c>
      <c r="F221" s="617"/>
      <c r="G221" s="617"/>
      <c r="H221" s="617"/>
      <c r="I221" s="617"/>
      <c r="J221" s="617">
        <v>1</v>
      </c>
      <c r="K221" s="617">
        <v>150</v>
      </c>
      <c r="L221" s="617"/>
      <c r="M221" s="617">
        <v>150</v>
      </c>
      <c r="N221" s="617">
        <v>3</v>
      </c>
      <c r="O221" s="617">
        <v>453</v>
      </c>
      <c r="P221" s="638"/>
      <c r="Q221" s="618">
        <v>151</v>
      </c>
    </row>
    <row r="222" spans="1:17" ht="14.4" customHeight="1" x14ac:dyDescent="0.3">
      <c r="A222" s="613" t="s">
        <v>3744</v>
      </c>
      <c r="B222" s="614" t="s">
        <v>3331</v>
      </c>
      <c r="C222" s="614" t="s">
        <v>2684</v>
      </c>
      <c r="D222" s="614" t="s">
        <v>3906</v>
      </c>
      <c r="E222" s="614" t="s">
        <v>3907</v>
      </c>
      <c r="F222" s="617"/>
      <c r="G222" s="617"/>
      <c r="H222" s="617"/>
      <c r="I222" s="617"/>
      <c r="J222" s="617"/>
      <c r="K222" s="617"/>
      <c r="L222" s="617"/>
      <c r="M222" s="617"/>
      <c r="N222" s="617">
        <v>2</v>
      </c>
      <c r="O222" s="617">
        <v>390</v>
      </c>
      <c r="P222" s="638"/>
      <c r="Q222" s="618">
        <v>195</v>
      </c>
    </row>
    <row r="223" spans="1:17" ht="14.4" customHeight="1" x14ac:dyDescent="0.3">
      <c r="A223" s="613" t="s">
        <v>3744</v>
      </c>
      <c r="B223" s="614" t="s">
        <v>3331</v>
      </c>
      <c r="C223" s="614" t="s">
        <v>2684</v>
      </c>
      <c r="D223" s="614" t="s">
        <v>3908</v>
      </c>
      <c r="E223" s="614" t="s">
        <v>3909</v>
      </c>
      <c r="F223" s="617">
        <v>43</v>
      </c>
      <c r="G223" s="617">
        <v>8514</v>
      </c>
      <c r="H223" s="617">
        <v>1</v>
      </c>
      <c r="I223" s="617">
        <v>198</v>
      </c>
      <c r="J223" s="617">
        <v>100</v>
      </c>
      <c r="K223" s="617">
        <v>19846</v>
      </c>
      <c r="L223" s="617">
        <v>2.3309842612168192</v>
      </c>
      <c r="M223" s="617">
        <v>198.46</v>
      </c>
      <c r="N223" s="617">
        <v>142</v>
      </c>
      <c r="O223" s="617">
        <v>28400</v>
      </c>
      <c r="P223" s="638">
        <v>3.3356824054498473</v>
      </c>
      <c r="Q223" s="618">
        <v>200</v>
      </c>
    </row>
    <row r="224" spans="1:17" ht="14.4" customHeight="1" x14ac:dyDescent="0.3">
      <c r="A224" s="613" t="s">
        <v>3744</v>
      </c>
      <c r="B224" s="614" t="s">
        <v>3331</v>
      </c>
      <c r="C224" s="614" t="s">
        <v>2684</v>
      </c>
      <c r="D224" s="614" t="s">
        <v>3910</v>
      </c>
      <c r="E224" s="614" t="s">
        <v>3911</v>
      </c>
      <c r="F224" s="617">
        <v>23</v>
      </c>
      <c r="G224" s="617">
        <v>9545</v>
      </c>
      <c r="H224" s="617">
        <v>1</v>
      </c>
      <c r="I224" s="617">
        <v>415</v>
      </c>
      <c r="J224" s="617">
        <v>12</v>
      </c>
      <c r="K224" s="617">
        <v>4992</v>
      </c>
      <c r="L224" s="617">
        <v>0.52299633315872185</v>
      </c>
      <c r="M224" s="617">
        <v>416</v>
      </c>
      <c r="N224" s="617">
        <v>13</v>
      </c>
      <c r="O224" s="617">
        <v>5434</v>
      </c>
      <c r="P224" s="638">
        <v>0.56930330015715036</v>
      </c>
      <c r="Q224" s="618">
        <v>418</v>
      </c>
    </row>
    <row r="225" spans="1:17" ht="14.4" customHeight="1" x14ac:dyDescent="0.3">
      <c r="A225" s="613" t="s">
        <v>3744</v>
      </c>
      <c r="B225" s="614" t="s">
        <v>3331</v>
      </c>
      <c r="C225" s="614" t="s">
        <v>2684</v>
      </c>
      <c r="D225" s="614" t="s">
        <v>3912</v>
      </c>
      <c r="E225" s="614" t="s">
        <v>3913</v>
      </c>
      <c r="F225" s="617">
        <v>5</v>
      </c>
      <c r="G225" s="617">
        <v>2125</v>
      </c>
      <c r="H225" s="617">
        <v>1</v>
      </c>
      <c r="I225" s="617">
        <v>425</v>
      </c>
      <c r="J225" s="617">
        <v>3</v>
      </c>
      <c r="K225" s="617">
        <v>1281</v>
      </c>
      <c r="L225" s="617">
        <v>0.60282352941176476</v>
      </c>
      <c r="M225" s="617">
        <v>427</v>
      </c>
      <c r="N225" s="617">
        <v>5</v>
      </c>
      <c r="O225" s="617">
        <v>2140</v>
      </c>
      <c r="P225" s="638">
        <v>1.0070588235294118</v>
      </c>
      <c r="Q225" s="618">
        <v>428</v>
      </c>
    </row>
    <row r="226" spans="1:17" ht="14.4" customHeight="1" x14ac:dyDescent="0.3">
      <c r="A226" s="613" t="s">
        <v>3744</v>
      </c>
      <c r="B226" s="614" t="s">
        <v>3331</v>
      </c>
      <c r="C226" s="614" t="s">
        <v>2684</v>
      </c>
      <c r="D226" s="614" t="s">
        <v>3914</v>
      </c>
      <c r="E226" s="614" t="s">
        <v>3915</v>
      </c>
      <c r="F226" s="617">
        <v>45</v>
      </c>
      <c r="G226" s="617">
        <v>95310</v>
      </c>
      <c r="H226" s="617">
        <v>1</v>
      </c>
      <c r="I226" s="617">
        <v>2118</v>
      </c>
      <c r="J226" s="617">
        <v>36</v>
      </c>
      <c r="K226" s="617">
        <v>76296</v>
      </c>
      <c r="L226" s="617">
        <v>0.80050361976707585</v>
      </c>
      <c r="M226" s="617">
        <v>2119.3333333333335</v>
      </c>
      <c r="N226" s="617">
        <v>29</v>
      </c>
      <c r="O226" s="617">
        <v>61567</v>
      </c>
      <c r="P226" s="638">
        <v>0.64596579582415281</v>
      </c>
      <c r="Q226" s="618">
        <v>2123</v>
      </c>
    </row>
    <row r="227" spans="1:17" ht="14.4" customHeight="1" x14ac:dyDescent="0.3">
      <c r="A227" s="613" t="s">
        <v>3744</v>
      </c>
      <c r="B227" s="614" t="s">
        <v>3331</v>
      </c>
      <c r="C227" s="614" t="s">
        <v>2684</v>
      </c>
      <c r="D227" s="614" t="s">
        <v>3916</v>
      </c>
      <c r="E227" s="614" t="s">
        <v>3877</v>
      </c>
      <c r="F227" s="617">
        <v>26</v>
      </c>
      <c r="G227" s="617">
        <v>48464</v>
      </c>
      <c r="H227" s="617">
        <v>1</v>
      </c>
      <c r="I227" s="617">
        <v>1864</v>
      </c>
      <c r="J227" s="617">
        <v>43</v>
      </c>
      <c r="K227" s="617">
        <v>80194</v>
      </c>
      <c r="L227" s="617">
        <v>1.6547127764938925</v>
      </c>
      <c r="M227" s="617">
        <v>1864.9767441860465</v>
      </c>
      <c r="N227" s="617">
        <v>29</v>
      </c>
      <c r="O227" s="617">
        <v>54201</v>
      </c>
      <c r="P227" s="638">
        <v>1.1183765269065697</v>
      </c>
      <c r="Q227" s="618">
        <v>1869</v>
      </c>
    </row>
    <row r="228" spans="1:17" ht="14.4" customHeight="1" x14ac:dyDescent="0.3">
      <c r="A228" s="613" t="s">
        <v>3744</v>
      </c>
      <c r="B228" s="614" t="s">
        <v>3331</v>
      </c>
      <c r="C228" s="614" t="s">
        <v>2684</v>
      </c>
      <c r="D228" s="614" t="s">
        <v>3917</v>
      </c>
      <c r="E228" s="614" t="s">
        <v>3918</v>
      </c>
      <c r="F228" s="617">
        <v>2</v>
      </c>
      <c r="G228" s="617">
        <v>1824</v>
      </c>
      <c r="H228" s="617">
        <v>1</v>
      </c>
      <c r="I228" s="617">
        <v>912</v>
      </c>
      <c r="J228" s="617">
        <v>2</v>
      </c>
      <c r="K228" s="617">
        <v>1827</v>
      </c>
      <c r="L228" s="617">
        <v>1.0016447368421053</v>
      </c>
      <c r="M228" s="617">
        <v>913.5</v>
      </c>
      <c r="N228" s="617">
        <v>2</v>
      </c>
      <c r="O228" s="617">
        <v>1834</v>
      </c>
      <c r="P228" s="638">
        <v>1.0054824561403508</v>
      </c>
      <c r="Q228" s="618">
        <v>917</v>
      </c>
    </row>
    <row r="229" spans="1:17" ht="14.4" customHeight="1" x14ac:dyDescent="0.3">
      <c r="A229" s="613" t="s">
        <v>3744</v>
      </c>
      <c r="B229" s="614" t="s">
        <v>3331</v>
      </c>
      <c r="C229" s="614" t="s">
        <v>2684</v>
      </c>
      <c r="D229" s="614" t="s">
        <v>3919</v>
      </c>
      <c r="E229" s="614" t="s">
        <v>3920</v>
      </c>
      <c r="F229" s="617">
        <v>16</v>
      </c>
      <c r="G229" s="617">
        <v>134144</v>
      </c>
      <c r="H229" s="617">
        <v>1</v>
      </c>
      <c r="I229" s="617">
        <v>8384</v>
      </c>
      <c r="J229" s="617">
        <v>31</v>
      </c>
      <c r="K229" s="617">
        <v>243257</v>
      </c>
      <c r="L229" s="617">
        <v>1.8134020157442747</v>
      </c>
      <c r="M229" s="617">
        <v>7847</v>
      </c>
      <c r="N229" s="617">
        <v>17</v>
      </c>
      <c r="O229" s="617">
        <v>142783</v>
      </c>
      <c r="P229" s="638">
        <v>1.0644009422709924</v>
      </c>
      <c r="Q229" s="618">
        <v>8399</v>
      </c>
    </row>
    <row r="230" spans="1:17" ht="14.4" customHeight="1" x14ac:dyDescent="0.3">
      <c r="A230" s="613" t="s">
        <v>3744</v>
      </c>
      <c r="B230" s="614" t="s">
        <v>3331</v>
      </c>
      <c r="C230" s="614" t="s">
        <v>2684</v>
      </c>
      <c r="D230" s="614" t="s">
        <v>3921</v>
      </c>
      <c r="E230" s="614" t="s">
        <v>3922</v>
      </c>
      <c r="F230" s="617">
        <v>2</v>
      </c>
      <c r="G230" s="617">
        <v>3986</v>
      </c>
      <c r="H230" s="617">
        <v>1</v>
      </c>
      <c r="I230" s="617">
        <v>1993</v>
      </c>
      <c r="J230" s="617">
        <v>1</v>
      </c>
      <c r="K230" s="617">
        <v>2001</v>
      </c>
      <c r="L230" s="617">
        <v>0.50200702458605118</v>
      </c>
      <c r="M230" s="617">
        <v>2001</v>
      </c>
      <c r="N230" s="617"/>
      <c r="O230" s="617"/>
      <c r="P230" s="638"/>
      <c r="Q230" s="618"/>
    </row>
    <row r="231" spans="1:17" ht="14.4" customHeight="1" x14ac:dyDescent="0.3">
      <c r="A231" s="613" t="s">
        <v>3744</v>
      </c>
      <c r="B231" s="614" t="s">
        <v>3331</v>
      </c>
      <c r="C231" s="614" t="s">
        <v>2684</v>
      </c>
      <c r="D231" s="614" t="s">
        <v>3923</v>
      </c>
      <c r="E231" s="614" t="s">
        <v>3924</v>
      </c>
      <c r="F231" s="617"/>
      <c r="G231" s="617"/>
      <c r="H231" s="617"/>
      <c r="I231" s="617"/>
      <c r="J231" s="617">
        <v>2</v>
      </c>
      <c r="K231" s="617">
        <v>11386</v>
      </c>
      <c r="L231" s="617"/>
      <c r="M231" s="617">
        <v>5693</v>
      </c>
      <c r="N231" s="617"/>
      <c r="O231" s="617"/>
      <c r="P231" s="638"/>
      <c r="Q231" s="618"/>
    </row>
    <row r="232" spans="1:17" ht="14.4" customHeight="1" x14ac:dyDescent="0.3">
      <c r="A232" s="613" t="s">
        <v>3744</v>
      </c>
      <c r="B232" s="614" t="s">
        <v>3331</v>
      </c>
      <c r="C232" s="614" t="s">
        <v>2684</v>
      </c>
      <c r="D232" s="614" t="s">
        <v>3925</v>
      </c>
      <c r="E232" s="614" t="s">
        <v>3926</v>
      </c>
      <c r="F232" s="617"/>
      <c r="G232" s="617"/>
      <c r="H232" s="617"/>
      <c r="I232" s="617"/>
      <c r="J232" s="617">
        <v>2</v>
      </c>
      <c r="K232" s="617">
        <v>1118</v>
      </c>
      <c r="L232" s="617"/>
      <c r="M232" s="617">
        <v>559</v>
      </c>
      <c r="N232" s="617"/>
      <c r="O232" s="617"/>
      <c r="P232" s="638"/>
      <c r="Q232" s="618"/>
    </row>
    <row r="233" spans="1:17" ht="14.4" customHeight="1" x14ac:dyDescent="0.3">
      <c r="A233" s="613" t="s">
        <v>3744</v>
      </c>
      <c r="B233" s="614" t="s">
        <v>3331</v>
      </c>
      <c r="C233" s="614" t="s">
        <v>2684</v>
      </c>
      <c r="D233" s="614" t="s">
        <v>3927</v>
      </c>
      <c r="E233" s="614" t="s">
        <v>3928</v>
      </c>
      <c r="F233" s="617">
        <v>1</v>
      </c>
      <c r="G233" s="617">
        <v>365</v>
      </c>
      <c r="H233" s="617">
        <v>1</v>
      </c>
      <c r="I233" s="617">
        <v>365</v>
      </c>
      <c r="J233" s="617"/>
      <c r="K233" s="617"/>
      <c r="L233" s="617"/>
      <c r="M233" s="617"/>
      <c r="N233" s="617"/>
      <c r="O233" s="617"/>
      <c r="P233" s="638"/>
      <c r="Q233" s="618"/>
    </row>
    <row r="234" spans="1:17" ht="14.4" customHeight="1" x14ac:dyDescent="0.3">
      <c r="A234" s="613" t="s">
        <v>3929</v>
      </c>
      <c r="B234" s="614" t="s">
        <v>3930</v>
      </c>
      <c r="C234" s="614" t="s">
        <v>2684</v>
      </c>
      <c r="D234" s="614" t="s">
        <v>3931</v>
      </c>
      <c r="E234" s="614" t="s">
        <v>3932</v>
      </c>
      <c r="F234" s="617">
        <v>453</v>
      </c>
      <c r="G234" s="617">
        <v>91959</v>
      </c>
      <c r="H234" s="617">
        <v>1</v>
      </c>
      <c r="I234" s="617">
        <v>203</v>
      </c>
      <c r="J234" s="617">
        <v>450</v>
      </c>
      <c r="K234" s="617">
        <v>91700</v>
      </c>
      <c r="L234" s="617">
        <v>0.99718352744157723</v>
      </c>
      <c r="M234" s="617">
        <v>203.77777777777777</v>
      </c>
      <c r="N234" s="617">
        <v>495</v>
      </c>
      <c r="O234" s="617">
        <v>101970</v>
      </c>
      <c r="P234" s="638">
        <v>1.1088637327504649</v>
      </c>
      <c r="Q234" s="618">
        <v>206</v>
      </c>
    </row>
    <row r="235" spans="1:17" ht="14.4" customHeight="1" x14ac:dyDescent="0.3">
      <c r="A235" s="613" t="s">
        <v>3929</v>
      </c>
      <c r="B235" s="614" t="s">
        <v>3930</v>
      </c>
      <c r="C235" s="614" t="s">
        <v>2684</v>
      </c>
      <c r="D235" s="614" t="s">
        <v>3933</v>
      </c>
      <c r="E235" s="614" t="s">
        <v>3932</v>
      </c>
      <c r="F235" s="617"/>
      <c r="G235" s="617"/>
      <c r="H235" s="617"/>
      <c r="I235" s="617"/>
      <c r="J235" s="617">
        <v>1</v>
      </c>
      <c r="K235" s="617">
        <v>84</v>
      </c>
      <c r="L235" s="617"/>
      <c r="M235" s="617">
        <v>84</v>
      </c>
      <c r="N235" s="617">
        <v>2</v>
      </c>
      <c r="O235" s="617">
        <v>170</v>
      </c>
      <c r="P235" s="638"/>
      <c r="Q235" s="618">
        <v>85</v>
      </c>
    </row>
    <row r="236" spans="1:17" ht="14.4" customHeight="1" x14ac:dyDescent="0.3">
      <c r="A236" s="613" t="s">
        <v>3929</v>
      </c>
      <c r="B236" s="614" t="s">
        <v>3930</v>
      </c>
      <c r="C236" s="614" t="s">
        <v>2684</v>
      </c>
      <c r="D236" s="614" t="s">
        <v>3934</v>
      </c>
      <c r="E236" s="614" t="s">
        <v>3935</v>
      </c>
      <c r="F236" s="617">
        <v>172</v>
      </c>
      <c r="G236" s="617">
        <v>50224</v>
      </c>
      <c r="H236" s="617">
        <v>1</v>
      </c>
      <c r="I236" s="617">
        <v>292</v>
      </c>
      <c r="J236" s="617">
        <v>186</v>
      </c>
      <c r="K236" s="617">
        <v>54400</v>
      </c>
      <c r="L236" s="617">
        <v>1.0831474992035681</v>
      </c>
      <c r="M236" s="617">
        <v>292.47311827956992</v>
      </c>
      <c r="N236" s="617">
        <v>145</v>
      </c>
      <c r="O236" s="617">
        <v>42775</v>
      </c>
      <c r="P236" s="638">
        <v>0.85168445364765843</v>
      </c>
      <c r="Q236" s="618">
        <v>295</v>
      </c>
    </row>
    <row r="237" spans="1:17" ht="14.4" customHeight="1" x14ac:dyDescent="0.3">
      <c r="A237" s="613" t="s">
        <v>3929</v>
      </c>
      <c r="B237" s="614" t="s">
        <v>3930</v>
      </c>
      <c r="C237" s="614" t="s">
        <v>2684</v>
      </c>
      <c r="D237" s="614" t="s">
        <v>3936</v>
      </c>
      <c r="E237" s="614" t="s">
        <v>3937</v>
      </c>
      <c r="F237" s="617">
        <v>6</v>
      </c>
      <c r="G237" s="617">
        <v>558</v>
      </c>
      <c r="H237" s="617">
        <v>1</v>
      </c>
      <c r="I237" s="617">
        <v>93</v>
      </c>
      <c r="J237" s="617">
        <v>6</v>
      </c>
      <c r="K237" s="617">
        <v>558</v>
      </c>
      <c r="L237" s="617">
        <v>1</v>
      </c>
      <c r="M237" s="617">
        <v>93</v>
      </c>
      <c r="N237" s="617">
        <v>8</v>
      </c>
      <c r="O237" s="617">
        <v>760</v>
      </c>
      <c r="P237" s="638">
        <v>1.3620071684587813</v>
      </c>
      <c r="Q237" s="618">
        <v>95</v>
      </c>
    </row>
    <row r="238" spans="1:17" ht="14.4" customHeight="1" x14ac:dyDescent="0.3">
      <c r="A238" s="613" t="s">
        <v>3929</v>
      </c>
      <c r="B238" s="614" t="s">
        <v>3930</v>
      </c>
      <c r="C238" s="614" t="s">
        <v>2684</v>
      </c>
      <c r="D238" s="614" t="s">
        <v>3938</v>
      </c>
      <c r="E238" s="614" t="s">
        <v>3939</v>
      </c>
      <c r="F238" s="617">
        <v>81</v>
      </c>
      <c r="G238" s="617">
        <v>10854</v>
      </c>
      <c r="H238" s="617">
        <v>1</v>
      </c>
      <c r="I238" s="617">
        <v>134</v>
      </c>
      <c r="J238" s="617">
        <v>88</v>
      </c>
      <c r="K238" s="617">
        <v>11829</v>
      </c>
      <c r="L238" s="617">
        <v>1.0898286346047541</v>
      </c>
      <c r="M238" s="617">
        <v>134.42045454545453</v>
      </c>
      <c r="N238" s="617">
        <v>80</v>
      </c>
      <c r="O238" s="617">
        <v>10800</v>
      </c>
      <c r="P238" s="638">
        <v>0.99502487562189057</v>
      </c>
      <c r="Q238" s="618">
        <v>135</v>
      </c>
    </row>
    <row r="239" spans="1:17" ht="14.4" customHeight="1" x14ac:dyDescent="0.3">
      <c r="A239" s="613" t="s">
        <v>3929</v>
      </c>
      <c r="B239" s="614" t="s">
        <v>3930</v>
      </c>
      <c r="C239" s="614" t="s">
        <v>2684</v>
      </c>
      <c r="D239" s="614" t="s">
        <v>3940</v>
      </c>
      <c r="E239" s="614" t="s">
        <v>3939</v>
      </c>
      <c r="F239" s="617">
        <v>1</v>
      </c>
      <c r="G239" s="617">
        <v>175</v>
      </c>
      <c r="H239" s="617">
        <v>1</v>
      </c>
      <c r="I239" s="617">
        <v>175</v>
      </c>
      <c r="J239" s="617">
        <v>1</v>
      </c>
      <c r="K239" s="617">
        <v>175</v>
      </c>
      <c r="L239" s="617">
        <v>1</v>
      </c>
      <c r="M239" s="617">
        <v>175</v>
      </c>
      <c r="N239" s="617">
        <v>1</v>
      </c>
      <c r="O239" s="617">
        <v>178</v>
      </c>
      <c r="P239" s="638">
        <v>1.0171428571428571</v>
      </c>
      <c r="Q239" s="618">
        <v>178</v>
      </c>
    </row>
    <row r="240" spans="1:17" ht="14.4" customHeight="1" x14ac:dyDescent="0.3">
      <c r="A240" s="613" t="s">
        <v>3929</v>
      </c>
      <c r="B240" s="614" t="s">
        <v>3930</v>
      </c>
      <c r="C240" s="614" t="s">
        <v>2684</v>
      </c>
      <c r="D240" s="614" t="s">
        <v>3941</v>
      </c>
      <c r="E240" s="614" t="s">
        <v>3942</v>
      </c>
      <c r="F240" s="617">
        <v>7</v>
      </c>
      <c r="G240" s="617">
        <v>1113</v>
      </c>
      <c r="H240" s="617">
        <v>1</v>
      </c>
      <c r="I240" s="617">
        <v>159</v>
      </c>
      <c r="J240" s="617">
        <v>8</v>
      </c>
      <c r="K240" s="617">
        <v>1275</v>
      </c>
      <c r="L240" s="617">
        <v>1.1455525606469004</v>
      </c>
      <c r="M240" s="617">
        <v>159.375</v>
      </c>
      <c r="N240" s="617">
        <v>5</v>
      </c>
      <c r="O240" s="617">
        <v>805</v>
      </c>
      <c r="P240" s="638">
        <v>0.72327044025157228</v>
      </c>
      <c r="Q240" s="618">
        <v>161</v>
      </c>
    </row>
    <row r="241" spans="1:17" ht="14.4" customHeight="1" x14ac:dyDescent="0.3">
      <c r="A241" s="613" t="s">
        <v>3929</v>
      </c>
      <c r="B241" s="614" t="s">
        <v>3930</v>
      </c>
      <c r="C241" s="614" t="s">
        <v>2684</v>
      </c>
      <c r="D241" s="614" t="s">
        <v>3943</v>
      </c>
      <c r="E241" s="614" t="s">
        <v>3944</v>
      </c>
      <c r="F241" s="617"/>
      <c r="G241" s="617"/>
      <c r="H241" s="617"/>
      <c r="I241" s="617"/>
      <c r="J241" s="617"/>
      <c r="K241" s="617"/>
      <c r="L241" s="617"/>
      <c r="M241" s="617"/>
      <c r="N241" s="617">
        <v>1</v>
      </c>
      <c r="O241" s="617">
        <v>383</v>
      </c>
      <c r="P241" s="638"/>
      <c r="Q241" s="618">
        <v>383</v>
      </c>
    </row>
    <row r="242" spans="1:17" ht="14.4" customHeight="1" x14ac:dyDescent="0.3">
      <c r="A242" s="613" t="s">
        <v>3929</v>
      </c>
      <c r="B242" s="614" t="s">
        <v>3930</v>
      </c>
      <c r="C242" s="614" t="s">
        <v>2684</v>
      </c>
      <c r="D242" s="614" t="s">
        <v>3945</v>
      </c>
      <c r="E242" s="614" t="s">
        <v>3946</v>
      </c>
      <c r="F242" s="617">
        <v>71</v>
      </c>
      <c r="G242" s="617">
        <v>18602</v>
      </c>
      <c r="H242" s="617">
        <v>1</v>
      </c>
      <c r="I242" s="617">
        <v>262</v>
      </c>
      <c r="J242" s="617">
        <v>89</v>
      </c>
      <c r="K242" s="617">
        <v>23435</v>
      </c>
      <c r="L242" s="617">
        <v>1.2598107730351575</v>
      </c>
      <c r="M242" s="617">
        <v>263.31460674157302</v>
      </c>
      <c r="N242" s="617">
        <v>68</v>
      </c>
      <c r="O242" s="617">
        <v>18088</v>
      </c>
      <c r="P242" s="638">
        <v>0.97236856252015913</v>
      </c>
      <c r="Q242" s="618">
        <v>266</v>
      </c>
    </row>
    <row r="243" spans="1:17" ht="14.4" customHeight="1" x14ac:dyDescent="0.3">
      <c r="A243" s="613" t="s">
        <v>3929</v>
      </c>
      <c r="B243" s="614" t="s">
        <v>3930</v>
      </c>
      <c r="C243" s="614" t="s">
        <v>2684</v>
      </c>
      <c r="D243" s="614" t="s">
        <v>3947</v>
      </c>
      <c r="E243" s="614" t="s">
        <v>3948</v>
      </c>
      <c r="F243" s="617">
        <v>88</v>
      </c>
      <c r="G243" s="617">
        <v>12408</v>
      </c>
      <c r="H243" s="617">
        <v>1</v>
      </c>
      <c r="I243" s="617">
        <v>141</v>
      </c>
      <c r="J243" s="617">
        <v>106</v>
      </c>
      <c r="K243" s="617">
        <v>14946</v>
      </c>
      <c r="L243" s="617">
        <v>1.2045454545454546</v>
      </c>
      <c r="M243" s="617">
        <v>141</v>
      </c>
      <c r="N243" s="617">
        <v>119</v>
      </c>
      <c r="O243" s="617">
        <v>16779</v>
      </c>
      <c r="P243" s="638">
        <v>1.3522727272727273</v>
      </c>
      <c r="Q243" s="618">
        <v>141</v>
      </c>
    </row>
    <row r="244" spans="1:17" ht="14.4" customHeight="1" x14ac:dyDescent="0.3">
      <c r="A244" s="613" t="s">
        <v>3929</v>
      </c>
      <c r="B244" s="614" t="s">
        <v>3930</v>
      </c>
      <c r="C244" s="614" t="s">
        <v>2684</v>
      </c>
      <c r="D244" s="614" t="s">
        <v>3949</v>
      </c>
      <c r="E244" s="614" t="s">
        <v>3948</v>
      </c>
      <c r="F244" s="617">
        <v>81</v>
      </c>
      <c r="G244" s="617">
        <v>6318</v>
      </c>
      <c r="H244" s="617">
        <v>1</v>
      </c>
      <c r="I244" s="617">
        <v>78</v>
      </c>
      <c r="J244" s="617">
        <v>88</v>
      </c>
      <c r="K244" s="617">
        <v>6864</v>
      </c>
      <c r="L244" s="617">
        <v>1.0864197530864197</v>
      </c>
      <c r="M244" s="617">
        <v>78</v>
      </c>
      <c r="N244" s="617">
        <v>80</v>
      </c>
      <c r="O244" s="617">
        <v>6240</v>
      </c>
      <c r="P244" s="638">
        <v>0.98765432098765427</v>
      </c>
      <c r="Q244" s="618">
        <v>78</v>
      </c>
    </row>
    <row r="245" spans="1:17" ht="14.4" customHeight="1" x14ac:dyDescent="0.3">
      <c r="A245" s="613" t="s">
        <v>3929</v>
      </c>
      <c r="B245" s="614" t="s">
        <v>3930</v>
      </c>
      <c r="C245" s="614" t="s">
        <v>2684</v>
      </c>
      <c r="D245" s="614" t="s">
        <v>3950</v>
      </c>
      <c r="E245" s="614" t="s">
        <v>3951</v>
      </c>
      <c r="F245" s="617">
        <v>88</v>
      </c>
      <c r="G245" s="617">
        <v>26664</v>
      </c>
      <c r="H245" s="617">
        <v>1</v>
      </c>
      <c r="I245" s="617">
        <v>303</v>
      </c>
      <c r="J245" s="617">
        <v>106</v>
      </c>
      <c r="K245" s="617">
        <v>32274</v>
      </c>
      <c r="L245" s="617">
        <v>1.2103960396039604</v>
      </c>
      <c r="M245" s="617">
        <v>304.47169811320754</v>
      </c>
      <c r="N245" s="617">
        <v>119</v>
      </c>
      <c r="O245" s="617">
        <v>36533</v>
      </c>
      <c r="P245" s="638">
        <v>1.3701245124512451</v>
      </c>
      <c r="Q245" s="618">
        <v>307</v>
      </c>
    </row>
    <row r="246" spans="1:17" ht="14.4" customHeight="1" x14ac:dyDescent="0.3">
      <c r="A246" s="613" t="s">
        <v>3929</v>
      </c>
      <c r="B246" s="614" t="s">
        <v>3930</v>
      </c>
      <c r="C246" s="614" t="s">
        <v>2684</v>
      </c>
      <c r="D246" s="614" t="s">
        <v>3952</v>
      </c>
      <c r="E246" s="614" t="s">
        <v>3953</v>
      </c>
      <c r="F246" s="617"/>
      <c r="G246" s="617"/>
      <c r="H246" s="617"/>
      <c r="I246" s="617"/>
      <c r="J246" s="617"/>
      <c r="K246" s="617"/>
      <c r="L246" s="617"/>
      <c r="M246" s="617"/>
      <c r="N246" s="617">
        <v>1</v>
      </c>
      <c r="O246" s="617">
        <v>487</v>
      </c>
      <c r="P246" s="638"/>
      <c r="Q246" s="618">
        <v>487</v>
      </c>
    </row>
    <row r="247" spans="1:17" ht="14.4" customHeight="1" x14ac:dyDescent="0.3">
      <c r="A247" s="613" t="s">
        <v>3929</v>
      </c>
      <c r="B247" s="614" t="s">
        <v>3930</v>
      </c>
      <c r="C247" s="614" t="s">
        <v>2684</v>
      </c>
      <c r="D247" s="614" t="s">
        <v>3954</v>
      </c>
      <c r="E247" s="614" t="s">
        <v>3955</v>
      </c>
      <c r="F247" s="617">
        <v>14</v>
      </c>
      <c r="G247" s="617">
        <v>2240</v>
      </c>
      <c r="H247" s="617">
        <v>1</v>
      </c>
      <c r="I247" s="617">
        <v>160</v>
      </c>
      <c r="J247" s="617">
        <v>18</v>
      </c>
      <c r="K247" s="617">
        <v>2884</v>
      </c>
      <c r="L247" s="617">
        <v>1.2875000000000001</v>
      </c>
      <c r="M247" s="617">
        <v>160.22222222222223</v>
      </c>
      <c r="N247" s="617">
        <v>24</v>
      </c>
      <c r="O247" s="617">
        <v>3864</v>
      </c>
      <c r="P247" s="638">
        <v>1.7250000000000001</v>
      </c>
      <c r="Q247" s="618">
        <v>161</v>
      </c>
    </row>
    <row r="248" spans="1:17" ht="14.4" customHeight="1" x14ac:dyDescent="0.3">
      <c r="A248" s="613" t="s">
        <v>3929</v>
      </c>
      <c r="B248" s="614" t="s">
        <v>3930</v>
      </c>
      <c r="C248" s="614" t="s">
        <v>2684</v>
      </c>
      <c r="D248" s="614" t="s">
        <v>3956</v>
      </c>
      <c r="E248" s="614" t="s">
        <v>3932</v>
      </c>
      <c r="F248" s="617">
        <v>230</v>
      </c>
      <c r="G248" s="617">
        <v>16100</v>
      </c>
      <c r="H248" s="617">
        <v>1</v>
      </c>
      <c r="I248" s="617">
        <v>70</v>
      </c>
      <c r="J248" s="617">
        <v>240</v>
      </c>
      <c r="K248" s="617">
        <v>16900</v>
      </c>
      <c r="L248" s="617">
        <v>1.0496894409937889</v>
      </c>
      <c r="M248" s="617">
        <v>70.416666666666671</v>
      </c>
      <c r="N248" s="617">
        <v>230</v>
      </c>
      <c r="O248" s="617">
        <v>16330</v>
      </c>
      <c r="P248" s="638">
        <v>1.0142857142857142</v>
      </c>
      <c r="Q248" s="618">
        <v>71</v>
      </c>
    </row>
    <row r="249" spans="1:17" ht="14.4" customHeight="1" x14ac:dyDescent="0.3">
      <c r="A249" s="613" t="s">
        <v>3929</v>
      </c>
      <c r="B249" s="614" t="s">
        <v>3930</v>
      </c>
      <c r="C249" s="614" t="s">
        <v>2684</v>
      </c>
      <c r="D249" s="614" t="s">
        <v>3957</v>
      </c>
      <c r="E249" s="614" t="s">
        <v>3958</v>
      </c>
      <c r="F249" s="617">
        <v>3</v>
      </c>
      <c r="G249" s="617">
        <v>648</v>
      </c>
      <c r="H249" s="617">
        <v>1</v>
      </c>
      <c r="I249" s="617">
        <v>216</v>
      </c>
      <c r="J249" s="617">
        <v>1</v>
      </c>
      <c r="K249" s="617">
        <v>216</v>
      </c>
      <c r="L249" s="617">
        <v>0.33333333333333331</v>
      </c>
      <c r="M249" s="617">
        <v>216</v>
      </c>
      <c r="N249" s="617">
        <v>3</v>
      </c>
      <c r="O249" s="617">
        <v>660</v>
      </c>
      <c r="P249" s="638">
        <v>1.0185185185185186</v>
      </c>
      <c r="Q249" s="618">
        <v>220</v>
      </c>
    </row>
    <row r="250" spans="1:17" ht="14.4" customHeight="1" x14ac:dyDescent="0.3">
      <c r="A250" s="613" t="s">
        <v>3929</v>
      </c>
      <c r="B250" s="614" t="s">
        <v>3930</v>
      </c>
      <c r="C250" s="614" t="s">
        <v>2684</v>
      </c>
      <c r="D250" s="614" t="s">
        <v>3959</v>
      </c>
      <c r="E250" s="614" t="s">
        <v>3960</v>
      </c>
      <c r="F250" s="617">
        <v>6</v>
      </c>
      <c r="G250" s="617">
        <v>7134</v>
      </c>
      <c r="H250" s="617">
        <v>1</v>
      </c>
      <c r="I250" s="617">
        <v>1189</v>
      </c>
      <c r="J250" s="617">
        <v>5</v>
      </c>
      <c r="K250" s="617">
        <v>5945</v>
      </c>
      <c r="L250" s="617">
        <v>0.83333333333333337</v>
      </c>
      <c r="M250" s="617">
        <v>1189</v>
      </c>
      <c r="N250" s="617">
        <v>6</v>
      </c>
      <c r="O250" s="617">
        <v>7170</v>
      </c>
      <c r="P250" s="638">
        <v>1.0050462573591252</v>
      </c>
      <c r="Q250" s="618">
        <v>1195</v>
      </c>
    </row>
    <row r="251" spans="1:17" ht="14.4" customHeight="1" x14ac:dyDescent="0.3">
      <c r="A251" s="613" t="s">
        <v>3929</v>
      </c>
      <c r="B251" s="614" t="s">
        <v>3930</v>
      </c>
      <c r="C251" s="614" t="s">
        <v>2684</v>
      </c>
      <c r="D251" s="614" t="s">
        <v>3961</v>
      </c>
      <c r="E251" s="614" t="s">
        <v>3962</v>
      </c>
      <c r="F251" s="617">
        <v>6</v>
      </c>
      <c r="G251" s="617">
        <v>648</v>
      </c>
      <c r="H251" s="617">
        <v>1</v>
      </c>
      <c r="I251" s="617">
        <v>108</v>
      </c>
      <c r="J251" s="617">
        <v>4</v>
      </c>
      <c r="K251" s="617">
        <v>432</v>
      </c>
      <c r="L251" s="617">
        <v>0.66666666666666663</v>
      </c>
      <c r="M251" s="617">
        <v>108</v>
      </c>
      <c r="N251" s="617">
        <v>6</v>
      </c>
      <c r="O251" s="617">
        <v>660</v>
      </c>
      <c r="P251" s="638">
        <v>1.0185185185185186</v>
      </c>
      <c r="Q251" s="618">
        <v>110</v>
      </c>
    </row>
    <row r="252" spans="1:17" ht="14.4" customHeight="1" x14ac:dyDescent="0.3">
      <c r="A252" s="613" t="s">
        <v>3929</v>
      </c>
      <c r="B252" s="614" t="s">
        <v>3930</v>
      </c>
      <c r="C252" s="614" t="s">
        <v>2684</v>
      </c>
      <c r="D252" s="614" t="s">
        <v>3963</v>
      </c>
      <c r="E252" s="614" t="s">
        <v>3964</v>
      </c>
      <c r="F252" s="617">
        <v>1</v>
      </c>
      <c r="G252" s="617">
        <v>319</v>
      </c>
      <c r="H252" s="617">
        <v>1</v>
      </c>
      <c r="I252" s="617">
        <v>319</v>
      </c>
      <c r="J252" s="617"/>
      <c r="K252" s="617"/>
      <c r="L252" s="617"/>
      <c r="M252" s="617"/>
      <c r="N252" s="617">
        <v>1</v>
      </c>
      <c r="O252" s="617">
        <v>323</v>
      </c>
      <c r="P252" s="638">
        <v>1.0125391849529781</v>
      </c>
      <c r="Q252" s="618">
        <v>323</v>
      </c>
    </row>
    <row r="253" spans="1:17" ht="14.4" customHeight="1" x14ac:dyDescent="0.3">
      <c r="A253" s="613" t="s">
        <v>3929</v>
      </c>
      <c r="B253" s="614" t="s">
        <v>3930</v>
      </c>
      <c r="C253" s="614" t="s">
        <v>2684</v>
      </c>
      <c r="D253" s="614" t="s">
        <v>3965</v>
      </c>
      <c r="E253" s="614" t="s">
        <v>3966</v>
      </c>
      <c r="F253" s="617"/>
      <c r="G253" s="617"/>
      <c r="H253" s="617"/>
      <c r="I253" s="617"/>
      <c r="J253" s="617">
        <v>1</v>
      </c>
      <c r="K253" s="617">
        <v>144</v>
      </c>
      <c r="L253" s="617"/>
      <c r="M253" s="617">
        <v>144</v>
      </c>
      <c r="N253" s="617"/>
      <c r="O253" s="617"/>
      <c r="P253" s="638"/>
      <c r="Q253" s="618"/>
    </row>
    <row r="254" spans="1:17" ht="14.4" customHeight="1" x14ac:dyDescent="0.3">
      <c r="A254" s="613" t="s">
        <v>3929</v>
      </c>
      <c r="B254" s="614" t="s">
        <v>3930</v>
      </c>
      <c r="C254" s="614" t="s">
        <v>2684</v>
      </c>
      <c r="D254" s="614" t="s">
        <v>3967</v>
      </c>
      <c r="E254" s="614" t="s">
        <v>3968</v>
      </c>
      <c r="F254" s="617"/>
      <c r="G254" s="617"/>
      <c r="H254" s="617"/>
      <c r="I254" s="617"/>
      <c r="J254" s="617">
        <v>1</v>
      </c>
      <c r="K254" s="617">
        <v>1020</v>
      </c>
      <c r="L254" s="617"/>
      <c r="M254" s="617">
        <v>1020</v>
      </c>
      <c r="N254" s="617"/>
      <c r="O254" s="617"/>
      <c r="P254" s="638"/>
      <c r="Q254" s="618"/>
    </row>
    <row r="255" spans="1:17" ht="14.4" customHeight="1" x14ac:dyDescent="0.3">
      <c r="A255" s="613" t="s">
        <v>3929</v>
      </c>
      <c r="B255" s="614" t="s">
        <v>3930</v>
      </c>
      <c r="C255" s="614" t="s">
        <v>2684</v>
      </c>
      <c r="D255" s="614" t="s">
        <v>3969</v>
      </c>
      <c r="E255" s="614" t="s">
        <v>3970</v>
      </c>
      <c r="F255" s="617"/>
      <c r="G255" s="617"/>
      <c r="H255" s="617"/>
      <c r="I255" s="617"/>
      <c r="J255" s="617">
        <v>1</v>
      </c>
      <c r="K255" s="617">
        <v>291</v>
      </c>
      <c r="L255" s="617"/>
      <c r="M255" s="617">
        <v>291</v>
      </c>
      <c r="N255" s="617"/>
      <c r="O255" s="617"/>
      <c r="P255" s="638"/>
      <c r="Q255" s="618"/>
    </row>
    <row r="256" spans="1:17" ht="14.4" customHeight="1" x14ac:dyDescent="0.3">
      <c r="A256" s="613" t="s">
        <v>3971</v>
      </c>
      <c r="B256" s="614" t="s">
        <v>3972</v>
      </c>
      <c r="C256" s="614" t="s">
        <v>2684</v>
      </c>
      <c r="D256" s="614" t="s">
        <v>3973</v>
      </c>
      <c r="E256" s="614" t="s">
        <v>3974</v>
      </c>
      <c r="F256" s="617">
        <v>362</v>
      </c>
      <c r="G256" s="617">
        <v>19186</v>
      </c>
      <c r="H256" s="617">
        <v>1</v>
      </c>
      <c r="I256" s="617">
        <v>53</v>
      </c>
      <c r="J256" s="617">
        <v>400</v>
      </c>
      <c r="K256" s="617">
        <v>20722</v>
      </c>
      <c r="L256" s="617">
        <v>1.0800583758990931</v>
      </c>
      <c r="M256" s="617">
        <v>51.805</v>
      </c>
      <c r="N256" s="617">
        <v>318</v>
      </c>
      <c r="O256" s="617">
        <v>17172</v>
      </c>
      <c r="P256" s="638">
        <v>0.89502762430939231</v>
      </c>
      <c r="Q256" s="618">
        <v>54</v>
      </c>
    </row>
    <row r="257" spans="1:17" ht="14.4" customHeight="1" x14ac:dyDescent="0.3">
      <c r="A257" s="613" t="s">
        <v>3971</v>
      </c>
      <c r="B257" s="614" t="s">
        <v>3972</v>
      </c>
      <c r="C257" s="614" t="s">
        <v>2684</v>
      </c>
      <c r="D257" s="614" t="s">
        <v>3975</v>
      </c>
      <c r="E257" s="614" t="s">
        <v>3976</v>
      </c>
      <c r="F257" s="617">
        <v>587</v>
      </c>
      <c r="G257" s="617">
        <v>71027</v>
      </c>
      <c r="H257" s="617">
        <v>1</v>
      </c>
      <c r="I257" s="617">
        <v>121</v>
      </c>
      <c r="J257" s="617">
        <v>605</v>
      </c>
      <c r="K257" s="617">
        <v>72991</v>
      </c>
      <c r="L257" s="617">
        <v>1.0276514564883776</v>
      </c>
      <c r="M257" s="617">
        <v>120.64628099173554</v>
      </c>
      <c r="N257" s="617">
        <v>517</v>
      </c>
      <c r="O257" s="617">
        <v>63591</v>
      </c>
      <c r="P257" s="638">
        <v>0.8953074183057147</v>
      </c>
      <c r="Q257" s="618">
        <v>123</v>
      </c>
    </row>
    <row r="258" spans="1:17" ht="14.4" customHeight="1" x14ac:dyDescent="0.3">
      <c r="A258" s="613" t="s">
        <v>3971</v>
      </c>
      <c r="B258" s="614" t="s">
        <v>3972</v>
      </c>
      <c r="C258" s="614" t="s">
        <v>2684</v>
      </c>
      <c r="D258" s="614" t="s">
        <v>3977</v>
      </c>
      <c r="E258" s="614" t="s">
        <v>3978</v>
      </c>
      <c r="F258" s="617">
        <v>40</v>
      </c>
      <c r="G258" s="617">
        <v>6960</v>
      </c>
      <c r="H258" s="617">
        <v>1</v>
      </c>
      <c r="I258" s="617">
        <v>174</v>
      </c>
      <c r="J258" s="617">
        <v>47</v>
      </c>
      <c r="K258" s="617">
        <v>8224</v>
      </c>
      <c r="L258" s="617">
        <v>1.1816091954022989</v>
      </c>
      <c r="M258" s="617">
        <v>174.97872340425531</v>
      </c>
      <c r="N258" s="617">
        <v>21</v>
      </c>
      <c r="O258" s="617">
        <v>3717</v>
      </c>
      <c r="P258" s="638">
        <v>0.53405172413793101</v>
      </c>
      <c r="Q258" s="618">
        <v>177</v>
      </c>
    </row>
    <row r="259" spans="1:17" ht="14.4" customHeight="1" x14ac:dyDescent="0.3">
      <c r="A259" s="613" t="s">
        <v>3971</v>
      </c>
      <c r="B259" s="614" t="s">
        <v>3972</v>
      </c>
      <c r="C259" s="614" t="s">
        <v>2684</v>
      </c>
      <c r="D259" s="614" t="s">
        <v>3979</v>
      </c>
      <c r="E259" s="614" t="s">
        <v>3980</v>
      </c>
      <c r="F259" s="617">
        <v>65</v>
      </c>
      <c r="G259" s="617">
        <v>24700</v>
      </c>
      <c r="H259" s="617">
        <v>1</v>
      </c>
      <c r="I259" s="617">
        <v>380</v>
      </c>
      <c r="J259" s="617">
        <v>91</v>
      </c>
      <c r="K259" s="617">
        <v>34694</v>
      </c>
      <c r="L259" s="617">
        <v>1.4046153846153846</v>
      </c>
      <c r="M259" s="617">
        <v>381.25274725274727</v>
      </c>
      <c r="N259" s="617">
        <v>67</v>
      </c>
      <c r="O259" s="617">
        <v>25728</v>
      </c>
      <c r="P259" s="638">
        <v>1.0416194331983806</v>
      </c>
      <c r="Q259" s="618">
        <v>384</v>
      </c>
    </row>
    <row r="260" spans="1:17" ht="14.4" customHeight="1" x14ac:dyDescent="0.3">
      <c r="A260" s="613" t="s">
        <v>3971</v>
      </c>
      <c r="B260" s="614" t="s">
        <v>3972</v>
      </c>
      <c r="C260" s="614" t="s">
        <v>2684</v>
      </c>
      <c r="D260" s="614" t="s">
        <v>3981</v>
      </c>
      <c r="E260" s="614" t="s">
        <v>3982</v>
      </c>
      <c r="F260" s="617">
        <v>56</v>
      </c>
      <c r="G260" s="617">
        <v>9408</v>
      </c>
      <c r="H260" s="617">
        <v>1</v>
      </c>
      <c r="I260" s="617">
        <v>168</v>
      </c>
      <c r="J260" s="617">
        <v>21</v>
      </c>
      <c r="K260" s="617">
        <v>3552</v>
      </c>
      <c r="L260" s="617">
        <v>0.37755102040816324</v>
      </c>
      <c r="M260" s="617">
        <v>169.14285714285714</v>
      </c>
      <c r="N260" s="617">
        <v>47</v>
      </c>
      <c r="O260" s="617">
        <v>8084</v>
      </c>
      <c r="P260" s="638">
        <v>0.85926870748299322</v>
      </c>
      <c r="Q260" s="618">
        <v>172</v>
      </c>
    </row>
    <row r="261" spans="1:17" ht="14.4" customHeight="1" x14ac:dyDescent="0.3">
      <c r="A261" s="613" t="s">
        <v>3971</v>
      </c>
      <c r="B261" s="614" t="s">
        <v>3972</v>
      </c>
      <c r="C261" s="614" t="s">
        <v>2684</v>
      </c>
      <c r="D261" s="614" t="s">
        <v>3983</v>
      </c>
      <c r="E261" s="614" t="s">
        <v>3984</v>
      </c>
      <c r="F261" s="617">
        <v>39</v>
      </c>
      <c r="G261" s="617">
        <v>12324</v>
      </c>
      <c r="H261" s="617">
        <v>1</v>
      </c>
      <c r="I261" s="617">
        <v>316</v>
      </c>
      <c r="J261" s="617">
        <v>31</v>
      </c>
      <c r="K261" s="617">
        <v>9884</v>
      </c>
      <c r="L261" s="617">
        <v>0.80201233365790325</v>
      </c>
      <c r="M261" s="617">
        <v>318.83870967741933</v>
      </c>
      <c r="N261" s="617">
        <v>46</v>
      </c>
      <c r="O261" s="617">
        <v>14812</v>
      </c>
      <c r="P261" s="638">
        <v>1.201882505679974</v>
      </c>
      <c r="Q261" s="618">
        <v>322</v>
      </c>
    </row>
    <row r="262" spans="1:17" ht="14.4" customHeight="1" x14ac:dyDescent="0.3">
      <c r="A262" s="613" t="s">
        <v>3971</v>
      </c>
      <c r="B262" s="614" t="s">
        <v>3972</v>
      </c>
      <c r="C262" s="614" t="s">
        <v>2684</v>
      </c>
      <c r="D262" s="614" t="s">
        <v>3985</v>
      </c>
      <c r="E262" s="614" t="s">
        <v>3986</v>
      </c>
      <c r="F262" s="617"/>
      <c r="G262" s="617"/>
      <c r="H262" s="617"/>
      <c r="I262" s="617"/>
      <c r="J262" s="617"/>
      <c r="K262" s="617"/>
      <c r="L262" s="617"/>
      <c r="M262" s="617"/>
      <c r="N262" s="617">
        <v>1</v>
      </c>
      <c r="O262" s="617">
        <v>439</v>
      </c>
      <c r="P262" s="638"/>
      <c r="Q262" s="618">
        <v>439</v>
      </c>
    </row>
    <row r="263" spans="1:17" ht="14.4" customHeight="1" x14ac:dyDescent="0.3">
      <c r="A263" s="613" t="s">
        <v>3971</v>
      </c>
      <c r="B263" s="614" t="s">
        <v>3972</v>
      </c>
      <c r="C263" s="614" t="s">
        <v>2684</v>
      </c>
      <c r="D263" s="614" t="s">
        <v>3987</v>
      </c>
      <c r="E263" s="614" t="s">
        <v>3988</v>
      </c>
      <c r="F263" s="617">
        <v>246</v>
      </c>
      <c r="G263" s="617">
        <v>83148</v>
      </c>
      <c r="H263" s="617">
        <v>1</v>
      </c>
      <c r="I263" s="617">
        <v>338</v>
      </c>
      <c r="J263" s="617">
        <v>240</v>
      </c>
      <c r="K263" s="617">
        <v>81302</v>
      </c>
      <c r="L263" s="617">
        <v>0.97779862414008756</v>
      </c>
      <c r="M263" s="617">
        <v>338.75833333333333</v>
      </c>
      <c r="N263" s="617">
        <v>210</v>
      </c>
      <c r="O263" s="617">
        <v>71610</v>
      </c>
      <c r="P263" s="638">
        <v>0.86123538750180406</v>
      </c>
      <c r="Q263" s="618">
        <v>341</v>
      </c>
    </row>
    <row r="264" spans="1:17" ht="14.4" customHeight="1" x14ac:dyDescent="0.3">
      <c r="A264" s="613" t="s">
        <v>3971</v>
      </c>
      <c r="B264" s="614" t="s">
        <v>3972</v>
      </c>
      <c r="C264" s="614" t="s">
        <v>2684</v>
      </c>
      <c r="D264" s="614" t="s">
        <v>3989</v>
      </c>
      <c r="E264" s="614" t="s">
        <v>3990</v>
      </c>
      <c r="F264" s="617"/>
      <c r="G264" s="617"/>
      <c r="H264" s="617"/>
      <c r="I264" s="617"/>
      <c r="J264" s="617"/>
      <c r="K264" s="617"/>
      <c r="L264" s="617"/>
      <c r="M264" s="617"/>
      <c r="N264" s="617">
        <v>1</v>
      </c>
      <c r="O264" s="617">
        <v>1598</v>
      </c>
      <c r="P264" s="638"/>
      <c r="Q264" s="618">
        <v>1598</v>
      </c>
    </row>
    <row r="265" spans="1:17" ht="14.4" customHeight="1" x14ac:dyDescent="0.3">
      <c r="A265" s="613" t="s">
        <v>3971</v>
      </c>
      <c r="B265" s="614" t="s">
        <v>3972</v>
      </c>
      <c r="C265" s="614" t="s">
        <v>2684</v>
      </c>
      <c r="D265" s="614" t="s">
        <v>3991</v>
      </c>
      <c r="E265" s="614" t="s">
        <v>3992</v>
      </c>
      <c r="F265" s="617">
        <v>29</v>
      </c>
      <c r="G265" s="617">
        <v>3132</v>
      </c>
      <c r="H265" s="617">
        <v>1</v>
      </c>
      <c r="I265" s="617">
        <v>108</v>
      </c>
      <c r="J265" s="617">
        <v>41</v>
      </c>
      <c r="K265" s="617">
        <v>4447</v>
      </c>
      <c r="L265" s="617">
        <v>1.4198595146871009</v>
      </c>
      <c r="M265" s="617">
        <v>108.46341463414635</v>
      </c>
      <c r="N265" s="617">
        <v>30</v>
      </c>
      <c r="O265" s="617">
        <v>3270</v>
      </c>
      <c r="P265" s="638">
        <v>1.0440613026819923</v>
      </c>
      <c r="Q265" s="618">
        <v>109</v>
      </c>
    </row>
    <row r="266" spans="1:17" ht="14.4" customHeight="1" x14ac:dyDescent="0.3">
      <c r="A266" s="613" t="s">
        <v>3971</v>
      </c>
      <c r="B266" s="614" t="s">
        <v>3972</v>
      </c>
      <c r="C266" s="614" t="s">
        <v>2684</v>
      </c>
      <c r="D266" s="614" t="s">
        <v>3993</v>
      </c>
      <c r="E266" s="614" t="s">
        <v>3994</v>
      </c>
      <c r="F266" s="617">
        <v>3</v>
      </c>
      <c r="G266" s="617">
        <v>1095</v>
      </c>
      <c r="H266" s="617">
        <v>1</v>
      </c>
      <c r="I266" s="617">
        <v>365</v>
      </c>
      <c r="J266" s="617"/>
      <c r="K266" s="617"/>
      <c r="L266" s="617"/>
      <c r="M266" s="617"/>
      <c r="N266" s="617">
        <v>3</v>
      </c>
      <c r="O266" s="617">
        <v>1128</v>
      </c>
      <c r="P266" s="638">
        <v>1.0301369863013699</v>
      </c>
      <c r="Q266" s="618">
        <v>376</v>
      </c>
    </row>
    <row r="267" spans="1:17" ht="14.4" customHeight="1" x14ac:dyDescent="0.3">
      <c r="A267" s="613" t="s">
        <v>3971</v>
      </c>
      <c r="B267" s="614" t="s">
        <v>3972</v>
      </c>
      <c r="C267" s="614" t="s">
        <v>2684</v>
      </c>
      <c r="D267" s="614" t="s">
        <v>3995</v>
      </c>
      <c r="E267" s="614" t="s">
        <v>3996</v>
      </c>
      <c r="F267" s="617">
        <v>20</v>
      </c>
      <c r="G267" s="617">
        <v>740</v>
      </c>
      <c r="H267" s="617">
        <v>1</v>
      </c>
      <c r="I267" s="617">
        <v>37</v>
      </c>
      <c r="J267" s="617">
        <v>30</v>
      </c>
      <c r="K267" s="617">
        <v>1110</v>
      </c>
      <c r="L267" s="617">
        <v>1.5</v>
      </c>
      <c r="M267" s="617">
        <v>37</v>
      </c>
      <c r="N267" s="617">
        <v>21</v>
      </c>
      <c r="O267" s="617">
        <v>777</v>
      </c>
      <c r="P267" s="638">
        <v>1.05</v>
      </c>
      <c r="Q267" s="618">
        <v>37</v>
      </c>
    </row>
    <row r="268" spans="1:17" ht="14.4" customHeight="1" x14ac:dyDescent="0.3">
      <c r="A268" s="613" t="s">
        <v>3971</v>
      </c>
      <c r="B268" s="614" t="s">
        <v>3972</v>
      </c>
      <c r="C268" s="614" t="s">
        <v>2684</v>
      </c>
      <c r="D268" s="614" t="s">
        <v>3997</v>
      </c>
      <c r="E268" s="614" t="s">
        <v>3998</v>
      </c>
      <c r="F268" s="617">
        <v>3</v>
      </c>
      <c r="G268" s="617">
        <v>1992</v>
      </c>
      <c r="H268" s="617">
        <v>1</v>
      </c>
      <c r="I268" s="617">
        <v>664</v>
      </c>
      <c r="J268" s="617"/>
      <c r="K268" s="617"/>
      <c r="L268" s="617"/>
      <c r="M268" s="617"/>
      <c r="N268" s="617">
        <v>4</v>
      </c>
      <c r="O268" s="617">
        <v>2704</v>
      </c>
      <c r="P268" s="638">
        <v>1.357429718875502</v>
      </c>
      <c r="Q268" s="618">
        <v>676</v>
      </c>
    </row>
    <row r="269" spans="1:17" ht="14.4" customHeight="1" x14ac:dyDescent="0.3">
      <c r="A269" s="613" t="s">
        <v>3971</v>
      </c>
      <c r="B269" s="614" t="s">
        <v>3972</v>
      </c>
      <c r="C269" s="614" t="s">
        <v>2684</v>
      </c>
      <c r="D269" s="614" t="s">
        <v>3999</v>
      </c>
      <c r="E269" s="614" t="s">
        <v>4000</v>
      </c>
      <c r="F269" s="617">
        <v>1</v>
      </c>
      <c r="G269" s="617">
        <v>136</v>
      </c>
      <c r="H269" s="617">
        <v>1</v>
      </c>
      <c r="I269" s="617">
        <v>136</v>
      </c>
      <c r="J269" s="617">
        <v>1</v>
      </c>
      <c r="K269" s="617">
        <v>136</v>
      </c>
      <c r="L269" s="617">
        <v>1</v>
      </c>
      <c r="M269" s="617">
        <v>136</v>
      </c>
      <c r="N269" s="617">
        <v>1</v>
      </c>
      <c r="O269" s="617">
        <v>138</v>
      </c>
      <c r="P269" s="638">
        <v>1.0147058823529411</v>
      </c>
      <c r="Q269" s="618">
        <v>138</v>
      </c>
    </row>
    <row r="270" spans="1:17" ht="14.4" customHeight="1" x14ac:dyDescent="0.3">
      <c r="A270" s="613" t="s">
        <v>3971</v>
      </c>
      <c r="B270" s="614" t="s">
        <v>3972</v>
      </c>
      <c r="C270" s="614" t="s">
        <v>2684</v>
      </c>
      <c r="D270" s="614" t="s">
        <v>4001</v>
      </c>
      <c r="E270" s="614" t="s">
        <v>4002</v>
      </c>
      <c r="F270" s="617">
        <v>281</v>
      </c>
      <c r="G270" s="617">
        <v>78961</v>
      </c>
      <c r="H270" s="617">
        <v>1</v>
      </c>
      <c r="I270" s="617">
        <v>281</v>
      </c>
      <c r="J270" s="617">
        <v>298</v>
      </c>
      <c r="K270" s="617">
        <v>84122</v>
      </c>
      <c r="L270" s="617">
        <v>1.0653613809348919</v>
      </c>
      <c r="M270" s="617">
        <v>282.28859060402687</v>
      </c>
      <c r="N270" s="617">
        <v>248</v>
      </c>
      <c r="O270" s="617">
        <v>70680</v>
      </c>
      <c r="P270" s="638">
        <v>0.89512544167373764</v>
      </c>
      <c r="Q270" s="618">
        <v>285</v>
      </c>
    </row>
    <row r="271" spans="1:17" ht="14.4" customHeight="1" x14ac:dyDescent="0.3">
      <c r="A271" s="613" t="s">
        <v>3971</v>
      </c>
      <c r="B271" s="614" t="s">
        <v>3972</v>
      </c>
      <c r="C271" s="614" t="s">
        <v>2684</v>
      </c>
      <c r="D271" s="614" t="s">
        <v>4003</v>
      </c>
      <c r="E271" s="614" t="s">
        <v>4004</v>
      </c>
      <c r="F271" s="617">
        <v>191</v>
      </c>
      <c r="G271" s="617">
        <v>87096</v>
      </c>
      <c r="H271" s="617">
        <v>1</v>
      </c>
      <c r="I271" s="617">
        <v>456</v>
      </c>
      <c r="J271" s="617">
        <v>221</v>
      </c>
      <c r="K271" s="617">
        <v>101128</v>
      </c>
      <c r="L271" s="617">
        <v>1.1611095802333058</v>
      </c>
      <c r="M271" s="617">
        <v>457.59276018099547</v>
      </c>
      <c r="N271" s="617">
        <v>156</v>
      </c>
      <c r="O271" s="617">
        <v>72072</v>
      </c>
      <c r="P271" s="638">
        <v>0.82750068889501238</v>
      </c>
      <c r="Q271" s="618">
        <v>462</v>
      </c>
    </row>
    <row r="272" spans="1:17" ht="14.4" customHeight="1" x14ac:dyDescent="0.3">
      <c r="A272" s="613" t="s">
        <v>3971</v>
      </c>
      <c r="B272" s="614" t="s">
        <v>3972</v>
      </c>
      <c r="C272" s="614" t="s">
        <v>2684</v>
      </c>
      <c r="D272" s="614" t="s">
        <v>4005</v>
      </c>
      <c r="E272" s="614" t="s">
        <v>4006</v>
      </c>
      <c r="F272" s="617">
        <v>431</v>
      </c>
      <c r="G272" s="617">
        <v>149988</v>
      </c>
      <c r="H272" s="617">
        <v>1</v>
      </c>
      <c r="I272" s="617">
        <v>348</v>
      </c>
      <c r="J272" s="617">
        <v>455</v>
      </c>
      <c r="K272" s="617">
        <v>157452</v>
      </c>
      <c r="L272" s="617">
        <v>1.0497639811184896</v>
      </c>
      <c r="M272" s="617">
        <v>346.04835164835163</v>
      </c>
      <c r="N272" s="617">
        <v>362</v>
      </c>
      <c r="O272" s="617">
        <v>128872</v>
      </c>
      <c r="P272" s="638">
        <v>0.85921540389897855</v>
      </c>
      <c r="Q272" s="618">
        <v>356</v>
      </c>
    </row>
    <row r="273" spans="1:17" ht="14.4" customHeight="1" x14ac:dyDescent="0.3">
      <c r="A273" s="613" t="s">
        <v>3971</v>
      </c>
      <c r="B273" s="614" t="s">
        <v>3972</v>
      </c>
      <c r="C273" s="614" t="s">
        <v>2684</v>
      </c>
      <c r="D273" s="614" t="s">
        <v>4007</v>
      </c>
      <c r="E273" s="614" t="s">
        <v>4008</v>
      </c>
      <c r="F273" s="617"/>
      <c r="G273" s="617"/>
      <c r="H273" s="617"/>
      <c r="I273" s="617"/>
      <c r="J273" s="617">
        <v>1</v>
      </c>
      <c r="K273" s="617">
        <v>2907</v>
      </c>
      <c r="L273" s="617"/>
      <c r="M273" s="617">
        <v>2907</v>
      </c>
      <c r="N273" s="617"/>
      <c r="O273" s="617"/>
      <c r="P273" s="638"/>
      <c r="Q273" s="618"/>
    </row>
    <row r="274" spans="1:17" ht="14.4" customHeight="1" x14ac:dyDescent="0.3">
      <c r="A274" s="613" t="s">
        <v>3971</v>
      </c>
      <c r="B274" s="614" t="s">
        <v>3972</v>
      </c>
      <c r="C274" s="614" t="s">
        <v>2684</v>
      </c>
      <c r="D274" s="614" t="s">
        <v>4009</v>
      </c>
      <c r="E274" s="614" t="s">
        <v>4010</v>
      </c>
      <c r="F274" s="617">
        <v>3</v>
      </c>
      <c r="G274" s="617">
        <v>309</v>
      </c>
      <c r="H274" s="617">
        <v>1</v>
      </c>
      <c r="I274" s="617">
        <v>103</v>
      </c>
      <c r="J274" s="617">
        <v>4</v>
      </c>
      <c r="K274" s="617">
        <v>416</v>
      </c>
      <c r="L274" s="617">
        <v>1.3462783171521036</v>
      </c>
      <c r="M274" s="617">
        <v>104</v>
      </c>
      <c r="N274" s="617">
        <v>4</v>
      </c>
      <c r="O274" s="617">
        <v>420</v>
      </c>
      <c r="P274" s="638">
        <v>1.3592233009708738</v>
      </c>
      <c r="Q274" s="618">
        <v>105</v>
      </c>
    </row>
    <row r="275" spans="1:17" ht="14.4" customHeight="1" x14ac:dyDescent="0.3">
      <c r="A275" s="613" t="s">
        <v>3971</v>
      </c>
      <c r="B275" s="614" t="s">
        <v>3972</v>
      </c>
      <c r="C275" s="614" t="s">
        <v>2684</v>
      </c>
      <c r="D275" s="614" t="s">
        <v>4011</v>
      </c>
      <c r="E275" s="614" t="s">
        <v>4012</v>
      </c>
      <c r="F275" s="617">
        <v>25</v>
      </c>
      <c r="G275" s="617">
        <v>2875</v>
      </c>
      <c r="H275" s="617">
        <v>1</v>
      </c>
      <c r="I275" s="617">
        <v>115</v>
      </c>
      <c r="J275" s="617">
        <v>21</v>
      </c>
      <c r="K275" s="617">
        <v>2430</v>
      </c>
      <c r="L275" s="617">
        <v>0.84521739130434781</v>
      </c>
      <c r="M275" s="617">
        <v>115.71428571428571</v>
      </c>
      <c r="N275" s="617">
        <v>8</v>
      </c>
      <c r="O275" s="617">
        <v>936</v>
      </c>
      <c r="P275" s="638">
        <v>0.32556521739130434</v>
      </c>
      <c r="Q275" s="618">
        <v>117</v>
      </c>
    </row>
    <row r="276" spans="1:17" ht="14.4" customHeight="1" x14ac:dyDescent="0.3">
      <c r="A276" s="613" t="s">
        <v>3971</v>
      </c>
      <c r="B276" s="614" t="s">
        <v>3972</v>
      </c>
      <c r="C276" s="614" t="s">
        <v>2684</v>
      </c>
      <c r="D276" s="614" t="s">
        <v>4013</v>
      </c>
      <c r="E276" s="614" t="s">
        <v>4014</v>
      </c>
      <c r="F276" s="617">
        <v>32</v>
      </c>
      <c r="G276" s="617">
        <v>14624</v>
      </c>
      <c r="H276" s="617">
        <v>1</v>
      </c>
      <c r="I276" s="617">
        <v>457</v>
      </c>
      <c r="J276" s="617">
        <v>44</v>
      </c>
      <c r="K276" s="617">
        <v>20196</v>
      </c>
      <c r="L276" s="617">
        <v>1.3810175054704594</v>
      </c>
      <c r="M276" s="617">
        <v>459</v>
      </c>
      <c r="N276" s="617">
        <v>36</v>
      </c>
      <c r="O276" s="617">
        <v>16668</v>
      </c>
      <c r="P276" s="638">
        <v>1.1397702407002188</v>
      </c>
      <c r="Q276" s="618">
        <v>463</v>
      </c>
    </row>
    <row r="277" spans="1:17" ht="14.4" customHeight="1" x14ac:dyDescent="0.3">
      <c r="A277" s="613" t="s">
        <v>3971</v>
      </c>
      <c r="B277" s="614" t="s">
        <v>3972</v>
      </c>
      <c r="C277" s="614" t="s">
        <v>2684</v>
      </c>
      <c r="D277" s="614" t="s">
        <v>3742</v>
      </c>
      <c r="E277" s="614" t="s">
        <v>3743</v>
      </c>
      <c r="F277" s="617"/>
      <c r="G277" s="617"/>
      <c r="H277" s="617"/>
      <c r="I277" s="617"/>
      <c r="J277" s="617"/>
      <c r="K277" s="617"/>
      <c r="L277" s="617"/>
      <c r="M277" s="617"/>
      <c r="N277" s="617">
        <v>3</v>
      </c>
      <c r="O277" s="617">
        <v>3804</v>
      </c>
      <c r="P277" s="638"/>
      <c r="Q277" s="618">
        <v>1268</v>
      </c>
    </row>
    <row r="278" spans="1:17" ht="14.4" customHeight="1" x14ac:dyDescent="0.3">
      <c r="A278" s="613" t="s">
        <v>3971</v>
      </c>
      <c r="B278" s="614" t="s">
        <v>3972</v>
      </c>
      <c r="C278" s="614" t="s">
        <v>2684</v>
      </c>
      <c r="D278" s="614" t="s">
        <v>4015</v>
      </c>
      <c r="E278" s="614" t="s">
        <v>4016</v>
      </c>
      <c r="F278" s="617">
        <v>10</v>
      </c>
      <c r="G278" s="617">
        <v>4290</v>
      </c>
      <c r="H278" s="617">
        <v>1</v>
      </c>
      <c r="I278" s="617">
        <v>429</v>
      </c>
      <c r="J278" s="617">
        <v>19</v>
      </c>
      <c r="K278" s="617">
        <v>8246</v>
      </c>
      <c r="L278" s="617">
        <v>1.9221445221445221</v>
      </c>
      <c r="M278" s="617">
        <v>434</v>
      </c>
      <c r="N278" s="617">
        <v>8</v>
      </c>
      <c r="O278" s="617">
        <v>3496</v>
      </c>
      <c r="P278" s="638">
        <v>0.81491841491841488</v>
      </c>
      <c r="Q278" s="618">
        <v>437</v>
      </c>
    </row>
    <row r="279" spans="1:17" ht="14.4" customHeight="1" x14ac:dyDescent="0.3">
      <c r="A279" s="613" t="s">
        <v>3971</v>
      </c>
      <c r="B279" s="614" t="s">
        <v>3972</v>
      </c>
      <c r="C279" s="614" t="s">
        <v>2684</v>
      </c>
      <c r="D279" s="614" t="s">
        <v>4017</v>
      </c>
      <c r="E279" s="614" t="s">
        <v>4018</v>
      </c>
      <c r="F279" s="617">
        <v>12</v>
      </c>
      <c r="G279" s="617">
        <v>636</v>
      </c>
      <c r="H279" s="617">
        <v>1</v>
      </c>
      <c r="I279" s="617">
        <v>53</v>
      </c>
      <c r="J279" s="617">
        <v>38</v>
      </c>
      <c r="K279" s="617">
        <v>2036</v>
      </c>
      <c r="L279" s="617">
        <v>3.2012578616352201</v>
      </c>
      <c r="M279" s="617">
        <v>53.578947368421055</v>
      </c>
      <c r="N279" s="617">
        <v>4</v>
      </c>
      <c r="O279" s="617">
        <v>216</v>
      </c>
      <c r="P279" s="638">
        <v>0.33962264150943394</v>
      </c>
      <c r="Q279" s="618">
        <v>54</v>
      </c>
    </row>
    <row r="280" spans="1:17" ht="14.4" customHeight="1" x14ac:dyDescent="0.3">
      <c r="A280" s="613" t="s">
        <v>3971</v>
      </c>
      <c r="B280" s="614" t="s">
        <v>3972</v>
      </c>
      <c r="C280" s="614" t="s">
        <v>2684</v>
      </c>
      <c r="D280" s="614" t="s">
        <v>4019</v>
      </c>
      <c r="E280" s="614" t="s">
        <v>4020</v>
      </c>
      <c r="F280" s="617">
        <v>1</v>
      </c>
      <c r="G280" s="617">
        <v>2164</v>
      </c>
      <c r="H280" s="617">
        <v>1</v>
      </c>
      <c r="I280" s="617">
        <v>2164</v>
      </c>
      <c r="J280" s="617">
        <v>1</v>
      </c>
      <c r="K280" s="617">
        <v>2164</v>
      </c>
      <c r="L280" s="617">
        <v>1</v>
      </c>
      <c r="M280" s="617">
        <v>2164</v>
      </c>
      <c r="N280" s="617"/>
      <c r="O280" s="617"/>
      <c r="P280" s="638"/>
      <c r="Q280" s="618"/>
    </row>
    <row r="281" spans="1:17" ht="14.4" customHeight="1" x14ac:dyDescent="0.3">
      <c r="A281" s="613" t="s">
        <v>3971</v>
      </c>
      <c r="B281" s="614" t="s">
        <v>3972</v>
      </c>
      <c r="C281" s="614" t="s">
        <v>2684</v>
      </c>
      <c r="D281" s="614" t="s">
        <v>4021</v>
      </c>
      <c r="E281" s="614" t="s">
        <v>4022</v>
      </c>
      <c r="F281" s="617">
        <v>2318</v>
      </c>
      <c r="G281" s="617">
        <v>382470</v>
      </c>
      <c r="H281" s="617">
        <v>1</v>
      </c>
      <c r="I281" s="617">
        <v>165</v>
      </c>
      <c r="J281" s="617">
        <v>2563</v>
      </c>
      <c r="K281" s="617">
        <v>425934</v>
      </c>
      <c r="L281" s="617">
        <v>1.1136402855125893</v>
      </c>
      <c r="M281" s="617">
        <v>166.1857198595396</v>
      </c>
      <c r="N281" s="617">
        <v>1879</v>
      </c>
      <c r="O281" s="617">
        <v>317551</v>
      </c>
      <c r="P281" s="638">
        <v>0.83026381154077444</v>
      </c>
      <c r="Q281" s="618">
        <v>169</v>
      </c>
    </row>
    <row r="282" spans="1:17" ht="14.4" customHeight="1" x14ac:dyDescent="0.3">
      <c r="A282" s="613" t="s">
        <v>3971</v>
      </c>
      <c r="B282" s="614" t="s">
        <v>3972</v>
      </c>
      <c r="C282" s="614" t="s">
        <v>2684</v>
      </c>
      <c r="D282" s="614" t="s">
        <v>4023</v>
      </c>
      <c r="E282" s="614" t="s">
        <v>4024</v>
      </c>
      <c r="F282" s="617">
        <v>8</v>
      </c>
      <c r="G282" s="617">
        <v>632</v>
      </c>
      <c r="H282" s="617">
        <v>1</v>
      </c>
      <c r="I282" s="617">
        <v>79</v>
      </c>
      <c r="J282" s="617"/>
      <c r="K282" s="617"/>
      <c r="L282" s="617"/>
      <c r="M282" s="617"/>
      <c r="N282" s="617">
        <v>17</v>
      </c>
      <c r="O282" s="617">
        <v>1377</v>
      </c>
      <c r="P282" s="638">
        <v>2.1787974683544302</v>
      </c>
      <c r="Q282" s="618">
        <v>81</v>
      </c>
    </row>
    <row r="283" spans="1:17" ht="14.4" customHeight="1" x14ac:dyDescent="0.3">
      <c r="A283" s="613" t="s">
        <v>3971</v>
      </c>
      <c r="B283" s="614" t="s">
        <v>3972</v>
      </c>
      <c r="C283" s="614" t="s">
        <v>2684</v>
      </c>
      <c r="D283" s="614" t="s">
        <v>4025</v>
      </c>
      <c r="E283" s="614" t="s">
        <v>4026</v>
      </c>
      <c r="F283" s="617">
        <v>2</v>
      </c>
      <c r="G283" s="617">
        <v>328</v>
      </c>
      <c r="H283" s="617">
        <v>1</v>
      </c>
      <c r="I283" s="617">
        <v>164</v>
      </c>
      <c r="J283" s="617"/>
      <c r="K283" s="617"/>
      <c r="L283" s="617"/>
      <c r="M283" s="617"/>
      <c r="N283" s="617">
        <v>1</v>
      </c>
      <c r="O283" s="617">
        <v>166</v>
      </c>
      <c r="P283" s="638">
        <v>0.50609756097560976</v>
      </c>
      <c r="Q283" s="618">
        <v>166</v>
      </c>
    </row>
    <row r="284" spans="1:17" ht="14.4" customHeight="1" x14ac:dyDescent="0.3">
      <c r="A284" s="613" t="s">
        <v>3971</v>
      </c>
      <c r="B284" s="614" t="s">
        <v>3972</v>
      </c>
      <c r="C284" s="614" t="s">
        <v>2684</v>
      </c>
      <c r="D284" s="614" t="s">
        <v>4027</v>
      </c>
      <c r="E284" s="614" t="s">
        <v>4028</v>
      </c>
      <c r="F284" s="617">
        <v>23</v>
      </c>
      <c r="G284" s="617">
        <v>3680</v>
      </c>
      <c r="H284" s="617">
        <v>1</v>
      </c>
      <c r="I284" s="617">
        <v>160</v>
      </c>
      <c r="J284" s="617">
        <v>22</v>
      </c>
      <c r="K284" s="617">
        <v>3544</v>
      </c>
      <c r="L284" s="617">
        <v>0.96304347826086956</v>
      </c>
      <c r="M284" s="617">
        <v>161.09090909090909</v>
      </c>
      <c r="N284" s="617">
        <v>4</v>
      </c>
      <c r="O284" s="617">
        <v>652</v>
      </c>
      <c r="P284" s="638">
        <v>0.17717391304347826</v>
      </c>
      <c r="Q284" s="618">
        <v>163</v>
      </c>
    </row>
    <row r="285" spans="1:17" ht="14.4" customHeight="1" x14ac:dyDescent="0.3">
      <c r="A285" s="613" t="s">
        <v>3971</v>
      </c>
      <c r="B285" s="614" t="s">
        <v>3972</v>
      </c>
      <c r="C285" s="614" t="s">
        <v>2684</v>
      </c>
      <c r="D285" s="614" t="s">
        <v>3715</v>
      </c>
      <c r="E285" s="614" t="s">
        <v>3716</v>
      </c>
      <c r="F285" s="617"/>
      <c r="G285" s="617"/>
      <c r="H285" s="617"/>
      <c r="I285" s="617"/>
      <c r="J285" s="617"/>
      <c r="K285" s="617"/>
      <c r="L285" s="617"/>
      <c r="M285" s="617"/>
      <c r="N285" s="617">
        <v>4</v>
      </c>
      <c r="O285" s="617">
        <v>4032</v>
      </c>
      <c r="P285" s="638"/>
      <c r="Q285" s="618">
        <v>1008</v>
      </c>
    </row>
    <row r="286" spans="1:17" ht="14.4" customHeight="1" x14ac:dyDescent="0.3">
      <c r="A286" s="613" t="s">
        <v>3971</v>
      </c>
      <c r="B286" s="614" t="s">
        <v>3972</v>
      </c>
      <c r="C286" s="614" t="s">
        <v>2684</v>
      </c>
      <c r="D286" s="614" t="s">
        <v>4029</v>
      </c>
      <c r="E286" s="614" t="s">
        <v>4030</v>
      </c>
      <c r="F286" s="617">
        <v>1</v>
      </c>
      <c r="G286" s="617">
        <v>167</v>
      </c>
      <c r="H286" s="617">
        <v>1</v>
      </c>
      <c r="I286" s="617">
        <v>167</v>
      </c>
      <c r="J286" s="617"/>
      <c r="K286" s="617"/>
      <c r="L286" s="617"/>
      <c r="M286" s="617"/>
      <c r="N286" s="617">
        <v>3</v>
      </c>
      <c r="O286" s="617">
        <v>510</v>
      </c>
      <c r="P286" s="638">
        <v>3.0538922155688621</v>
      </c>
      <c r="Q286" s="618">
        <v>170</v>
      </c>
    </row>
    <row r="287" spans="1:17" ht="14.4" customHeight="1" x14ac:dyDescent="0.3">
      <c r="A287" s="613" t="s">
        <v>3971</v>
      </c>
      <c r="B287" s="614" t="s">
        <v>3972</v>
      </c>
      <c r="C287" s="614" t="s">
        <v>2684</v>
      </c>
      <c r="D287" s="614" t="s">
        <v>4031</v>
      </c>
      <c r="E287" s="614" t="s">
        <v>4032</v>
      </c>
      <c r="F287" s="617"/>
      <c r="G287" s="617"/>
      <c r="H287" s="617"/>
      <c r="I287" s="617"/>
      <c r="J287" s="617"/>
      <c r="K287" s="617"/>
      <c r="L287" s="617"/>
      <c r="M287" s="617"/>
      <c r="N287" s="617">
        <v>10</v>
      </c>
      <c r="O287" s="617">
        <v>22640</v>
      </c>
      <c r="P287" s="638"/>
      <c r="Q287" s="618">
        <v>2264</v>
      </c>
    </row>
    <row r="288" spans="1:17" ht="14.4" customHeight="1" x14ac:dyDescent="0.3">
      <c r="A288" s="613" t="s">
        <v>3971</v>
      </c>
      <c r="B288" s="614" t="s">
        <v>3972</v>
      </c>
      <c r="C288" s="614" t="s">
        <v>2684</v>
      </c>
      <c r="D288" s="614" t="s">
        <v>4033</v>
      </c>
      <c r="E288" s="614" t="s">
        <v>4034</v>
      </c>
      <c r="F288" s="617">
        <v>2</v>
      </c>
      <c r="G288" s="617">
        <v>486</v>
      </c>
      <c r="H288" s="617">
        <v>1</v>
      </c>
      <c r="I288" s="617">
        <v>243</v>
      </c>
      <c r="J288" s="617"/>
      <c r="K288" s="617"/>
      <c r="L288" s="617"/>
      <c r="M288" s="617"/>
      <c r="N288" s="617">
        <v>3</v>
      </c>
      <c r="O288" s="617">
        <v>741</v>
      </c>
      <c r="P288" s="638">
        <v>1.5246913580246915</v>
      </c>
      <c r="Q288" s="618">
        <v>247</v>
      </c>
    </row>
    <row r="289" spans="1:17" ht="14.4" customHeight="1" x14ac:dyDescent="0.3">
      <c r="A289" s="613" t="s">
        <v>3971</v>
      </c>
      <c r="B289" s="614" t="s">
        <v>3972</v>
      </c>
      <c r="C289" s="614" t="s">
        <v>2684</v>
      </c>
      <c r="D289" s="614" t="s">
        <v>4035</v>
      </c>
      <c r="E289" s="614" t="s">
        <v>4036</v>
      </c>
      <c r="F289" s="617">
        <v>6</v>
      </c>
      <c r="G289" s="617">
        <v>11958</v>
      </c>
      <c r="H289" s="617">
        <v>1</v>
      </c>
      <c r="I289" s="617">
        <v>1993</v>
      </c>
      <c r="J289" s="617">
        <v>6</v>
      </c>
      <c r="K289" s="617">
        <v>11971</v>
      </c>
      <c r="L289" s="617">
        <v>1.0010871383174444</v>
      </c>
      <c r="M289" s="617">
        <v>1995.1666666666667</v>
      </c>
      <c r="N289" s="617">
        <v>5</v>
      </c>
      <c r="O289" s="617">
        <v>10060</v>
      </c>
      <c r="P289" s="638">
        <v>0.84127780565311927</v>
      </c>
      <c r="Q289" s="618">
        <v>2012</v>
      </c>
    </row>
    <row r="290" spans="1:17" ht="14.4" customHeight="1" x14ac:dyDescent="0.3">
      <c r="A290" s="613" t="s">
        <v>3971</v>
      </c>
      <c r="B290" s="614" t="s">
        <v>3972</v>
      </c>
      <c r="C290" s="614" t="s">
        <v>2684</v>
      </c>
      <c r="D290" s="614" t="s">
        <v>4037</v>
      </c>
      <c r="E290" s="614" t="s">
        <v>4038</v>
      </c>
      <c r="F290" s="617">
        <v>40</v>
      </c>
      <c r="G290" s="617">
        <v>8920</v>
      </c>
      <c r="H290" s="617">
        <v>1</v>
      </c>
      <c r="I290" s="617">
        <v>223</v>
      </c>
      <c r="J290" s="617">
        <v>49</v>
      </c>
      <c r="K290" s="617">
        <v>10977</v>
      </c>
      <c r="L290" s="617">
        <v>1.2306053811659192</v>
      </c>
      <c r="M290" s="617">
        <v>224.0204081632653</v>
      </c>
      <c r="N290" s="617">
        <v>44</v>
      </c>
      <c r="O290" s="617">
        <v>9944</v>
      </c>
      <c r="P290" s="638">
        <v>1.1147982062780268</v>
      </c>
      <c r="Q290" s="618">
        <v>226</v>
      </c>
    </row>
    <row r="291" spans="1:17" ht="14.4" customHeight="1" x14ac:dyDescent="0.3">
      <c r="A291" s="613" t="s">
        <v>3971</v>
      </c>
      <c r="B291" s="614" t="s">
        <v>3972</v>
      </c>
      <c r="C291" s="614" t="s">
        <v>2684</v>
      </c>
      <c r="D291" s="614" t="s">
        <v>4039</v>
      </c>
      <c r="E291" s="614" t="s">
        <v>4040</v>
      </c>
      <c r="F291" s="617">
        <v>7</v>
      </c>
      <c r="G291" s="617">
        <v>2828</v>
      </c>
      <c r="H291" s="617">
        <v>1</v>
      </c>
      <c r="I291" s="617">
        <v>404</v>
      </c>
      <c r="J291" s="617">
        <v>10</v>
      </c>
      <c r="K291" s="617">
        <v>4110</v>
      </c>
      <c r="L291" s="617">
        <v>1.4533239038189534</v>
      </c>
      <c r="M291" s="617">
        <v>411</v>
      </c>
      <c r="N291" s="617">
        <v>1</v>
      </c>
      <c r="O291" s="617">
        <v>418</v>
      </c>
      <c r="P291" s="638">
        <v>0.1478076379066478</v>
      </c>
      <c r="Q291" s="618">
        <v>418</v>
      </c>
    </row>
    <row r="292" spans="1:17" ht="14.4" customHeight="1" x14ac:dyDescent="0.3">
      <c r="A292" s="613" t="s">
        <v>3971</v>
      </c>
      <c r="B292" s="614" t="s">
        <v>3972</v>
      </c>
      <c r="C292" s="614" t="s">
        <v>2684</v>
      </c>
      <c r="D292" s="614" t="s">
        <v>4041</v>
      </c>
      <c r="E292" s="614" t="s">
        <v>4042</v>
      </c>
      <c r="F292" s="617"/>
      <c r="G292" s="617"/>
      <c r="H292" s="617"/>
      <c r="I292" s="617"/>
      <c r="J292" s="617">
        <v>19</v>
      </c>
      <c r="K292" s="617">
        <v>19658</v>
      </c>
      <c r="L292" s="617"/>
      <c r="M292" s="617">
        <v>1034.6315789473683</v>
      </c>
      <c r="N292" s="617">
        <v>61</v>
      </c>
      <c r="O292" s="617">
        <v>63745</v>
      </c>
      <c r="P292" s="638"/>
      <c r="Q292" s="618">
        <v>1045</v>
      </c>
    </row>
    <row r="293" spans="1:17" ht="14.4" customHeight="1" x14ac:dyDescent="0.3">
      <c r="A293" s="613" t="s">
        <v>3971</v>
      </c>
      <c r="B293" s="614" t="s">
        <v>3972</v>
      </c>
      <c r="C293" s="614" t="s">
        <v>2684</v>
      </c>
      <c r="D293" s="614" t="s">
        <v>4043</v>
      </c>
      <c r="E293" s="614" t="s">
        <v>4044</v>
      </c>
      <c r="F293" s="617">
        <v>1</v>
      </c>
      <c r="G293" s="617">
        <v>266</v>
      </c>
      <c r="H293" s="617">
        <v>1</v>
      </c>
      <c r="I293" s="617">
        <v>266</v>
      </c>
      <c r="J293" s="617">
        <v>1</v>
      </c>
      <c r="K293" s="617">
        <v>266</v>
      </c>
      <c r="L293" s="617">
        <v>1</v>
      </c>
      <c r="M293" s="617">
        <v>266</v>
      </c>
      <c r="N293" s="617"/>
      <c r="O293" s="617"/>
      <c r="P293" s="638"/>
      <c r="Q293" s="618"/>
    </row>
    <row r="294" spans="1:17" ht="14.4" customHeight="1" x14ac:dyDescent="0.3">
      <c r="A294" s="613" t="s">
        <v>4045</v>
      </c>
      <c r="B294" s="614" t="s">
        <v>4046</v>
      </c>
      <c r="C294" s="614" t="s">
        <v>2684</v>
      </c>
      <c r="D294" s="614" t="s">
        <v>4047</v>
      </c>
      <c r="E294" s="614" t="s">
        <v>4048</v>
      </c>
      <c r="F294" s="617">
        <v>951</v>
      </c>
      <c r="G294" s="617">
        <v>151209</v>
      </c>
      <c r="H294" s="617">
        <v>1</v>
      </c>
      <c r="I294" s="617">
        <v>159</v>
      </c>
      <c r="J294" s="617">
        <v>846</v>
      </c>
      <c r="K294" s="617">
        <v>134887</v>
      </c>
      <c r="L294" s="617">
        <v>0.89205668974730346</v>
      </c>
      <c r="M294" s="617">
        <v>159.44089834515367</v>
      </c>
      <c r="N294" s="617">
        <v>901</v>
      </c>
      <c r="O294" s="617">
        <v>145061</v>
      </c>
      <c r="P294" s="638">
        <v>0.95934104451454605</v>
      </c>
      <c r="Q294" s="618">
        <v>161</v>
      </c>
    </row>
    <row r="295" spans="1:17" ht="14.4" customHeight="1" x14ac:dyDescent="0.3">
      <c r="A295" s="613" t="s">
        <v>4045</v>
      </c>
      <c r="B295" s="614" t="s">
        <v>4046</v>
      </c>
      <c r="C295" s="614" t="s">
        <v>2684</v>
      </c>
      <c r="D295" s="614" t="s">
        <v>4049</v>
      </c>
      <c r="E295" s="614" t="s">
        <v>4050</v>
      </c>
      <c r="F295" s="617">
        <v>2</v>
      </c>
      <c r="G295" s="617">
        <v>2330</v>
      </c>
      <c r="H295" s="617">
        <v>1</v>
      </c>
      <c r="I295" s="617">
        <v>1165</v>
      </c>
      <c r="J295" s="617"/>
      <c r="K295" s="617"/>
      <c r="L295" s="617"/>
      <c r="M295" s="617"/>
      <c r="N295" s="617">
        <v>3</v>
      </c>
      <c r="O295" s="617">
        <v>3507</v>
      </c>
      <c r="P295" s="638">
        <v>1.5051502145922746</v>
      </c>
      <c r="Q295" s="618">
        <v>1169</v>
      </c>
    </row>
    <row r="296" spans="1:17" ht="14.4" customHeight="1" x14ac:dyDescent="0.3">
      <c r="A296" s="613" t="s">
        <v>4045</v>
      </c>
      <c r="B296" s="614" t="s">
        <v>4046</v>
      </c>
      <c r="C296" s="614" t="s">
        <v>2684</v>
      </c>
      <c r="D296" s="614" t="s">
        <v>4051</v>
      </c>
      <c r="E296" s="614" t="s">
        <v>4052</v>
      </c>
      <c r="F296" s="617">
        <v>142</v>
      </c>
      <c r="G296" s="617">
        <v>5538</v>
      </c>
      <c r="H296" s="617">
        <v>1</v>
      </c>
      <c r="I296" s="617">
        <v>39</v>
      </c>
      <c r="J296" s="617">
        <v>158</v>
      </c>
      <c r="K296" s="617">
        <v>6218</v>
      </c>
      <c r="L296" s="617">
        <v>1.1227880101119538</v>
      </c>
      <c r="M296" s="617">
        <v>39.354430379746837</v>
      </c>
      <c r="N296" s="617">
        <v>71</v>
      </c>
      <c r="O296" s="617">
        <v>2840</v>
      </c>
      <c r="P296" s="638">
        <v>0.51282051282051277</v>
      </c>
      <c r="Q296" s="618">
        <v>40</v>
      </c>
    </row>
    <row r="297" spans="1:17" ht="14.4" customHeight="1" x14ac:dyDescent="0.3">
      <c r="A297" s="613" t="s">
        <v>4045</v>
      </c>
      <c r="B297" s="614" t="s">
        <v>4046</v>
      </c>
      <c r="C297" s="614" t="s">
        <v>2684</v>
      </c>
      <c r="D297" s="614" t="s">
        <v>3943</v>
      </c>
      <c r="E297" s="614" t="s">
        <v>3944</v>
      </c>
      <c r="F297" s="617">
        <v>5</v>
      </c>
      <c r="G297" s="617">
        <v>1910</v>
      </c>
      <c r="H297" s="617">
        <v>1</v>
      </c>
      <c r="I297" s="617">
        <v>382</v>
      </c>
      <c r="J297" s="617">
        <v>15</v>
      </c>
      <c r="K297" s="617">
        <v>4971</v>
      </c>
      <c r="L297" s="617">
        <v>2.6026178010471206</v>
      </c>
      <c r="M297" s="617">
        <v>331.4</v>
      </c>
      <c r="N297" s="617">
        <v>4</v>
      </c>
      <c r="O297" s="617">
        <v>1532</v>
      </c>
      <c r="P297" s="638">
        <v>0.80209424083769632</v>
      </c>
      <c r="Q297" s="618">
        <v>383</v>
      </c>
    </row>
    <row r="298" spans="1:17" ht="14.4" customHeight="1" x14ac:dyDescent="0.3">
      <c r="A298" s="613" t="s">
        <v>4045</v>
      </c>
      <c r="B298" s="614" t="s">
        <v>4046</v>
      </c>
      <c r="C298" s="614" t="s">
        <v>2684</v>
      </c>
      <c r="D298" s="614" t="s">
        <v>4053</v>
      </c>
      <c r="E298" s="614" t="s">
        <v>4054</v>
      </c>
      <c r="F298" s="617">
        <v>11</v>
      </c>
      <c r="G298" s="617">
        <v>407</v>
      </c>
      <c r="H298" s="617">
        <v>1</v>
      </c>
      <c r="I298" s="617">
        <v>37</v>
      </c>
      <c r="J298" s="617">
        <v>11</v>
      </c>
      <c r="K298" s="617">
        <v>407</v>
      </c>
      <c r="L298" s="617">
        <v>1</v>
      </c>
      <c r="M298" s="617">
        <v>37</v>
      </c>
      <c r="N298" s="617">
        <v>61</v>
      </c>
      <c r="O298" s="617">
        <v>2257</v>
      </c>
      <c r="P298" s="638">
        <v>5.5454545454545459</v>
      </c>
      <c r="Q298" s="618">
        <v>37</v>
      </c>
    </row>
    <row r="299" spans="1:17" ht="14.4" customHeight="1" x14ac:dyDescent="0.3">
      <c r="A299" s="613" t="s">
        <v>4045</v>
      </c>
      <c r="B299" s="614" t="s">
        <v>4046</v>
      </c>
      <c r="C299" s="614" t="s">
        <v>2684</v>
      </c>
      <c r="D299" s="614" t="s">
        <v>4055</v>
      </c>
      <c r="E299" s="614" t="s">
        <v>4056</v>
      </c>
      <c r="F299" s="617"/>
      <c r="G299" s="617"/>
      <c r="H299" s="617"/>
      <c r="I299" s="617"/>
      <c r="J299" s="617">
        <v>21</v>
      </c>
      <c r="K299" s="617">
        <v>6666</v>
      </c>
      <c r="L299" s="617"/>
      <c r="M299" s="617">
        <v>317.42857142857144</v>
      </c>
      <c r="N299" s="617">
        <v>6</v>
      </c>
      <c r="O299" s="617">
        <v>2670</v>
      </c>
      <c r="P299" s="638"/>
      <c r="Q299" s="618">
        <v>445</v>
      </c>
    </row>
    <row r="300" spans="1:17" ht="14.4" customHeight="1" x14ac:dyDescent="0.3">
      <c r="A300" s="613" t="s">
        <v>4045</v>
      </c>
      <c r="B300" s="614" t="s">
        <v>4046</v>
      </c>
      <c r="C300" s="614" t="s">
        <v>2684</v>
      </c>
      <c r="D300" s="614" t="s">
        <v>4057</v>
      </c>
      <c r="E300" s="614" t="s">
        <v>4058</v>
      </c>
      <c r="F300" s="617">
        <v>2</v>
      </c>
      <c r="G300" s="617">
        <v>82</v>
      </c>
      <c r="H300" s="617">
        <v>1</v>
      </c>
      <c r="I300" s="617">
        <v>41</v>
      </c>
      <c r="J300" s="617">
        <v>6</v>
      </c>
      <c r="K300" s="617">
        <v>164</v>
      </c>
      <c r="L300" s="617">
        <v>2</v>
      </c>
      <c r="M300" s="617">
        <v>27.333333333333332</v>
      </c>
      <c r="N300" s="617">
        <v>1</v>
      </c>
      <c r="O300" s="617">
        <v>41</v>
      </c>
      <c r="P300" s="638">
        <v>0.5</v>
      </c>
      <c r="Q300" s="618">
        <v>41</v>
      </c>
    </row>
    <row r="301" spans="1:17" ht="14.4" customHeight="1" x14ac:dyDescent="0.3">
      <c r="A301" s="613" t="s">
        <v>4045</v>
      </c>
      <c r="B301" s="614" t="s">
        <v>4046</v>
      </c>
      <c r="C301" s="614" t="s">
        <v>2684</v>
      </c>
      <c r="D301" s="614" t="s">
        <v>4059</v>
      </c>
      <c r="E301" s="614" t="s">
        <v>4060</v>
      </c>
      <c r="F301" s="617">
        <v>2</v>
      </c>
      <c r="G301" s="617">
        <v>980</v>
      </c>
      <c r="H301" s="617">
        <v>1</v>
      </c>
      <c r="I301" s="617">
        <v>490</v>
      </c>
      <c r="J301" s="617">
        <v>18</v>
      </c>
      <c r="K301" s="617">
        <v>7847</v>
      </c>
      <c r="L301" s="617">
        <v>8.007142857142858</v>
      </c>
      <c r="M301" s="617">
        <v>435.94444444444446</v>
      </c>
      <c r="N301" s="617">
        <v>12</v>
      </c>
      <c r="O301" s="617">
        <v>5892</v>
      </c>
      <c r="P301" s="638">
        <v>6.0122448979591834</v>
      </c>
      <c r="Q301" s="618">
        <v>491</v>
      </c>
    </row>
    <row r="302" spans="1:17" ht="14.4" customHeight="1" x14ac:dyDescent="0.3">
      <c r="A302" s="613" t="s">
        <v>4045</v>
      </c>
      <c r="B302" s="614" t="s">
        <v>4046</v>
      </c>
      <c r="C302" s="614" t="s">
        <v>2684</v>
      </c>
      <c r="D302" s="614" t="s">
        <v>4061</v>
      </c>
      <c r="E302" s="614" t="s">
        <v>4062</v>
      </c>
      <c r="F302" s="617">
        <v>22</v>
      </c>
      <c r="G302" s="617">
        <v>682</v>
      </c>
      <c r="H302" s="617">
        <v>1</v>
      </c>
      <c r="I302" s="617">
        <v>31</v>
      </c>
      <c r="J302" s="617">
        <v>13</v>
      </c>
      <c r="K302" s="617">
        <v>403</v>
      </c>
      <c r="L302" s="617">
        <v>0.59090909090909094</v>
      </c>
      <c r="M302" s="617">
        <v>31</v>
      </c>
      <c r="N302" s="617">
        <v>17</v>
      </c>
      <c r="O302" s="617">
        <v>527</v>
      </c>
      <c r="P302" s="638">
        <v>0.77272727272727271</v>
      </c>
      <c r="Q302" s="618">
        <v>31</v>
      </c>
    </row>
    <row r="303" spans="1:17" ht="14.4" customHeight="1" x14ac:dyDescent="0.3">
      <c r="A303" s="613" t="s">
        <v>4045</v>
      </c>
      <c r="B303" s="614" t="s">
        <v>4046</v>
      </c>
      <c r="C303" s="614" t="s">
        <v>2684</v>
      </c>
      <c r="D303" s="614" t="s">
        <v>4063</v>
      </c>
      <c r="E303" s="614" t="s">
        <v>4064</v>
      </c>
      <c r="F303" s="617">
        <v>1</v>
      </c>
      <c r="G303" s="617">
        <v>205</v>
      </c>
      <c r="H303" s="617">
        <v>1</v>
      </c>
      <c r="I303" s="617">
        <v>205</v>
      </c>
      <c r="J303" s="617"/>
      <c r="K303" s="617"/>
      <c r="L303" s="617"/>
      <c r="M303" s="617"/>
      <c r="N303" s="617">
        <v>5</v>
      </c>
      <c r="O303" s="617">
        <v>1035</v>
      </c>
      <c r="P303" s="638">
        <v>5.0487804878048781</v>
      </c>
      <c r="Q303" s="618">
        <v>207</v>
      </c>
    </row>
    <row r="304" spans="1:17" ht="14.4" customHeight="1" x14ac:dyDescent="0.3">
      <c r="A304" s="613" t="s">
        <v>4045</v>
      </c>
      <c r="B304" s="614" t="s">
        <v>4046</v>
      </c>
      <c r="C304" s="614" t="s">
        <v>2684</v>
      </c>
      <c r="D304" s="614" t="s">
        <v>4065</v>
      </c>
      <c r="E304" s="614" t="s">
        <v>4066</v>
      </c>
      <c r="F304" s="617">
        <v>1</v>
      </c>
      <c r="G304" s="617">
        <v>377</v>
      </c>
      <c r="H304" s="617">
        <v>1</v>
      </c>
      <c r="I304" s="617">
        <v>377</v>
      </c>
      <c r="J304" s="617"/>
      <c r="K304" s="617"/>
      <c r="L304" s="617"/>
      <c r="M304" s="617"/>
      <c r="N304" s="617">
        <v>5</v>
      </c>
      <c r="O304" s="617">
        <v>1900</v>
      </c>
      <c r="P304" s="638">
        <v>5.0397877984084882</v>
      </c>
      <c r="Q304" s="618">
        <v>380</v>
      </c>
    </row>
    <row r="305" spans="1:17" ht="14.4" customHeight="1" x14ac:dyDescent="0.3">
      <c r="A305" s="613" t="s">
        <v>4045</v>
      </c>
      <c r="B305" s="614" t="s">
        <v>4046</v>
      </c>
      <c r="C305" s="614" t="s">
        <v>2684</v>
      </c>
      <c r="D305" s="614" t="s">
        <v>4067</v>
      </c>
      <c r="E305" s="614" t="s">
        <v>4068</v>
      </c>
      <c r="F305" s="617">
        <v>714</v>
      </c>
      <c r="G305" s="617">
        <v>80682</v>
      </c>
      <c r="H305" s="617">
        <v>1</v>
      </c>
      <c r="I305" s="617">
        <v>113</v>
      </c>
      <c r="J305" s="617">
        <v>560</v>
      </c>
      <c r="K305" s="617">
        <v>63786</v>
      </c>
      <c r="L305" s="617">
        <v>0.79058526065293377</v>
      </c>
      <c r="M305" s="617">
        <v>113.90357142857142</v>
      </c>
      <c r="N305" s="617">
        <v>568</v>
      </c>
      <c r="O305" s="617">
        <v>65888</v>
      </c>
      <c r="P305" s="638">
        <v>0.81663815968865427</v>
      </c>
      <c r="Q305" s="618">
        <v>116</v>
      </c>
    </row>
    <row r="306" spans="1:17" ht="14.4" customHeight="1" x14ac:dyDescent="0.3">
      <c r="A306" s="613" t="s">
        <v>4045</v>
      </c>
      <c r="B306" s="614" t="s">
        <v>4046</v>
      </c>
      <c r="C306" s="614" t="s">
        <v>2684</v>
      </c>
      <c r="D306" s="614" t="s">
        <v>4069</v>
      </c>
      <c r="E306" s="614" t="s">
        <v>4070</v>
      </c>
      <c r="F306" s="617">
        <v>409</v>
      </c>
      <c r="G306" s="617">
        <v>34356</v>
      </c>
      <c r="H306" s="617">
        <v>1</v>
      </c>
      <c r="I306" s="617">
        <v>84</v>
      </c>
      <c r="J306" s="617">
        <v>356</v>
      </c>
      <c r="K306" s="617">
        <v>30069</v>
      </c>
      <c r="L306" s="617">
        <v>0.87521830247991617</v>
      </c>
      <c r="M306" s="617">
        <v>84.463483146067418</v>
      </c>
      <c r="N306" s="617">
        <v>374</v>
      </c>
      <c r="O306" s="617">
        <v>31790</v>
      </c>
      <c r="P306" s="638">
        <v>0.92531144487134709</v>
      </c>
      <c r="Q306" s="618">
        <v>85</v>
      </c>
    </row>
    <row r="307" spans="1:17" ht="14.4" customHeight="1" x14ac:dyDescent="0.3">
      <c r="A307" s="613" t="s">
        <v>4045</v>
      </c>
      <c r="B307" s="614" t="s">
        <v>4046</v>
      </c>
      <c r="C307" s="614" t="s">
        <v>2684</v>
      </c>
      <c r="D307" s="614" t="s">
        <v>4071</v>
      </c>
      <c r="E307" s="614" t="s">
        <v>4072</v>
      </c>
      <c r="F307" s="617">
        <v>2</v>
      </c>
      <c r="G307" s="617">
        <v>192</v>
      </c>
      <c r="H307" s="617">
        <v>1</v>
      </c>
      <c r="I307" s="617">
        <v>96</v>
      </c>
      <c r="J307" s="617">
        <v>1</v>
      </c>
      <c r="K307" s="617">
        <v>97</v>
      </c>
      <c r="L307" s="617">
        <v>0.50520833333333337</v>
      </c>
      <c r="M307" s="617">
        <v>97</v>
      </c>
      <c r="N307" s="617">
        <v>3</v>
      </c>
      <c r="O307" s="617">
        <v>294</v>
      </c>
      <c r="P307" s="638">
        <v>1.53125</v>
      </c>
      <c r="Q307" s="618">
        <v>98</v>
      </c>
    </row>
    <row r="308" spans="1:17" ht="14.4" customHeight="1" x14ac:dyDescent="0.3">
      <c r="A308" s="613" t="s">
        <v>4045</v>
      </c>
      <c r="B308" s="614" t="s">
        <v>4046</v>
      </c>
      <c r="C308" s="614" t="s">
        <v>2684</v>
      </c>
      <c r="D308" s="614" t="s">
        <v>4073</v>
      </c>
      <c r="E308" s="614" t="s">
        <v>4074</v>
      </c>
      <c r="F308" s="617">
        <v>61</v>
      </c>
      <c r="G308" s="617">
        <v>1281</v>
      </c>
      <c r="H308" s="617">
        <v>1</v>
      </c>
      <c r="I308" s="617">
        <v>21</v>
      </c>
      <c r="J308" s="617">
        <v>46</v>
      </c>
      <c r="K308" s="617">
        <v>966</v>
      </c>
      <c r="L308" s="617">
        <v>0.75409836065573765</v>
      </c>
      <c r="M308" s="617">
        <v>21</v>
      </c>
      <c r="N308" s="617">
        <v>113</v>
      </c>
      <c r="O308" s="617">
        <v>2373</v>
      </c>
      <c r="P308" s="638">
        <v>1.8524590163934427</v>
      </c>
      <c r="Q308" s="618">
        <v>21</v>
      </c>
    </row>
    <row r="309" spans="1:17" ht="14.4" customHeight="1" x14ac:dyDescent="0.3">
      <c r="A309" s="613" t="s">
        <v>4045</v>
      </c>
      <c r="B309" s="614" t="s">
        <v>4046</v>
      </c>
      <c r="C309" s="614" t="s">
        <v>2684</v>
      </c>
      <c r="D309" s="614" t="s">
        <v>3952</v>
      </c>
      <c r="E309" s="614" t="s">
        <v>3953</v>
      </c>
      <c r="F309" s="617">
        <v>76</v>
      </c>
      <c r="G309" s="617">
        <v>36936</v>
      </c>
      <c r="H309" s="617">
        <v>1</v>
      </c>
      <c r="I309" s="617">
        <v>486</v>
      </c>
      <c r="J309" s="617">
        <v>36</v>
      </c>
      <c r="K309" s="617">
        <v>15563</v>
      </c>
      <c r="L309" s="617">
        <v>0.4213504440112627</v>
      </c>
      <c r="M309" s="617">
        <v>432.30555555555554</v>
      </c>
      <c r="N309" s="617">
        <v>58</v>
      </c>
      <c r="O309" s="617">
        <v>28246</v>
      </c>
      <c r="P309" s="638">
        <v>0.76472817847086849</v>
      </c>
      <c r="Q309" s="618">
        <v>487</v>
      </c>
    </row>
    <row r="310" spans="1:17" ht="14.4" customHeight="1" x14ac:dyDescent="0.3">
      <c r="A310" s="613" t="s">
        <v>4045</v>
      </c>
      <c r="B310" s="614" t="s">
        <v>4046</v>
      </c>
      <c r="C310" s="614" t="s">
        <v>2684</v>
      </c>
      <c r="D310" s="614" t="s">
        <v>4075</v>
      </c>
      <c r="E310" s="614" t="s">
        <v>4076</v>
      </c>
      <c r="F310" s="617">
        <v>67</v>
      </c>
      <c r="G310" s="617">
        <v>2680</v>
      </c>
      <c r="H310" s="617">
        <v>1</v>
      </c>
      <c r="I310" s="617">
        <v>40</v>
      </c>
      <c r="J310" s="617">
        <v>86</v>
      </c>
      <c r="K310" s="617">
        <v>3481</v>
      </c>
      <c r="L310" s="617">
        <v>1.2988805970149253</v>
      </c>
      <c r="M310" s="617">
        <v>40.47674418604651</v>
      </c>
      <c r="N310" s="617">
        <v>100</v>
      </c>
      <c r="O310" s="617">
        <v>4100</v>
      </c>
      <c r="P310" s="638">
        <v>1.5298507462686568</v>
      </c>
      <c r="Q310" s="618">
        <v>41</v>
      </c>
    </row>
    <row r="311" spans="1:17" ht="14.4" customHeight="1" x14ac:dyDescent="0.3">
      <c r="A311" s="613" t="s">
        <v>4045</v>
      </c>
      <c r="B311" s="614" t="s">
        <v>4046</v>
      </c>
      <c r="C311" s="614" t="s">
        <v>2684</v>
      </c>
      <c r="D311" s="614" t="s">
        <v>4077</v>
      </c>
      <c r="E311" s="614" t="s">
        <v>4078</v>
      </c>
      <c r="F311" s="617"/>
      <c r="G311" s="617"/>
      <c r="H311" s="617"/>
      <c r="I311" s="617"/>
      <c r="J311" s="617"/>
      <c r="K311" s="617"/>
      <c r="L311" s="617"/>
      <c r="M311" s="617"/>
      <c r="N311" s="617">
        <v>1</v>
      </c>
      <c r="O311" s="617">
        <v>2072</v>
      </c>
      <c r="P311" s="638"/>
      <c r="Q311" s="618">
        <v>2072</v>
      </c>
    </row>
    <row r="312" spans="1:17" ht="14.4" customHeight="1" x14ac:dyDescent="0.3">
      <c r="A312" s="613" t="s">
        <v>4045</v>
      </c>
      <c r="B312" s="614" t="s">
        <v>4046</v>
      </c>
      <c r="C312" s="614" t="s">
        <v>2684</v>
      </c>
      <c r="D312" s="614" t="s">
        <v>4079</v>
      </c>
      <c r="E312" s="614" t="s">
        <v>4080</v>
      </c>
      <c r="F312" s="617">
        <v>4</v>
      </c>
      <c r="G312" s="617">
        <v>2416</v>
      </c>
      <c r="H312" s="617">
        <v>1</v>
      </c>
      <c r="I312" s="617">
        <v>604</v>
      </c>
      <c r="J312" s="617">
        <v>17</v>
      </c>
      <c r="K312" s="617">
        <v>10292</v>
      </c>
      <c r="L312" s="617">
        <v>4.2599337748344368</v>
      </c>
      <c r="M312" s="617">
        <v>605.41176470588232</v>
      </c>
      <c r="N312" s="617">
        <v>16</v>
      </c>
      <c r="O312" s="617">
        <v>9728</v>
      </c>
      <c r="P312" s="638">
        <v>4.0264900662251657</v>
      </c>
      <c r="Q312" s="618">
        <v>608</v>
      </c>
    </row>
    <row r="313" spans="1:17" ht="14.4" customHeight="1" x14ac:dyDescent="0.3">
      <c r="A313" s="613" t="s">
        <v>4045</v>
      </c>
      <c r="B313" s="614" t="s">
        <v>4046</v>
      </c>
      <c r="C313" s="614" t="s">
        <v>2684</v>
      </c>
      <c r="D313" s="614" t="s">
        <v>4081</v>
      </c>
      <c r="E313" s="614" t="s">
        <v>4082</v>
      </c>
      <c r="F313" s="617">
        <v>1</v>
      </c>
      <c r="G313" s="617">
        <v>327</v>
      </c>
      <c r="H313" s="617">
        <v>1</v>
      </c>
      <c r="I313" s="617">
        <v>327</v>
      </c>
      <c r="J313" s="617"/>
      <c r="K313" s="617"/>
      <c r="L313" s="617"/>
      <c r="M313" s="617"/>
      <c r="N313" s="617">
        <v>1</v>
      </c>
      <c r="O313" s="617">
        <v>328</v>
      </c>
      <c r="P313" s="638">
        <v>1.0030581039755351</v>
      </c>
      <c r="Q313" s="618">
        <v>328</v>
      </c>
    </row>
    <row r="314" spans="1:17" ht="14.4" customHeight="1" x14ac:dyDescent="0.3">
      <c r="A314" s="613" t="s">
        <v>4083</v>
      </c>
      <c r="B314" s="614" t="s">
        <v>3739</v>
      </c>
      <c r="C314" s="614" t="s">
        <v>2684</v>
      </c>
      <c r="D314" s="614" t="s">
        <v>4084</v>
      </c>
      <c r="E314" s="614" t="s">
        <v>4085</v>
      </c>
      <c r="F314" s="617"/>
      <c r="G314" s="617"/>
      <c r="H314" s="617"/>
      <c r="I314" s="617"/>
      <c r="J314" s="617"/>
      <c r="K314" s="617"/>
      <c r="L314" s="617"/>
      <c r="M314" s="617"/>
      <c r="N314" s="617">
        <v>1</v>
      </c>
      <c r="O314" s="617">
        <v>1184</v>
      </c>
      <c r="P314" s="638"/>
      <c r="Q314" s="618">
        <v>1184</v>
      </c>
    </row>
    <row r="315" spans="1:17" ht="14.4" customHeight="1" x14ac:dyDescent="0.3">
      <c r="A315" s="613" t="s">
        <v>4083</v>
      </c>
      <c r="B315" s="614" t="s">
        <v>3739</v>
      </c>
      <c r="C315" s="614" t="s">
        <v>2684</v>
      </c>
      <c r="D315" s="614" t="s">
        <v>4086</v>
      </c>
      <c r="E315" s="614" t="s">
        <v>4087</v>
      </c>
      <c r="F315" s="617">
        <v>2</v>
      </c>
      <c r="G315" s="617">
        <v>1652</v>
      </c>
      <c r="H315" s="617">
        <v>1</v>
      </c>
      <c r="I315" s="617">
        <v>826</v>
      </c>
      <c r="J315" s="617"/>
      <c r="K315" s="617"/>
      <c r="L315" s="617"/>
      <c r="M315" s="617"/>
      <c r="N315" s="617"/>
      <c r="O315" s="617"/>
      <c r="P315" s="638"/>
      <c r="Q315" s="618"/>
    </row>
    <row r="316" spans="1:17" ht="14.4" customHeight="1" x14ac:dyDescent="0.3">
      <c r="A316" s="613" t="s">
        <v>4083</v>
      </c>
      <c r="B316" s="614" t="s">
        <v>3739</v>
      </c>
      <c r="C316" s="614" t="s">
        <v>2684</v>
      </c>
      <c r="D316" s="614" t="s">
        <v>3609</v>
      </c>
      <c r="E316" s="614" t="s">
        <v>3610</v>
      </c>
      <c r="F316" s="617">
        <v>29</v>
      </c>
      <c r="G316" s="617">
        <v>4814</v>
      </c>
      <c r="H316" s="617">
        <v>1</v>
      </c>
      <c r="I316" s="617">
        <v>166</v>
      </c>
      <c r="J316" s="617">
        <v>14</v>
      </c>
      <c r="K316" s="617">
        <v>2332</v>
      </c>
      <c r="L316" s="617">
        <v>0.48442044038221854</v>
      </c>
      <c r="M316" s="617">
        <v>166.57142857142858</v>
      </c>
      <c r="N316" s="617">
        <v>4</v>
      </c>
      <c r="O316" s="617">
        <v>668</v>
      </c>
      <c r="P316" s="638">
        <v>0.13876194432904029</v>
      </c>
      <c r="Q316" s="618">
        <v>167</v>
      </c>
    </row>
    <row r="317" spans="1:17" ht="14.4" customHeight="1" x14ac:dyDescent="0.3">
      <c r="A317" s="613" t="s">
        <v>4083</v>
      </c>
      <c r="B317" s="614" t="s">
        <v>3739</v>
      </c>
      <c r="C317" s="614" t="s">
        <v>2684</v>
      </c>
      <c r="D317" s="614" t="s">
        <v>4088</v>
      </c>
      <c r="E317" s="614" t="s">
        <v>4089</v>
      </c>
      <c r="F317" s="617">
        <v>33</v>
      </c>
      <c r="G317" s="617">
        <v>5676</v>
      </c>
      <c r="H317" s="617">
        <v>1</v>
      </c>
      <c r="I317" s="617">
        <v>172</v>
      </c>
      <c r="J317" s="617">
        <v>14</v>
      </c>
      <c r="K317" s="617">
        <v>2416</v>
      </c>
      <c r="L317" s="617">
        <v>0.42565186751233264</v>
      </c>
      <c r="M317" s="617">
        <v>172.57142857142858</v>
      </c>
      <c r="N317" s="617">
        <v>4</v>
      </c>
      <c r="O317" s="617">
        <v>692</v>
      </c>
      <c r="P317" s="638">
        <v>0.12191684284707541</v>
      </c>
      <c r="Q317" s="618">
        <v>173</v>
      </c>
    </row>
    <row r="318" spans="1:17" ht="14.4" customHeight="1" x14ac:dyDescent="0.3">
      <c r="A318" s="613" t="s">
        <v>4083</v>
      </c>
      <c r="B318" s="614" t="s">
        <v>3739</v>
      </c>
      <c r="C318" s="614" t="s">
        <v>2684</v>
      </c>
      <c r="D318" s="614" t="s">
        <v>4090</v>
      </c>
      <c r="E318" s="614" t="s">
        <v>4091</v>
      </c>
      <c r="F318" s="617">
        <v>98</v>
      </c>
      <c r="G318" s="617">
        <v>34104</v>
      </c>
      <c r="H318" s="617">
        <v>1</v>
      </c>
      <c r="I318" s="617">
        <v>348</v>
      </c>
      <c r="J318" s="617">
        <v>39</v>
      </c>
      <c r="K318" s="617">
        <v>13593</v>
      </c>
      <c r="L318" s="617">
        <v>0.39857494722026743</v>
      </c>
      <c r="M318" s="617">
        <v>348.53846153846155</v>
      </c>
      <c r="N318" s="617">
        <v>9</v>
      </c>
      <c r="O318" s="617">
        <v>3141</v>
      </c>
      <c r="P318" s="638">
        <v>9.2100633356790987E-2</v>
      </c>
      <c r="Q318" s="618">
        <v>349</v>
      </c>
    </row>
    <row r="319" spans="1:17" ht="14.4" customHeight="1" x14ac:dyDescent="0.3">
      <c r="A319" s="613" t="s">
        <v>4083</v>
      </c>
      <c r="B319" s="614" t="s">
        <v>3739</v>
      </c>
      <c r="C319" s="614" t="s">
        <v>2684</v>
      </c>
      <c r="D319" s="614" t="s">
        <v>3641</v>
      </c>
      <c r="E319" s="614" t="s">
        <v>3642</v>
      </c>
      <c r="F319" s="617"/>
      <c r="G319" s="617"/>
      <c r="H319" s="617"/>
      <c r="I319" s="617"/>
      <c r="J319" s="617">
        <v>1</v>
      </c>
      <c r="K319" s="617">
        <v>147</v>
      </c>
      <c r="L319" s="617"/>
      <c r="M319" s="617">
        <v>147</v>
      </c>
      <c r="N319" s="617"/>
      <c r="O319" s="617"/>
      <c r="P319" s="638"/>
      <c r="Q319" s="618"/>
    </row>
    <row r="320" spans="1:17" ht="14.4" customHeight="1" x14ac:dyDescent="0.3">
      <c r="A320" s="613" t="s">
        <v>4083</v>
      </c>
      <c r="B320" s="614" t="s">
        <v>3739</v>
      </c>
      <c r="C320" s="614" t="s">
        <v>2684</v>
      </c>
      <c r="D320" s="614" t="s">
        <v>4092</v>
      </c>
      <c r="E320" s="614" t="s">
        <v>4093</v>
      </c>
      <c r="F320" s="617">
        <v>31</v>
      </c>
      <c r="G320" s="617">
        <v>1178</v>
      </c>
      <c r="H320" s="617">
        <v>1</v>
      </c>
      <c r="I320" s="617">
        <v>38</v>
      </c>
      <c r="J320" s="617">
        <v>13</v>
      </c>
      <c r="K320" s="617">
        <v>502</v>
      </c>
      <c r="L320" s="617">
        <v>0.42614601018675724</v>
      </c>
      <c r="M320" s="617">
        <v>38.615384615384613</v>
      </c>
      <c r="N320" s="617">
        <v>4</v>
      </c>
      <c r="O320" s="617">
        <v>156</v>
      </c>
      <c r="P320" s="638">
        <v>0.13242784380305603</v>
      </c>
      <c r="Q320" s="618">
        <v>39</v>
      </c>
    </row>
    <row r="321" spans="1:17" ht="14.4" customHeight="1" x14ac:dyDescent="0.3">
      <c r="A321" s="613" t="s">
        <v>4083</v>
      </c>
      <c r="B321" s="614" t="s">
        <v>3739</v>
      </c>
      <c r="C321" s="614" t="s">
        <v>2684</v>
      </c>
      <c r="D321" s="614" t="s">
        <v>3681</v>
      </c>
      <c r="E321" s="614" t="s">
        <v>3682</v>
      </c>
      <c r="F321" s="617">
        <v>29</v>
      </c>
      <c r="G321" s="617">
        <v>4901</v>
      </c>
      <c r="H321" s="617">
        <v>1</v>
      </c>
      <c r="I321" s="617">
        <v>169</v>
      </c>
      <c r="J321" s="617">
        <v>14</v>
      </c>
      <c r="K321" s="617">
        <v>2374</v>
      </c>
      <c r="L321" s="617">
        <v>0.48439094062436239</v>
      </c>
      <c r="M321" s="617">
        <v>169.57142857142858</v>
      </c>
      <c r="N321" s="617">
        <v>4</v>
      </c>
      <c r="O321" s="617">
        <v>680</v>
      </c>
      <c r="P321" s="638">
        <v>0.13874719445011222</v>
      </c>
      <c r="Q321" s="618">
        <v>170</v>
      </c>
    </row>
    <row r="322" spans="1:17" ht="14.4" customHeight="1" x14ac:dyDescent="0.3">
      <c r="A322" s="613" t="s">
        <v>4083</v>
      </c>
      <c r="B322" s="614" t="s">
        <v>3739</v>
      </c>
      <c r="C322" s="614" t="s">
        <v>2684</v>
      </c>
      <c r="D322" s="614" t="s">
        <v>4094</v>
      </c>
      <c r="E322" s="614" t="s">
        <v>4095</v>
      </c>
      <c r="F322" s="617">
        <v>2</v>
      </c>
      <c r="G322" s="617">
        <v>694</v>
      </c>
      <c r="H322" s="617">
        <v>1</v>
      </c>
      <c r="I322" s="617">
        <v>347</v>
      </c>
      <c r="J322" s="617"/>
      <c r="K322" s="617"/>
      <c r="L322" s="617"/>
      <c r="M322" s="617"/>
      <c r="N322" s="617">
        <v>1</v>
      </c>
      <c r="O322" s="617">
        <v>348</v>
      </c>
      <c r="P322" s="638">
        <v>0.50144092219020175</v>
      </c>
      <c r="Q322" s="618">
        <v>348</v>
      </c>
    </row>
    <row r="323" spans="1:17" ht="14.4" customHeight="1" x14ac:dyDescent="0.3">
      <c r="A323" s="613" t="s">
        <v>4083</v>
      </c>
      <c r="B323" s="614" t="s">
        <v>3739</v>
      </c>
      <c r="C323" s="614" t="s">
        <v>2684</v>
      </c>
      <c r="D323" s="614" t="s">
        <v>3697</v>
      </c>
      <c r="E323" s="614" t="s">
        <v>3698</v>
      </c>
      <c r="F323" s="617">
        <v>29</v>
      </c>
      <c r="G323" s="617">
        <v>4988</v>
      </c>
      <c r="H323" s="617">
        <v>1</v>
      </c>
      <c r="I323" s="617">
        <v>172</v>
      </c>
      <c r="J323" s="617">
        <v>14</v>
      </c>
      <c r="K323" s="617">
        <v>2416</v>
      </c>
      <c r="L323" s="617">
        <v>0.48436246992782678</v>
      </c>
      <c r="M323" s="617">
        <v>172.57142857142858</v>
      </c>
      <c r="N323" s="617">
        <v>4</v>
      </c>
      <c r="O323" s="617">
        <v>692</v>
      </c>
      <c r="P323" s="638">
        <v>0.13873295910184444</v>
      </c>
      <c r="Q323" s="618">
        <v>173</v>
      </c>
    </row>
    <row r="324" spans="1:17" ht="14.4" customHeight="1" x14ac:dyDescent="0.3">
      <c r="A324" s="613" t="s">
        <v>4083</v>
      </c>
      <c r="B324" s="614" t="s">
        <v>3739</v>
      </c>
      <c r="C324" s="614" t="s">
        <v>2684</v>
      </c>
      <c r="D324" s="614" t="s">
        <v>4096</v>
      </c>
      <c r="E324" s="614" t="s">
        <v>4097</v>
      </c>
      <c r="F324" s="617">
        <v>32</v>
      </c>
      <c r="G324" s="617">
        <v>5312</v>
      </c>
      <c r="H324" s="617">
        <v>1</v>
      </c>
      <c r="I324" s="617">
        <v>166</v>
      </c>
      <c r="J324" s="617">
        <v>14</v>
      </c>
      <c r="K324" s="617">
        <v>2332</v>
      </c>
      <c r="L324" s="617">
        <v>0.43900602409638556</v>
      </c>
      <c r="M324" s="617">
        <v>166.57142857142858</v>
      </c>
      <c r="N324" s="617">
        <v>4</v>
      </c>
      <c r="O324" s="617">
        <v>668</v>
      </c>
      <c r="P324" s="638">
        <v>0.12575301204819278</v>
      </c>
      <c r="Q324" s="618">
        <v>167</v>
      </c>
    </row>
    <row r="325" spans="1:17" ht="14.4" customHeight="1" x14ac:dyDescent="0.3">
      <c r="A325" s="613" t="s">
        <v>510</v>
      </c>
      <c r="B325" s="614" t="s">
        <v>3331</v>
      </c>
      <c r="C325" s="614" t="s">
        <v>2684</v>
      </c>
      <c r="D325" s="614" t="s">
        <v>3332</v>
      </c>
      <c r="E325" s="614" t="s">
        <v>3333</v>
      </c>
      <c r="F325" s="617">
        <v>1</v>
      </c>
      <c r="G325" s="617">
        <v>1114</v>
      </c>
      <c r="H325" s="617">
        <v>1</v>
      </c>
      <c r="I325" s="617">
        <v>1114</v>
      </c>
      <c r="J325" s="617"/>
      <c r="K325" s="617"/>
      <c r="L325" s="617"/>
      <c r="M325" s="617"/>
      <c r="N325" s="617"/>
      <c r="O325" s="617"/>
      <c r="P325" s="638"/>
      <c r="Q325" s="618"/>
    </row>
    <row r="326" spans="1:17" ht="14.4" customHeight="1" x14ac:dyDescent="0.3">
      <c r="A326" s="613" t="s">
        <v>510</v>
      </c>
      <c r="B326" s="614" t="s">
        <v>3331</v>
      </c>
      <c r="C326" s="614" t="s">
        <v>2684</v>
      </c>
      <c r="D326" s="614" t="s">
        <v>3334</v>
      </c>
      <c r="E326" s="614" t="s">
        <v>3335</v>
      </c>
      <c r="F326" s="617"/>
      <c r="G326" s="617"/>
      <c r="H326" s="617"/>
      <c r="I326" s="617"/>
      <c r="J326" s="617"/>
      <c r="K326" s="617"/>
      <c r="L326" s="617"/>
      <c r="M326" s="617"/>
      <c r="N326" s="617">
        <v>1</v>
      </c>
      <c r="O326" s="617">
        <v>259</v>
      </c>
      <c r="P326" s="638"/>
      <c r="Q326" s="618">
        <v>259</v>
      </c>
    </row>
    <row r="327" spans="1:17" ht="14.4" customHeight="1" x14ac:dyDescent="0.3">
      <c r="A327" s="613" t="s">
        <v>510</v>
      </c>
      <c r="B327" s="614" t="s">
        <v>3331</v>
      </c>
      <c r="C327" s="614" t="s">
        <v>2684</v>
      </c>
      <c r="D327" s="614" t="s">
        <v>3336</v>
      </c>
      <c r="E327" s="614" t="s">
        <v>3337</v>
      </c>
      <c r="F327" s="617">
        <v>2</v>
      </c>
      <c r="G327" s="617">
        <v>652</v>
      </c>
      <c r="H327" s="617">
        <v>1</v>
      </c>
      <c r="I327" s="617">
        <v>326</v>
      </c>
      <c r="J327" s="617"/>
      <c r="K327" s="617"/>
      <c r="L327" s="617"/>
      <c r="M327" s="617"/>
      <c r="N327" s="617"/>
      <c r="O327" s="617"/>
      <c r="P327" s="638"/>
      <c r="Q327" s="618"/>
    </row>
    <row r="328" spans="1:17" ht="14.4" customHeight="1" x14ac:dyDescent="0.3">
      <c r="A328" s="613" t="s">
        <v>510</v>
      </c>
      <c r="B328" s="614" t="s">
        <v>3331</v>
      </c>
      <c r="C328" s="614" t="s">
        <v>2684</v>
      </c>
      <c r="D328" s="614" t="s">
        <v>3338</v>
      </c>
      <c r="E328" s="614" t="s">
        <v>3339</v>
      </c>
      <c r="F328" s="617">
        <v>1</v>
      </c>
      <c r="G328" s="617">
        <v>278</v>
      </c>
      <c r="H328" s="617">
        <v>1</v>
      </c>
      <c r="I328" s="617">
        <v>278</v>
      </c>
      <c r="J328" s="617"/>
      <c r="K328" s="617"/>
      <c r="L328" s="617"/>
      <c r="M328" s="617"/>
      <c r="N328" s="617"/>
      <c r="O328" s="617"/>
      <c r="P328" s="638"/>
      <c r="Q328" s="618"/>
    </row>
    <row r="329" spans="1:17" ht="14.4" customHeight="1" x14ac:dyDescent="0.3">
      <c r="A329" s="613" t="s">
        <v>510</v>
      </c>
      <c r="B329" s="614" t="s">
        <v>3331</v>
      </c>
      <c r="C329" s="614" t="s">
        <v>2684</v>
      </c>
      <c r="D329" s="614" t="s">
        <v>3340</v>
      </c>
      <c r="E329" s="614" t="s">
        <v>3341</v>
      </c>
      <c r="F329" s="617">
        <v>2</v>
      </c>
      <c r="G329" s="617">
        <v>11144</v>
      </c>
      <c r="H329" s="617">
        <v>1</v>
      </c>
      <c r="I329" s="617">
        <v>5572</v>
      </c>
      <c r="J329" s="617"/>
      <c r="K329" s="617"/>
      <c r="L329" s="617"/>
      <c r="M329" s="617"/>
      <c r="N329" s="617"/>
      <c r="O329" s="617"/>
      <c r="P329" s="638"/>
      <c r="Q329" s="618"/>
    </row>
    <row r="330" spans="1:17" ht="14.4" customHeight="1" x14ac:dyDescent="0.3">
      <c r="A330" s="613" t="s">
        <v>4098</v>
      </c>
      <c r="B330" s="614" t="s">
        <v>4099</v>
      </c>
      <c r="C330" s="614" t="s">
        <v>2684</v>
      </c>
      <c r="D330" s="614" t="s">
        <v>4100</v>
      </c>
      <c r="E330" s="614" t="s">
        <v>4101</v>
      </c>
      <c r="F330" s="617">
        <v>5</v>
      </c>
      <c r="G330" s="617">
        <v>2485</v>
      </c>
      <c r="H330" s="617">
        <v>1</v>
      </c>
      <c r="I330" s="617">
        <v>497</v>
      </c>
      <c r="J330" s="617">
        <v>9</v>
      </c>
      <c r="K330" s="617">
        <v>4485</v>
      </c>
      <c r="L330" s="617">
        <v>1.8048289738430583</v>
      </c>
      <c r="M330" s="617">
        <v>498.33333333333331</v>
      </c>
      <c r="N330" s="617">
        <v>7</v>
      </c>
      <c r="O330" s="617">
        <v>3521</v>
      </c>
      <c r="P330" s="638">
        <v>1.4169014084507043</v>
      </c>
      <c r="Q330" s="618">
        <v>503</v>
      </c>
    </row>
    <row r="331" spans="1:17" ht="14.4" customHeight="1" x14ac:dyDescent="0.3">
      <c r="A331" s="613" t="s">
        <v>4098</v>
      </c>
      <c r="B331" s="614" t="s">
        <v>4099</v>
      </c>
      <c r="C331" s="614" t="s">
        <v>2684</v>
      </c>
      <c r="D331" s="614" t="s">
        <v>4102</v>
      </c>
      <c r="E331" s="614" t="s">
        <v>4103</v>
      </c>
      <c r="F331" s="617">
        <v>3</v>
      </c>
      <c r="G331" s="617">
        <v>18771</v>
      </c>
      <c r="H331" s="617">
        <v>1</v>
      </c>
      <c r="I331" s="617">
        <v>6257</v>
      </c>
      <c r="J331" s="617">
        <v>8</v>
      </c>
      <c r="K331" s="617">
        <v>50113</v>
      </c>
      <c r="L331" s="617">
        <v>2.6697032656757766</v>
      </c>
      <c r="M331" s="617">
        <v>6264.125</v>
      </c>
      <c r="N331" s="617">
        <v>7</v>
      </c>
      <c r="O331" s="617">
        <v>43988</v>
      </c>
      <c r="P331" s="638">
        <v>2.3434020563635394</v>
      </c>
      <c r="Q331" s="618">
        <v>6284</v>
      </c>
    </row>
    <row r="332" spans="1:17" ht="14.4" customHeight="1" x14ac:dyDescent="0.3">
      <c r="A332" s="613" t="s">
        <v>4098</v>
      </c>
      <c r="B332" s="614" t="s">
        <v>4099</v>
      </c>
      <c r="C332" s="614" t="s">
        <v>2684</v>
      </c>
      <c r="D332" s="614" t="s">
        <v>3742</v>
      </c>
      <c r="E332" s="614" t="s">
        <v>3743</v>
      </c>
      <c r="F332" s="617">
        <v>5</v>
      </c>
      <c r="G332" s="617">
        <v>6225</v>
      </c>
      <c r="H332" s="617">
        <v>1</v>
      </c>
      <c r="I332" s="617">
        <v>1245</v>
      </c>
      <c r="J332" s="617">
        <v>9</v>
      </c>
      <c r="K332" s="617">
        <v>11253</v>
      </c>
      <c r="L332" s="617">
        <v>1.8077108433734941</v>
      </c>
      <c r="M332" s="617">
        <v>1250.3333333333333</v>
      </c>
      <c r="N332" s="617">
        <v>5</v>
      </c>
      <c r="O332" s="617">
        <v>6340</v>
      </c>
      <c r="P332" s="638">
        <v>1.0184738955823294</v>
      </c>
      <c r="Q332" s="618">
        <v>1268</v>
      </c>
    </row>
    <row r="333" spans="1:17" ht="14.4" customHeight="1" x14ac:dyDescent="0.3">
      <c r="A333" s="613" t="s">
        <v>4098</v>
      </c>
      <c r="B333" s="614" t="s">
        <v>4099</v>
      </c>
      <c r="C333" s="614" t="s">
        <v>2684</v>
      </c>
      <c r="D333" s="614" t="s">
        <v>4025</v>
      </c>
      <c r="E333" s="614" t="s">
        <v>4026</v>
      </c>
      <c r="F333" s="617">
        <v>5</v>
      </c>
      <c r="G333" s="617">
        <v>820</v>
      </c>
      <c r="H333" s="617">
        <v>1</v>
      </c>
      <c r="I333" s="617">
        <v>164</v>
      </c>
      <c r="J333" s="617">
        <v>8</v>
      </c>
      <c r="K333" s="617">
        <v>1315</v>
      </c>
      <c r="L333" s="617">
        <v>1.6036585365853659</v>
      </c>
      <c r="M333" s="617">
        <v>164.375</v>
      </c>
      <c r="N333" s="617">
        <v>5</v>
      </c>
      <c r="O333" s="617">
        <v>830</v>
      </c>
      <c r="P333" s="638">
        <v>1.0121951219512195</v>
      </c>
      <c r="Q333" s="618">
        <v>166</v>
      </c>
    </row>
    <row r="334" spans="1:17" ht="14.4" customHeight="1" thickBot="1" x14ac:dyDescent="0.35">
      <c r="A334" s="619" t="s">
        <v>4098</v>
      </c>
      <c r="B334" s="620" t="s">
        <v>4099</v>
      </c>
      <c r="C334" s="620" t="s">
        <v>2684</v>
      </c>
      <c r="D334" s="620" t="s">
        <v>4029</v>
      </c>
      <c r="E334" s="620" t="s">
        <v>4030</v>
      </c>
      <c r="F334" s="623"/>
      <c r="G334" s="623"/>
      <c r="H334" s="623"/>
      <c r="I334" s="623"/>
      <c r="J334" s="623">
        <v>1</v>
      </c>
      <c r="K334" s="623">
        <v>167</v>
      </c>
      <c r="L334" s="623"/>
      <c r="M334" s="623">
        <v>167</v>
      </c>
      <c r="N334" s="623">
        <v>2</v>
      </c>
      <c r="O334" s="623">
        <v>340</v>
      </c>
      <c r="P334" s="631"/>
      <c r="Q334" s="624">
        <v>170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306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1438</v>
      </c>
      <c r="D3" s="182">
        <f>SUBTOTAL(9,D6:D1048576)</f>
        <v>1433</v>
      </c>
      <c r="E3" s="182">
        <f>SUBTOTAL(9,E6:E1048576)</f>
        <v>1400</v>
      </c>
      <c r="F3" s="183">
        <f>IF(OR(E3=0,C3=0),"",E3/C3)</f>
        <v>0.97357440890125169</v>
      </c>
      <c r="G3" s="430">
        <f>SUBTOTAL(9,G6:G1048576)</f>
        <v>16719.615899999997</v>
      </c>
      <c r="H3" s="431">
        <f>SUBTOTAL(9,H6:H1048576)</f>
        <v>15473.1222</v>
      </c>
      <c r="I3" s="431">
        <f>SUBTOTAL(9,I6:I1048576)</f>
        <v>15156.705599999999</v>
      </c>
      <c r="J3" s="183">
        <f>IF(OR(I3=0,G3=0),"",I3/G3)</f>
        <v>0.9065223561744622</v>
      </c>
      <c r="K3" s="430">
        <f>SUBTOTAL(9,K6:K1048576)</f>
        <v>3726</v>
      </c>
      <c r="L3" s="431">
        <f>SUBTOTAL(9,L6:L1048576)</f>
        <v>3385.5</v>
      </c>
      <c r="M3" s="431">
        <f>SUBTOTAL(9,M6:M1048576)</f>
        <v>3115</v>
      </c>
      <c r="N3" s="184">
        <f>IF(OR(M3=0,E3=0),"",M3/E3)</f>
        <v>2.2250000000000001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6"/>
      <c r="B5" s="807"/>
      <c r="C5" s="814">
        <v>2013</v>
      </c>
      <c r="D5" s="814">
        <v>2014</v>
      </c>
      <c r="E5" s="814">
        <v>2015</v>
      </c>
      <c r="F5" s="815" t="s">
        <v>2</v>
      </c>
      <c r="G5" s="825">
        <v>2013</v>
      </c>
      <c r="H5" s="814">
        <v>2014</v>
      </c>
      <c r="I5" s="814">
        <v>2015</v>
      </c>
      <c r="J5" s="815" t="s">
        <v>2</v>
      </c>
      <c r="K5" s="825">
        <v>2013</v>
      </c>
      <c r="L5" s="814">
        <v>2014</v>
      </c>
      <c r="M5" s="814">
        <v>2015</v>
      </c>
      <c r="N5" s="826" t="s">
        <v>80</v>
      </c>
    </row>
    <row r="6" spans="1:14" ht="14.4" customHeight="1" x14ac:dyDescent="0.3">
      <c r="A6" s="808" t="s">
        <v>3170</v>
      </c>
      <c r="B6" s="811" t="s">
        <v>4105</v>
      </c>
      <c r="C6" s="816">
        <v>12</v>
      </c>
      <c r="D6" s="817">
        <v>3</v>
      </c>
      <c r="E6" s="817">
        <v>1</v>
      </c>
      <c r="F6" s="822">
        <v>8.3333333333333329E-2</v>
      </c>
      <c r="G6" s="816">
        <v>345.2328</v>
      </c>
      <c r="H6" s="817">
        <v>86.308200000000014</v>
      </c>
      <c r="I6" s="817">
        <v>28.769400000000001</v>
      </c>
      <c r="J6" s="822">
        <v>8.3333333333333343E-2</v>
      </c>
      <c r="K6" s="816">
        <v>132</v>
      </c>
      <c r="L6" s="817">
        <v>33</v>
      </c>
      <c r="M6" s="817">
        <v>11</v>
      </c>
      <c r="N6" s="827">
        <v>11000</v>
      </c>
    </row>
    <row r="7" spans="1:14" ht="14.4" customHeight="1" x14ac:dyDescent="0.3">
      <c r="A7" s="809" t="s">
        <v>3204</v>
      </c>
      <c r="B7" s="812" t="s">
        <v>4105</v>
      </c>
      <c r="C7" s="818">
        <v>55</v>
      </c>
      <c r="D7" s="819">
        <v>40</v>
      </c>
      <c r="E7" s="819">
        <v>32</v>
      </c>
      <c r="F7" s="823">
        <v>0.58181818181818179</v>
      </c>
      <c r="G7" s="818">
        <v>1384.3169999999998</v>
      </c>
      <c r="H7" s="819">
        <v>755.08199999999988</v>
      </c>
      <c r="I7" s="819">
        <v>805.42079999999999</v>
      </c>
      <c r="J7" s="823">
        <v>0.5818181818181819</v>
      </c>
      <c r="K7" s="818">
        <v>495</v>
      </c>
      <c r="L7" s="819">
        <v>360</v>
      </c>
      <c r="M7" s="819">
        <v>288</v>
      </c>
      <c r="N7" s="828">
        <v>9000</v>
      </c>
    </row>
    <row r="8" spans="1:14" ht="14.4" customHeight="1" x14ac:dyDescent="0.3">
      <c r="A8" s="809" t="s">
        <v>3199</v>
      </c>
      <c r="B8" s="812" t="s">
        <v>4105</v>
      </c>
      <c r="C8" s="818">
        <v>110</v>
      </c>
      <c r="D8" s="819">
        <v>88</v>
      </c>
      <c r="E8" s="819">
        <v>58</v>
      </c>
      <c r="F8" s="823">
        <v>0.52727272727272723</v>
      </c>
      <c r="G8" s="818">
        <v>2372.6286</v>
      </c>
      <c r="H8" s="819">
        <v>1725.5519999999997</v>
      </c>
      <c r="I8" s="819">
        <v>1251.0252000000003</v>
      </c>
      <c r="J8" s="823">
        <v>0.5272739273226329</v>
      </c>
      <c r="K8" s="818">
        <v>770</v>
      </c>
      <c r="L8" s="819">
        <v>616</v>
      </c>
      <c r="M8" s="819">
        <v>406</v>
      </c>
      <c r="N8" s="828">
        <v>7000</v>
      </c>
    </row>
    <row r="9" spans="1:14" ht="14.4" customHeight="1" x14ac:dyDescent="0.3">
      <c r="A9" s="809" t="s">
        <v>3172</v>
      </c>
      <c r="B9" s="812" t="s">
        <v>4105</v>
      </c>
      <c r="C9" s="818">
        <v>1077</v>
      </c>
      <c r="D9" s="819">
        <v>1088</v>
      </c>
      <c r="E9" s="819">
        <v>1114</v>
      </c>
      <c r="F9" s="823">
        <v>1.0343546889507893</v>
      </c>
      <c r="G9" s="818">
        <v>11531.398499999998</v>
      </c>
      <c r="H9" s="819">
        <v>11649.5424</v>
      </c>
      <c r="I9" s="819">
        <v>11927.932199999999</v>
      </c>
      <c r="J9" s="823">
        <v>1.0343873035000917</v>
      </c>
      <c r="K9" s="818">
        <v>2154</v>
      </c>
      <c r="L9" s="819">
        <v>2176</v>
      </c>
      <c r="M9" s="819">
        <v>2228</v>
      </c>
      <c r="N9" s="828">
        <v>2000</v>
      </c>
    </row>
    <row r="10" spans="1:14" ht="14.4" customHeight="1" x14ac:dyDescent="0.3">
      <c r="A10" s="809" t="s">
        <v>3201</v>
      </c>
      <c r="B10" s="812" t="s">
        <v>4105</v>
      </c>
      <c r="C10" s="818">
        <v>166</v>
      </c>
      <c r="D10" s="819">
        <v>187</v>
      </c>
      <c r="E10" s="819">
        <v>169</v>
      </c>
      <c r="F10" s="823">
        <v>1.0180722891566265</v>
      </c>
      <c r="G10" s="818">
        <v>997.32960000000014</v>
      </c>
      <c r="H10" s="819">
        <v>1123.5708000000002</v>
      </c>
      <c r="I10" s="819">
        <v>1015.4196000000001</v>
      </c>
      <c r="J10" s="823">
        <v>1.0181384368818491</v>
      </c>
      <c r="K10" s="818">
        <v>166</v>
      </c>
      <c r="L10" s="819">
        <v>187</v>
      </c>
      <c r="M10" s="819">
        <v>169</v>
      </c>
      <c r="N10" s="828">
        <v>1000</v>
      </c>
    </row>
    <row r="11" spans="1:14" ht="14.4" customHeight="1" thickBot="1" x14ac:dyDescent="0.35">
      <c r="A11" s="810" t="s">
        <v>3195</v>
      </c>
      <c r="B11" s="813" t="s">
        <v>4105</v>
      </c>
      <c r="C11" s="820">
        <v>18</v>
      </c>
      <c r="D11" s="821">
        <v>27</v>
      </c>
      <c r="E11" s="821">
        <v>26</v>
      </c>
      <c r="F11" s="824">
        <v>1.4444444444444444</v>
      </c>
      <c r="G11" s="820">
        <v>88.709399999999974</v>
      </c>
      <c r="H11" s="821">
        <v>133.0668</v>
      </c>
      <c r="I11" s="821">
        <v>128.13839999999999</v>
      </c>
      <c r="J11" s="824">
        <v>1.4444737536270116</v>
      </c>
      <c r="K11" s="820">
        <v>9</v>
      </c>
      <c r="L11" s="821">
        <v>13.5</v>
      </c>
      <c r="M11" s="821">
        <v>13</v>
      </c>
      <c r="N11" s="82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306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2013</v>
      </c>
      <c r="C3" s="44">
        <v>2014</v>
      </c>
      <c r="D3" s="11"/>
      <c r="E3" s="458">
        <v>2015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3834.5131199999992</v>
      </c>
      <c r="C5" s="33">
        <v>3888.5191300000024</v>
      </c>
      <c r="D5" s="12"/>
      <c r="E5" s="214">
        <v>4696.8146500000021</v>
      </c>
      <c r="F5" s="32">
        <v>3814.1790147271904</v>
      </c>
      <c r="G5" s="213">
        <f>E5-F5</f>
        <v>882.63563527281167</v>
      </c>
      <c r="H5" s="219">
        <f>IF(F5&lt;0.00000001,"",E5/F5)</f>
        <v>1.2314090743682471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1641.4956500000001</v>
      </c>
      <c r="C6" s="35">
        <v>1492.648180000001</v>
      </c>
      <c r="D6" s="12"/>
      <c r="E6" s="215">
        <v>1859.0676400000011</v>
      </c>
      <c r="F6" s="34">
        <v>1779.6847044167052</v>
      </c>
      <c r="G6" s="216">
        <f>E6-F6</f>
        <v>79.382935583295875</v>
      </c>
      <c r="H6" s="220">
        <f>IF(F6&lt;0.00000001,"",E6/F6)</f>
        <v>1.0446050558204432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14843.832849999999</v>
      </c>
      <c r="C7" s="35">
        <v>15558.698230000009</v>
      </c>
      <c r="D7" s="12"/>
      <c r="E7" s="215">
        <v>16617.263970000007</v>
      </c>
      <c r="F7" s="34">
        <v>16632.999476100798</v>
      </c>
      <c r="G7" s="216">
        <f>E7-F7</f>
        <v>-15.735506100791099</v>
      </c>
      <c r="H7" s="220">
        <f>IF(F7&lt;0.00000001,"",E7/F7)</f>
        <v>0.99905395860058788</v>
      </c>
    </row>
    <row r="8" spans="1:8" ht="14.4" customHeight="1" thickBot="1" x14ac:dyDescent="0.35">
      <c r="A8" s="1" t="s">
        <v>84</v>
      </c>
      <c r="B8" s="15">
        <v>3766.0340199999928</v>
      </c>
      <c r="C8" s="37">
        <v>3829.6083800000024</v>
      </c>
      <c r="D8" s="12"/>
      <c r="E8" s="217">
        <v>3855.5961399999997</v>
      </c>
      <c r="F8" s="36">
        <v>3880.9290866889078</v>
      </c>
      <c r="G8" s="218">
        <f>E8-F8</f>
        <v>-25.332946688908123</v>
      </c>
      <c r="H8" s="221">
        <f>IF(F8&lt;0.00000001,"",E8/F8)</f>
        <v>0.99347245308454701</v>
      </c>
    </row>
    <row r="9" spans="1:8" ht="14.4" customHeight="1" thickBot="1" x14ac:dyDescent="0.35">
      <c r="A9" s="2" t="s">
        <v>85</v>
      </c>
      <c r="B9" s="3">
        <v>24085.875639999991</v>
      </c>
      <c r="C9" s="39">
        <v>24769.473920000015</v>
      </c>
      <c r="D9" s="12"/>
      <c r="E9" s="3">
        <v>27028.74240000001</v>
      </c>
      <c r="F9" s="38">
        <v>26107.792281933602</v>
      </c>
      <c r="G9" s="38">
        <f>E9-F9</f>
        <v>920.95011806640832</v>
      </c>
      <c r="H9" s="222">
        <f>IF(F9&lt;0.00000001,"",E9/F9)</f>
        <v>1.0352749136396224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6684.1799999999994</v>
      </c>
      <c r="C12" s="37">
        <f>IF(ISERROR(VLOOKUP("Celkem",CaseMix!A:D,3,0)),0,VLOOKUP("Celkem",CaseMix!A:D,3,0)*30)</f>
        <v>11875.740000000002</v>
      </c>
      <c r="D12" s="12"/>
      <c r="E12" s="217">
        <f>IF(ISERROR(VLOOKUP("Celkem",CaseMix!A:D,4,0)),0,VLOOKUP("Celkem",CaseMix!A:D,4,0)*30)</f>
        <v>5764.4399999999987</v>
      </c>
      <c r="F12" s="36">
        <f>B12</f>
        <v>6684.1799999999994</v>
      </c>
      <c r="G12" s="218">
        <f>E12-F12</f>
        <v>-919.74000000000069</v>
      </c>
      <c r="H12" s="221">
        <f>IF(F12&lt;0.00000001,"",E12/F12)</f>
        <v>0.86240047395492025</v>
      </c>
    </row>
    <row r="13" spans="1:8" ht="14.4" customHeight="1" thickBot="1" x14ac:dyDescent="0.35">
      <c r="A13" s="4" t="s">
        <v>88</v>
      </c>
      <c r="B13" s="9">
        <f>SUM(B11:B12)</f>
        <v>6684.1799999999994</v>
      </c>
      <c r="C13" s="41">
        <f>SUM(C11:C12)</f>
        <v>11875.740000000002</v>
      </c>
      <c r="D13" s="12"/>
      <c r="E13" s="9">
        <f>SUM(E11:E12)</f>
        <v>5764.4399999999987</v>
      </c>
      <c r="F13" s="40">
        <f>SUM(F11:F12)</f>
        <v>6684.1799999999994</v>
      </c>
      <c r="G13" s="40">
        <f>E13-F13</f>
        <v>-919.74000000000069</v>
      </c>
      <c r="H13" s="223">
        <f>IF(F13&lt;0.00000001,"",E13/F13)</f>
        <v>0.86240047395492025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0.27751451098997709</v>
      </c>
      <c r="C15" s="43">
        <f>IF(C9=0,"",C13/C9)</f>
        <v>0.47945063501776602</v>
      </c>
      <c r="D15" s="12"/>
      <c r="E15" s="10">
        <f>IF(E9=0,"",E13/E9)</f>
        <v>0.21327074396180551</v>
      </c>
      <c r="F15" s="42">
        <f>IF(F9=0,"",F13/F9)</f>
        <v>0.25602241383793306</v>
      </c>
      <c r="G15" s="42">
        <f>IF(ISERROR(F15-E15),"",E15-F15)</f>
        <v>-4.2751669876127552E-2</v>
      </c>
      <c r="H15" s="224">
        <f>IF(ISERROR(F15-E15),"",IF(F15&lt;0.00000001,"",E15/F15))</f>
        <v>0.83301590968050887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222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221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283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3.6082757696078202E-2</v>
      </c>
      <c r="C4" s="313">
        <f t="shared" ref="C4:M4" si="0">(C10+C8)/C6</f>
        <v>6.3003168323147285E-2</v>
      </c>
      <c r="D4" s="313">
        <f t="shared" si="0"/>
        <v>0.1017808127154313</v>
      </c>
      <c r="E4" s="313">
        <f t="shared" si="0"/>
        <v>0.20596816097029388</v>
      </c>
      <c r="F4" s="313">
        <f t="shared" si="0"/>
        <v>0.20988759932496626</v>
      </c>
      <c r="G4" s="313">
        <f t="shared" si="0"/>
        <v>0.21327074396180554</v>
      </c>
      <c r="H4" s="313">
        <f t="shared" si="0"/>
        <v>0</v>
      </c>
      <c r="I4" s="313">
        <f t="shared" si="0"/>
        <v>0</v>
      </c>
      <c r="J4" s="313">
        <f t="shared" si="0"/>
        <v>0</v>
      </c>
      <c r="K4" s="313">
        <f t="shared" si="0"/>
        <v>0</v>
      </c>
      <c r="L4" s="313">
        <f t="shared" si="0"/>
        <v>0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3648.2799100000002</v>
      </c>
      <c r="C5" s="313">
        <f>IF(ISERROR(VLOOKUP($A5,'Man Tab'!$A:$Q,COLUMN()+2,0)),0,VLOOKUP($A5,'Man Tab'!$A:$Q,COLUMN()+2,0))</f>
        <v>4513.6905700000098</v>
      </c>
      <c r="D5" s="313">
        <f>IF(ISERROR(VLOOKUP($A5,'Man Tab'!$A:$Q,COLUMN()+2,0)),0,VLOOKUP($A5,'Man Tab'!$A:$Q,COLUMN()+2,0))</f>
        <v>4446.5945899999997</v>
      </c>
      <c r="E5" s="313">
        <f>IF(ISERROR(VLOOKUP($A5,'Man Tab'!$A:$Q,COLUMN()+2,0)),0,VLOOKUP($A5,'Man Tab'!$A:$Q,COLUMN()+2,0))</f>
        <v>4481.9890400000004</v>
      </c>
      <c r="F5" s="313">
        <f>IF(ISERROR(VLOOKUP($A5,'Man Tab'!$A:$Q,COLUMN()+2,0)),0,VLOOKUP($A5,'Man Tab'!$A:$Q,COLUMN()+2,0))</f>
        <v>5400.7698899999996</v>
      </c>
      <c r="G5" s="313">
        <f>IF(ISERROR(VLOOKUP($A5,'Man Tab'!$A:$Q,COLUMN()+2,0)),0,VLOOKUP($A5,'Man Tab'!$A:$Q,COLUMN()+2,0))</f>
        <v>4537.4183999999996</v>
      </c>
      <c r="H5" s="313">
        <f>IF(ISERROR(VLOOKUP($A5,'Man Tab'!$A:$Q,COLUMN()+2,0)),0,VLOOKUP($A5,'Man Tab'!$A:$Q,COLUMN()+2,0))</f>
        <v>0</v>
      </c>
      <c r="I5" s="313">
        <f>IF(ISERROR(VLOOKUP($A5,'Man Tab'!$A:$Q,COLUMN()+2,0)),0,VLOOKUP($A5,'Man Tab'!$A:$Q,COLUMN()+2,0))</f>
        <v>0</v>
      </c>
      <c r="J5" s="313">
        <f>IF(ISERROR(VLOOKUP($A5,'Man Tab'!$A:$Q,COLUMN()+2,0)),0,VLOOKUP($A5,'Man Tab'!$A:$Q,COLUMN()+2,0))</f>
        <v>0</v>
      </c>
      <c r="K5" s="313">
        <f>IF(ISERROR(VLOOKUP($A5,'Man Tab'!$A:$Q,COLUMN()+2,0)),0,VLOOKUP($A5,'Man Tab'!$A:$Q,COLUMN()+2,0))</f>
        <v>0</v>
      </c>
      <c r="L5" s="313">
        <f>IF(ISERROR(VLOOKUP($A5,'Man Tab'!$A:$Q,COLUMN()+2,0)),0,VLOOKUP($A5,'Man Tab'!$A:$Q,COLUMN()+2,0))</f>
        <v>0</v>
      </c>
      <c r="M5" s="313">
        <f>IF(ISERROR(VLOOKUP($A5,'Man Tab'!$A:$Q,COLUMN()+2,0)),0,VLOOKUP($A5,'Man Tab'!$A:$Q,COLUMN()+2,0))</f>
        <v>0</v>
      </c>
    </row>
    <row r="6" spans="1:13" ht="14.4" customHeight="1" x14ac:dyDescent="0.3">
      <c r="A6" s="314" t="s">
        <v>85</v>
      </c>
      <c r="B6" s="315">
        <f>B5</f>
        <v>3648.2799100000002</v>
      </c>
      <c r="C6" s="315">
        <f t="shared" ref="C6:M6" si="1">C5+B6</f>
        <v>8161.97048000001</v>
      </c>
      <c r="D6" s="315">
        <f t="shared" si="1"/>
        <v>12608.56507000001</v>
      </c>
      <c r="E6" s="315">
        <f t="shared" si="1"/>
        <v>17090.554110000012</v>
      </c>
      <c r="F6" s="315">
        <f t="shared" si="1"/>
        <v>22491.324000000011</v>
      </c>
      <c r="G6" s="315">
        <f t="shared" si="1"/>
        <v>27028.74240000001</v>
      </c>
      <c r="H6" s="315">
        <f t="shared" si="1"/>
        <v>27028.74240000001</v>
      </c>
      <c r="I6" s="315">
        <f t="shared" si="1"/>
        <v>27028.74240000001</v>
      </c>
      <c r="J6" s="315">
        <f t="shared" si="1"/>
        <v>27028.74240000001</v>
      </c>
      <c r="K6" s="315">
        <f t="shared" si="1"/>
        <v>27028.74240000001</v>
      </c>
      <c r="L6" s="315">
        <f t="shared" si="1"/>
        <v>27028.74240000001</v>
      </c>
      <c r="M6" s="315">
        <f t="shared" si="1"/>
        <v>27028.74240000001</v>
      </c>
    </row>
    <row r="7" spans="1:13" ht="14.4" customHeight="1" x14ac:dyDescent="0.3">
      <c r="A7" s="314" t="s">
        <v>113</v>
      </c>
      <c r="B7" s="314">
        <v>4.3879999999999999</v>
      </c>
      <c r="C7" s="314">
        <v>17.140999999999998</v>
      </c>
      <c r="D7" s="314">
        <v>42.777000000000001</v>
      </c>
      <c r="E7" s="314">
        <v>117.337</v>
      </c>
      <c r="F7" s="314">
        <v>157.35499999999999</v>
      </c>
      <c r="G7" s="314">
        <v>192.148</v>
      </c>
      <c r="H7" s="314"/>
      <c r="I7" s="314"/>
      <c r="J7" s="314"/>
      <c r="K7" s="314"/>
      <c r="L7" s="314"/>
      <c r="M7" s="314"/>
    </row>
    <row r="8" spans="1:13" ht="14.4" customHeight="1" x14ac:dyDescent="0.3">
      <c r="A8" s="314" t="s">
        <v>86</v>
      </c>
      <c r="B8" s="315">
        <f>B7*30</f>
        <v>131.63999999999999</v>
      </c>
      <c r="C8" s="315">
        <f t="shared" ref="C8:M8" si="2">C7*30</f>
        <v>514.2299999999999</v>
      </c>
      <c r="D8" s="315">
        <f t="shared" si="2"/>
        <v>1283.31</v>
      </c>
      <c r="E8" s="315">
        <f t="shared" si="2"/>
        <v>3520.11</v>
      </c>
      <c r="F8" s="315">
        <f t="shared" si="2"/>
        <v>4720.6499999999996</v>
      </c>
      <c r="G8" s="315">
        <f t="shared" si="2"/>
        <v>5764.44</v>
      </c>
      <c r="H8" s="315">
        <f t="shared" si="2"/>
        <v>0</v>
      </c>
      <c r="I8" s="315">
        <f t="shared" si="2"/>
        <v>0</v>
      </c>
      <c r="J8" s="315">
        <f t="shared" si="2"/>
        <v>0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6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0.25602241383793306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0.25602241383793306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308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2015</v>
      </c>
      <c r="C4" s="248" t="s">
        <v>17</v>
      </c>
      <c r="D4" s="226" t="s">
        <v>284</v>
      </c>
      <c r="E4" s="226" t="s">
        <v>285</v>
      </c>
      <c r="F4" s="226" t="s">
        <v>286</v>
      </c>
      <c r="G4" s="226" t="s">
        <v>287</v>
      </c>
      <c r="H4" s="226" t="s">
        <v>288</v>
      </c>
      <c r="I4" s="226" t="s">
        <v>289</v>
      </c>
      <c r="J4" s="226" t="s">
        <v>290</v>
      </c>
      <c r="K4" s="226" t="s">
        <v>291</v>
      </c>
      <c r="L4" s="226" t="s">
        <v>292</v>
      </c>
      <c r="M4" s="226" t="s">
        <v>293</v>
      </c>
      <c r="N4" s="226" t="s">
        <v>294</v>
      </c>
      <c r="O4" s="226" t="s">
        <v>295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307</v>
      </c>
    </row>
    <row r="7" spans="1:17" ht="14.4" customHeight="1" x14ac:dyDescent="0.3">
      <c r="A7" s="19" t="s">
        <v>22</v>
      </c>
      <c r="B7" s="55">
        <v>7628.3580294543699</v>
      </c>
      <c r="C7" s="56">
        <v>635.69650245453101</v>
      </c>
      <c r="D7" s="56">
        <v>383.62194</v>
      </c>
      <c r="E7" s="56">
        <v>892.90939000000196</v>
      </c>
      <c r="F7" s="56">
        <v>729.72609999999997</v>
      </c>
      <c r="G7" s="56">
        <v>663.34136999999998</v>
      </c>
      <c r="H7" s="56">
        <v>1188.8291200000001</v>
      </c>
      <c r="I7" s="56">
        <v>838.38672999999994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4696.8146500000003</v>
      </c>
      <c r="Q7" s="174">
        <v>1.231409074368</v>
      </c>
    </row>
    <row r="8" spans="1:17" ht="14.4" customHeight="1" x14ac:dyDescent="0.3">
      <c r="A8" s="19" t="s">
        <v>23</v>
      </c>
      <c r="B8" s="55">
        <v>3631.6084091063499</v>
      </c>
      <c r="C8" s="56">
        <v>302.63403409219598</v>
      </c>
      <c r="D8" s="56">
        <v>191.703</v>
      </c>
      <c r="E8" s="56">
        <v>297.79000000000099</v>
      </c>
      <c r="F8" s="56">
        <v>384.88299999999998</v>
      </c>
      <c r="G8" s="56">
        <v>395.029</v>
      </c>
      <c r="H8" s="56">
        <v>317.55500000000001</v>
      </c>
      <c r="I8" s="56">
        <v>306.19900000000001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1893.1590000000001</v>
      </c>
      <c r="Q8" s="174">
        <v>1.0426008460889999</v>
      </c>
    </row>
    <row r="9" spans="1:17" ht="14.4" customHeight="1" x14ac:dyDescent="0.3">
      <c r="A9" s="19" t="s">
        <v>24</v>
      </c>
      <c r="B9" s="55">
        <v>3559.36940883341</v>
      </c>
      <c r="C9" s="56">
        <v>296.61411740278402</v>
      </c>
      <c r="D9" s="56">
        <v>300.59530000000001</v>
      </c>
      <c r="E9" s="56">
        <v>291.48444000000097</v>
      </c>
      <c r="F9" s="56">
        <v>258.40051</v>
      </c>
      <c r="G9" s="56">
        <v>325.63355000000001</v>
      </c>
      <c r="H9" s="56">
        <v>374.88891000000001</v>
      </c>
      <c r="I9" s="56">
        <v>308.06493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1859.06764</v>
      </c>
      <c r="Q9" s="174">
        <v>1.04460505582</v>
      </c>
    </row>
    <row r="10" spans="1:17" ht="14.4" customHeight="1" x14ac:dyDescent="0.3">
      <c r="A10" s="19" t="s">
        <v>25</v>
      </c>
      <c r="B10" s="55">
        <v>58</v>
      </c>
      <c r="C10" s="56">
        <v>4.833333333333</v>
      </c>
      <c r="D10" s="56">
        <v>3.0636700000000001</v>
      </c>
      <c r="E10" s="56">
        <v>6.1172700000000004</v>
      </c>
      <c r="F10" s="56">
        <v>6.0484200000000001</v>
      </c>
      <c r="G10" s="56">
        <v>11.344620000000001</v>
      </c>
      <c r="H10" s="56">
        <v>4.6566000000000001</v>
      </c>
      <c r="I10" s="56">
        <v>6.2985899999999999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37.529170000000001</v>
      </c>
      <c r="Q10" s="174">
        <v>1.294109310344</v>
      </c>
    </row>
    <row r="11" spans="1:17" ht="14.4" customHeight="1" x14ac:dyDescent="0.3">
      <c r="A11" s="19" t="s">
        <v>26</v>
      </c>
      <c r="B11" s="55">
        <v>341.42880225296801</v>
      </c>
      <c r="C11" s="56">
        <v>28.452400187746999</v>
      </c>
      <c r="D11" s="56">
        <v>22.201360000000001</v>
      </c>
      <c r="E11" s="56">
        <v>32.882739999999998</v>
      </c>
      <c r="F11" s="56">
        <v>23.767379999999999</v>
      </c>
      <c r="G11" s="56">
        <v>32.424579999999999</v>
      </c>
      <c r="H11" s="56">
        <v>26.277100000000001</v>
      </c>
      <c r="I11" s="56">
        <v>35.258270000000003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172.81143</v>
      </c>
      <c r="Q11" s="174">
        <v>1.012283842837</v>
      </c>
    </row>
    <row r="12" spans="1:17" ht="14.4" customHeight="1" x14ac:dyDescent="0.3">
      <c r="A12" s="19" t="s">
        <v>27</v>
      </c>
      <c r="B12" s="55">
        <v>203.27993434081901</v>
      </c>
      <c r="C12" s="56">
        <v>16.939994528401002</v>
      </c>
      <c r="D12" s="56">
        <v>3.2646600000000001</v>
      </c>
      <c r="E12" s="56">
        <v>0</v>
      </c>
      <c r="F12" s="56">
        <v>17.6038</v>
      </c>
      <c r="G12" s="56">
        <v>2.8010000000000002</v>
      </c>
      <c r="H12" s="56">
        <v>9.5216700000000003</v>
      </c>
      <c r="I12" s="56">
        <v>5.3518299999999996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38.542960000000001</v>
      </c>
      <c r="Q12" s="174">
        <v>0.37921066951299998</v>
      </c>
    </row>
    <row r="13" spans="1:17" ht="14.4" customHeight="1" x14ac:dyDescent="0.3">
      <c r="A13" s="19" t="s">
        <v>28</v>
      </c>
      <c r="B13" s="55">
        <v>127.99999596831</v>
      </c>
      <c r="C13" s="56">
        <v>10.666666330691999</v>
      </c>
      <c r="D13" s="56">
        <v>7.4166999999999996</v>
      </c>
      <c r="E13" s="56">
        <v>13.203519999999999</v>
      </c>
      <c r="F13" s="56">
        <v>12.276160000000001</v>
      </c>
      <c r="G13" s="56">
        <v>11.76824</v>
      </c>
      <c r="H13" s="56">
        <v>7.5973600000000001</v>
      </c>
      <c r="I13" s="56">
        <v>12.293659999999999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64.555639999999997</v>
      </c>
      <c r="Q13" s="174">
        <v>1.008681906771</v>
      </c>
    </row>
    <row r="14" spans="1:17" ht="14.4" customHeight="1" x14ac:dyDescent="0.3">
      <c r="A14" s="19" t="s">
        <v>29</v>
      </c>
      <c r="B14" s="55">
        <v>299.16703433417598</v>
      </c>
      <c r="C14" s="56">
        <v>24.930586194513999</v>
      </c>
      <c r="D14" s="56">
        <v>37.994</v>
      </c>
      <c r="E14" s="56">
        <v>32.575000000000003</v>
      </c>
      <c r="F14" s="56">
        <v>33.155000000000001</v>
      </c>
      <c r="G14" s="56">
        <v>27.207000000000001</v>
      </c>
      <c r="H14" s="56">
        <v>19.879000000000001</v>
      </c>
      <c r="I14" s="56">
        <v>16.73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167.54</v>
      </c>
      <c r="Q14" s="174">
        <v>1.120043191743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307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307</v>
      </c>
    </row>
    <row r="17" spans="1:17" ht="14.4" customHeight="1" x14ac:dyDescent="0.3">
      <c r="A17" s="19" t="s">
        <v>32</v>
      </c>
      <c r="B17" s="55">
        <v>574.96339661508296</v>
      </c>
      <c r="C17" s="56">
        <v>47.91361638459</v>
      </c>
      <c r="D17" s="56">
        <v>23.982959999999999</v>
      </c>
      <c r="E17" s="56">
        <v>29.23152</v>
      </c>
      <c r="F17" s="56">
        <v>34.128819999999997</v>
      </c>
      <c r="G17" s="56">
        <v>12.6851</v>
      </c>
      <c r="H17" s="56">
        <v>28.648679999999999</v>
      </c>
      <c r="I17" s="56">
        <v>11.358650000000001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140.03573</v>
      </c>
      <c r="Q17" s="174">
        <v>0.48711180859300002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2.6480000000000001</v>
      </c>
      <c r="F18" s="56">
        <v>0</v>
      </c>
      <c r="G18" s="56">
        <v>0</v>
      </c>
      <c r="H18" s="56">
        <v>0.78100000000000003</v>
      </c>
      <c r="I18" s="56">
        <v>23.102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26.530999999999999</v>
      </c>
      <c r="Q18" s="174" t="s">
        <v>307</v>
      </c>
    </row>
    <row r="19" spans="1:17" ht="14.4" customHeight="1" x14ac:dyDescent="0.3">
      <c r="A19" s="19" t="s">
        <v>34</v>
      </c>
      <c r="B19" s="55">
        <v>829.41795737334201</v>
      </c>
      <c r="C19" s="56">
        <v>69.118163114444997</v>
      </c>
      <c r="D19" s="56">
        <v>64.724209999999999</v>
      </c>
      <c r="E19" s="56">
        <v>56.07405</v>
      </c>
      <c r="F19" s="56">
        <v>144.04938000000001</v>
      </c>
      <c r="G19" s="56">
        <v>44.6267</v>
      </c>
      <c r="H19" s="56">
        <v>54.281190000000002</v>
      </c>
      <c r="I19" s="56">
        <v>45.130290000000002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408.88582000000002</v>
      </c>
      <c r="Q19" s="174">
        <v>0.98595844559400003</v>
      </c>
    </row>
    <row r="20" spans="1:17" ht="14.4" customHeight="1" x14ac:dyDescent="0.3">
      <c r="A20" s="19" t="s">
        <v>35</v>
      </c>
      <c r="B20" s="55">
        <v>33265.998952201597</v>
      </c>
      <c r="C20" s="56">
        <v>2772.1665793501402</v>
      </c>
      <c r="D20" s="56">
        <v>2469.9372100000001</v>
      </c>
      <c r="E20" s="56">
        <v>2717.52929000001</v>
      </c>
      <c r="F20" s="56">
        <v>2632.69488</v>
      </c>
      <c r="G20" s="56">
        <v>2786.3208399999999</v>
      </c>
      <c r="H20" s="56">
        <v>3213.83736</v>
      </c>
      <c r="I20" s="56">
        <v>2796.9443900000001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16617.26397</v>
      </c>
      <c r="Q20" s="174">
        <v>0.99905395860000001</v>
      </c>
    </row>
    <row r="21" spans="1:17" ht="14.4" customHeight="1" x14ac:dyDescent="0.3">
      <c r="A21" s="20" t="s">
        <v>36</v>
      </c>
      <c r="B21" s="55">
        <v>1654.9926433867099</v>
      </c>
      <c r="C21" s="56">
        <v>137.91605361555901</v>
      </c>
      <c r="D21" s="56">
        <v>139.47200000000001</v>
      </c>
      <c r="E21" s="56">
        <v>130.786</v>
      </c>
      <c r="F21" s="56">
        <v>166.26900000000001</v>
      </c>
      <c r="G21" s="56">
        <v>130.20699999999999</v>
      </c>
      <c r="H21" s="56">
        <v>130.20699999999999</v>
      </c>
      <c r="I21" s="56">
        <v>130.19900000000001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827.14</v>
      </c>
      <c r="Q21" s="174">
        <v>0.99956939785200005</v>
      </c>
    </row>
    <row r="22" spans="1:17" ht="14.4" customHeight="1" x14ac:dyDescent="0.3">
      <c r="A22" s="19" t="s">
        <v>37</v>
      </c>
      <c r="B22" s="55">
        <v>41</v>
      </c>
      <c r="C22" s="56">
        <v>3.4166666666659999</v>
      </c>
      <c r="D22" s="56">
        <v>0</v>
      </c>
      <c r="E22" s="56">
        <v>7.26</v>
      </c>
      <c r="F22" s="56">
        <v>3.49</v>
      </c>
      <c r="G22" s="56">
        <v>38.598999999999997</v>
      </c>
      <c r="H22" s="56">
        <v>5.8685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55.217500000000001</v>
      </c>
      <c r="Q22" s="174">
        <v>2.693536585365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307</v>
      </c>
    </row>
    <row r="24" spans="1:17" ht="14.4" customHeight="1" x14ac:dyDescent="0.3">
      <c r="A24" s="20" t="s">
        <v>39</v>
      </c>
      <c r="B24" s="55">
        <v>-7.2759576141834308E-12</v>
      </c>
      <c r="C24" s="56">
        <v>-9.0949470177292804E-13</v>
      </c>
      <c r="D24" s="56">
        <v>0.3029</v>
      </c>
      <c r="E24" s="56">
        <v>3.1993499999999999</v>
      </c>
      <c r="F24" s="56">
        <v>0.102139999999</v>
      </c>
      <c r="G24" s="56">
        <v>1.0399999979999999E-3</v>
      </c>
      <c r="H24" s="56">
        <v>17.941399999999</v>
      </c>
      <c r="I24" s="56">
        <v>2.1010599999989998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23.647889999998</v>
      </c>
      <c r="Q24" s="174"/>
    </row>
    <row r="25" spans="1:17" ht="14.4" customHeight="1" x14ac:dyDescent="0.3">
      <c r="A25" s="21" t="s">
        <v>40</v>
      </c>
      <c r="B25" s="58">
        <v>52215.584563867204</v>
      </c>
      <c r="C25" s="59">
        <v>4351.2987136556003</v>
      </c>
      <c r="D25" s="59">
        <v>3648.2799100000002</v>
      </c>
      <c r="E25" s="59">
        <v>4513.6905700000098</v>
      </c>
      <c r="F25" s="59">
        <v>4446.5945899999997</v>
      </c>
      <c r="G25" s="59">
        <v>4481.9890400000004</v>
      </c>
      <c r="H25" s="59">
        <v>5400.7698899999996</v>
      </c>
      <c r="I25" s="59">
        <v>4537.4183999999996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27028.742399999999</v>
      </c>
      <c r="Q25" s="175">
        <v>1.035274913639</v>
      </c>
    </row>
    <row r="26" spans="1:17" ht="14.4" customHeight="1" x14ac:dyDescent="0.3">
      <c r="A26" s="19" t="s">
        <v>41</v>
      </c>
      <c r="B26" s="55">
        <v>4589.3209217567301</v>
      </c>
      <c r="C26" s="56">
        <v>382.443410146394</v>
      </c>
      <c r="D26" s="56">
        <v>509.86483000000197</v>
      </c>
      <c r="E26" s="56">
        <v>450.84821000000198</v>
      </c>
      <c r="F26" s="56">
        <v>681.83865000000196</v>
      </c>
      <c r="G26" s="56">
        <v>476.26080000000201</v>
      </c>
      <c r="H26" s="56">
        <v>518.22</v>
      </c>
      <c r="I26" s="56">
        <v>580.66025000000002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3217.69274000001</v>
      </c>
      <c r="Q26" s="174">
        <v>1.402252226356</v>
      </c>
    </row>
    <row r="27" spans="1:17" ht="14.4" customHeight="1" x14ac:dyDescent="0.3">
      <c r="A27" s="22" t="s">
        <v>42</v>
      </c>
      <c r="B27" s="58">
        <v>56804.905485623902</v>
      </c>
      <c r="C27" s="59">
        <v>4733.7421238019897</v>
      </c>
      <c r="D27" s="59">
        <v>4158.1447399999997</v>
      </c>
      <c r="E27" s="59">
        <v>4964.5387800000099</v>
      </c>
      <c r="F27" s="59">
        <v>5128.4332400000003</v>
      </c>
      <c r="G27" s="59">
        <v>4958.2498400000004</v>
      </c>
      <c r="H27" s="59">
        <v>5918.9898899999998</v>
      </c>
      <c r="I27" s="59">
        <v>5118.0786500000004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30246.435140000001</v>
      </c>
      <c r="Q27" s="175">
        <v>1.064923350595</v>
      </c>
    </row>
    <row r="28" spans="1:17" ht="14.4" customHeight="1" x14ac:dyDescent="0.3">
      <c r="A28" s="20" t="s">
        <v>43</v>
      </c>
      <c r="B28" s="55">
        <v>0.79165798813300003</v>
      </c>
      <c r="C28" s="56">
        <v>6.5971499010999995E-2</v>
      </c>
      <c r="D28" s="56">
        <v>0</v>
      </c>
      <c r="E28" s="56">
        <v>0.39999000000000001</v>
      </c>
      <c r="F28" s="56">
        <v>0.15620000000000001</v>
      </c>
      <c r="G28" s="56">
        <v>5.2900000000000003E-2</v>
      </c>
      <c r="H28" s="56">
        <v>6.694E-2</v>
      </c>
      <c r="I28" s="56">
        <v>0.17932999999999999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0.85536000000000001</v>
      </c>
      <c r="Q28" s="174">
        <v>2.1609331626060002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307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10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3.49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3.49</v>
      </c>
      <c r="Q31" s="176" t="s">
        <v>307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304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300</v>
      </c>
      <c r="G4" s="473" t="s">
        <v>51</v>
      </c>
      <c r="H4" s="250" t="s">
        <v>164</v>
      </c>
      <c r="I4" s="471" t="s">
        <v>52</v>
      </c>
      <c r="J4" s="473" t="s">
        <v>302</v>
      </c>
      <c r="K4" s="474" t="s">
        <v>303</v>
      </c>
    </row>
    <row r="5" spans="1:11" ht="42" thickBot="1" x14ac:dyDescent="0.35">
      <c r="A5" s="94"/>
      <c r="B5" s="28" t="s">
        <v>296</v>
      </c>
      <c r="C5" s="29" t="s">
        <v>297</v>
      </c>
      <c r="D5" s="30" t="s">
        <v>298</v>
      </c>
      <c r="E5" s="30" t="s">
        <v>299</v>
      </c>
      <c r="F5" s="472"/>
      <c r="G5" s="472"/>
      <c r="H5" s="29" t="s">
        <v>301</v>
      </c>
      <c r="I5" s="472"/>
      <c r="J5" s="472"/>
      <c r="K5" s="475"/>
    </row>
    <row r="6" spans="1:11" ht="14.4" customHeight="1" thickBot="1" x14ac:dyDescent="0.35">
      <c r="A6" s="584" t="s">
        <v>309</v>
      </c>
      <c r="B6" s="566">
        <v>48945.389095296698</v>
      </c>
      <c r="C6" s="566">
        <v>52320.575640000003</v>
      </c>
      <c r="D6" s="567">
        <v>3375.1865447033301</v>
      </c>
      <c r="E6" s="568">
        <v>1.0689582125520001</v>
      </c>
      <c r="F6" s="566">
        <v>52215.584563867204</v>
      </c>
      <c r="G6" s="567">
        <v>26107.792281933602</v>
      </c>
      <c r="H6" s="569">
        <v>4537.4183999999996</v>
      </c>
      <c r="I6" s="566">
        <v>27028.742399999999</v>
      </c>
      <c r="J6" s="567">
        <v>920.95011806643004</v>
      </c>
      <c r="K6" s="570">
        <v>0.51763745681899997</v>
      </c>
    </row>
    <row r="7" spans="1:11" ht="14.4" customHeight="1" thickBot="1" x14ac:dyDescent="0.35">
      <c r="A7" s="585" t="s">
        <v>310</v>
      </c>
      <c r="B7" s="566">
        <v>15442.0916794271</v>
      </c>
      <c r="C7" s="566">
        <v>15407.660900000001</v>
      </c>
      <c r="D7" s="567">
        <v>-34.430779427066</v>
      </c>
      <c r="E7" s="568">
        <v>0.99777032929499998</v>
      </c>
      <c r="F7" s="566">
        <v>15849.2116142904</v>
      </c>
      <c r="G7" s="567">
        <v>7924.6058071451998</v>
      </c>
      <c r="H7" s="569">
        <v>1528.5840700000001</v>
      </c>
      <c r="I7" s="566">
        <v>8930.0253799999991</v>
      </c>
      <c r="J7" s="567">
        <v>1005.4195728548</v>
      </c>
      <c r="K7" s="570">
        <v>0.56343656689800004</v>
      </c>
    </row>
    <row r="8" spans="1:11" ht="14.4" customHeight="1" thickBot="1" x14ac:dyDescent="0.35">
      <c r="A8" s="586" t="s">
        <v>311</v>
      </c>
      <c r="B8" s="566">
        <v>15119.3128304356</v>
      </c>
      <c r="C8" s="566">
        <v>15119.3549</v>
      </c>
      <c r="D8" s="567">
        <v>4.2069564353000001E-2</v>
      </c>
      <c r="E8" s="568">
        <v>1.000002782505</v>
      </c>
      <c r="F8" s="566">
        <v>15550.0445799562</v>
      </c>
      <c r="G8" s="567">
        <v>7775.0222899781102</v>
      </c>
      <c r="H8" s="569">
        <v>1511.8540700000001</v>
      </c>
      <c r="I8" s="566">
        <v>8762.4853800000001</v>
      </c>
      <c r="J8" s="567">
        <v>987.463090021889</v>
      </c>
      <c r="K8" s="570">
        <v>0.56350226746499998</v>
      </c>
    </row>
    <row r="9" spans="1:11" ht="14.4" customHeight="1" thickBot="1" x14ac:dyDescent="0.35">
      <c r="A9" s="587" t="s">
        <v>312</v>
      </c>
      <c r="B9" s="571">
        <v>0</v>
      </c>
      <c r="C9" s="571">
        <v>3.6800000000000001E-3</v>
      </c>
      <c r="D9" s="572">
        <v>3.6800000000000001E-3</v>
      </c>
      <c r="E9" s="573" t="s">
        <v>307</v>
      </c>
      <c r="F9" s="571">
        <v>0</v>
      </c>
      <c r="G9" s="572">
        <v>0</v>
      </c>
      <c r="H9" s="574">
        <v>1.06E-3</v>
      </c>
      <c r="I9" s="571">
        <v>4.8900000000000002E-3</v>
      </c>
      <c r="J9" s="572">
        <v>4.8900000000000002E-3</v>
      </c>
      <c r="K9" s="575" t="s">
        <v>307</v>
      </c>
    </row>
    <row r="10" spans="1:11" ht="14.4" customHeight="1" thickBot="1" x14ac:dyDescent="0.35">
      <c r="A10" s="588" t="s">
        <v>313</v>
      </c>
      <c r="B10" s="566">
        <v>0</v>
      </c>
      <c r="C10" s="566">
        <v>3.6800000000000001E-3</v>
      </c>
      <c r="D10" s="567">
        <v>3.6800000000000001E-3</v>
      </c>
      <c r="E10" s="576" t="s">
        <v>307</v>
      </c>
      <c r="F10" s="566">
        <v>0</v>
      </c>
      <c r="G10" s="567">
        <v>0</v>
      </c>
      <c r="H10" s="569">
        <v>1.06E-3</v>
      </c>
      <c r="I10" s="566">
        <v>4.8900000000000002E-3</v>
      </c>
      <c r="J10" s="567">
        <v>4.8900000000000002E-3</v>
      </c>
      <c r="K10" s="577" t="s">
        <v>307</v>
      </c>
    </row>
    <row r="11" spans="1:11" ht="14.4" customHeight="1" thickBot="1" x14ac:dyDescent="0.35">
      <c r="A11" s="587" t="s">
        <v>314</v>
      </c>
      <c r="B11" s="571">
        <v>7614.1855086365103</v>
      </c>
      <c r="C11" s="571">
        <v>7775.2173499999999</v>
      </c>
      <c r="D11" s="572">
        <v>161.03184136349299</v>
      </c>
      <c r="E11" s="578">
        <v>1.0211489254070001</v>
      </c>
      <c r="F11" s="571">
        <v>7628.3580294543699</v>
      </c>
      <c r="G11" s="572">
        <v>3814.17901472719</v>
      </c>
      <c r="H11" s="574">
        <v>838.38672999999994</v>
      </c>
      <c r="I11" s="571">
        <v>4696.8146500000003</v>
      </c>
      <c r="J11" s="572">
        <v>882.63563527281406</v>
      </c>
      <c r="K11" s="579">
        <v>0.61570453718399998</v>
      </c>
    </row>
    <row r="12" spans="1:11" ht="14.4" customHeight="1" thickBot="1" x14ac:dyDescent="0.35">
      <c r="A12" s="588" t="s">
        <v>315</v>
      </c>
      <c r="B12" s="566">
        <v>3514.8277298511198</v>
      </c>
      <c r="C12" s="566">
        <v>3317.30737</v>
      </c>
      <c r="D12" s="567">
        <v>-197.52035985112099</v>
      </c>
      <c r="E12" s="568">
        <v>0.94380368682799998</v>
      </c>
      <c r="F12" s="566">
        <v>3269.3113833821999</v>
      </c>
      <c r="G12" s="567">
        <v>1634.6556916910999</v>
      </c>
      <c r="H12" s="569">
        <v>331.44188000000003</v>
      </c>
      <c r="I12" s="566">
        <v>1697.0239999999999</v>
      </c>
      <c r="J12" s="567">
        <v>62.368308308898001</v>
      </c>
      <c r="K12" s="570">
        <v>0.51907689448700001</v>
      </c>
    </row>
    <row r="13" spans="1:11" ht="14.4" customHeight="1" thickBot="1" x14ac:dyDescent="0.35">
      <c r="A13" s="588" t="s">
        <v>316</v>
      </c>
      <c r="B13" s="566">
        <v>1571.5947783716099</v>
      </c>
      <c r="C13" s="566">
        <v>1628.4934900000001</v>
      </c>
      <c r="D13" s="567">
        <v>56.898711628389002</v>
      </c>
      <c r="E13" s="568">
        <v>1.036204441762</v>
      </c>
      <c r="F13" s="566">
        <v>1654.6615415682099</v>
      </c>
      <c r="G13" s="567">
        <v>827.33077078410599</v>
      </c>
      <c r="H13" s="569">
        <v>196.68639999999999</v>
      </c>
      <c r="I13" s="566">
        <v>983.30780000000095</v>
      </c>
      <c r="J13" s="567">
        <v>155.97702921589499</v>
      </c>
      <c r="K13" s="570">
        <v>0.59426521696199996</v>
      </c>
    </row>
    <row r="14" spans="1:11" ht="14.4" customHeight="1" thickBot="1" x14ac:dyDescent="0.35">
      <c r="A14" s="588" t="s">
        <v>317</v>
      </c>
      <c r="B14" s="566">
        <v>26.364851961125002</v>
      </c>
      <c r="C14" s="566">
        <v>0</v>
      </c>
      <c r="D14" s="567">
        <v>-26.364851961125002</v>
      </c>
      <c r="E14" s="568">
        <v>0</v>
      </c>
      <c r="F14" s="566">
        <v>0</v>
      </c>
      <c r="G14" s="567">
        <v>0</v>
      </c>
      <c r="H14" s="569">
        <v>0</v>
      </c>
      <c r="I14" s="566">
        <v>0</v>
      </c>
      <c r="J14" s="567">
        <v>0</v>
      </c>
      <c r="K14" s="570">
        <v>6</v>
      </c>
    </row>
    <row r="15" spans="1:11" ht="14.4" customHeight="1" thickBot="1" x14ac:dyDescent="0.35">
      <c r="A15" s="588" t="s">
        <v>318</v>
      </c>
      <c r="B15" s="566">
        <v>360.00316104062398</v>
      </c>
      <c r="C15" s="566">
        <v>463.75308000000001</v>
      </c>
      <c r="D15" s="567">
        <v>103.749918959377</v>
      </c>
      <c r="E15" s="568">
        <v>1.288191688815</v>
      </c>
      <c r="F15" s="566">
        <v>460.084812392353</v>
      </c>
      <c r="G15" s="567">
        <v>230.04240619617701</v>
      </c>
      <c r="H15" s="569">
        <v>95.530600000000007</v>
      </c>
      <c r="I15" s="566">
        <v>421.99250000000001</v>
      </c>
      <c r="J15" s="567">
        <v>191.95009380382299</v>
      </c>
      <c r="K15" s="570">
        <v>0.91720589037800004</v>
      </c>
    </row>
    <row r="16" spans="1:11" ht="14.4" customHeight="1" thickBot="1" x14ac:dyDescent="0.35">
      <c r="A16" s="588" t="s">
        <v>319</v>
      </c>
      <c r="B16" s="566">
        <v>17.999999999999002</v>
      </c>
      <c r="C16" s="566">
        <v>66.504949999999994</v>
      </c>
      <c r="D16" s="567">
        <v>48.504950000000001</v>
      </c>
      <c r="E16" s="568">
        <v>3.6947194444439999</v>
      </c>
      <c r="F16" s="566">
        <v>64.999997952656997</v>
      </c>
      <c r="G16" s="567">
        <v>32.499998976328001</v>
      </c>
      <c r="H16" s="569">
        <v>0</v>
      </c>
      <c r="I16" s="566">
        <v>383.87331999999998</v>
      </c>
      <c r="J16" s="567">
        <v>351.373321023671</v>
      </c>
      <c r="K16" s="570">
        <v>5.9057435706310004</v>
      </c>
    </row>
    <row r="17" spans="1:11" ht="14.4" customHeight="1" thickBot="1" x14ac:dyDescent="0.35">
      <c r="A17" s="588" t="s">
        <v>320</v>
      </c>
      <c r="B17" s="566">
        <v>974.99072414135105</v>
      </c>
      <c r="C17" s="566">
        <v>1247.41336</v>
      </c>
      <c r="D17" s="567">
        <v>272.42263585864902</v>
      </c>
      <c r="E17" s="568">
        <v>1.279410489877</v>
      </c>
      <c r="F17" s="566">
        <v>1162.13994077194</v>
      </c>
      <c r="G17" s="567">
        <v>581.06997038596899</v>
      </c>
      <c r="H17" s="569">
        <v>198.4332</v>
      </c>
      <c r="I17" s="566">
        <v>695.09373000000005</v>
      </c>
      <c r="J17" s="567">
        <v>114.02375961403099</v>
      </c>
      <c r="K17" s="570">
        <v>0.59811534361100005</v>
      </c>
    </row>
    <row r="18" spans="1:11" ht="14.4" customHeight="1" thickBot="1" x14ac:dyDescent="0.35">
      <c r="A18" s="588" t="s">
        <v>321</v>
      </c>
      <c r="B18" s="566">
        <v>1011.2663656533</v>
      </c>
      <c r="C18" s="566">
        <v>903.78742</v>
      </c>
      <c r="D18" s="567">
        <v>-107.47894565329599</v>
      </c>
      <c r="E18" s="568">
        <v>0.89371846102600006</v>
      </c>
      <c r="F18" s="566">
        <v>866.61017000919901</v>
      </c>
      <c r="G18" s="567">
        <v>433.30508500460002</v>
      </c>
      <c r="H18" s="569">
        <v>2.1945000000000001</v>
      </c>
      <c r="I18" s="566">
        <v>434.75311000000102</v>
      </c>
      <c r="J18" s="567">
        <v>1.448024995401</v>
      </c>
      <c r="K18" s="570">
        <v>0.50167090699500005</v>
      </c>
    </row>
    <row r="19" spans="1:11" ht="14.4" customHeight="1" thickBot="1" x14ac:dyDescent="0.35">
      <c r="A19" s="588" t="s">
        <v>322</v>
      </c>
      <c r="B19" s="566">
        <v>137.13789761737999</v>
      </c>
      <c r="C19" s="566">
        <v>147.95768000000001</v>
      </c>
      <c r="D19" s="567">
        <v>10.81978238262</v>
      </c>
      <c r="E19" s="568">
        <v>1.078897099712</v>
      </c>
      <c r="F19" s="566">
        <v>150.550183377812</v>
      </c>
      <c r="G19" s="567">
        <v>75.275091688904993</v>
      </c>
      <c r="H19" s="569">
        <v>14.100149999999999</v>
      </c>
      <c r="I19" s="566">
        <v>80.770189999999999</v>
      </c>
      <c r="J19" s="567">
        <v>5.4950983110939999</v>
      </c>
      <c r="K19" s="570">
        <v>0.53650011038000001</v>
      </c>
    </row>
    <row r="20" spans="1:11" ht="14.4" customHeight="1" thickBot="1" x14ac:dyDescent="0.35">
      <c r="A20" s="587" t="s">
        <v>323</v>
      </c>
      <c r="B20" s="571">
        <v>3394.97988424399</v>
      </c>
      <c r="C20" s="571">
        <v>3401.5970000000002</v>
      </c>
      <c r="D20" s="572">
        <v>6.6171157560139999</v>
      </c>
      <c r="E20" s="578">
        <v>1.0019490883540001</v>
      </c>
      <c r="F20" s="571">
        <v>3631.6084091063499</v>
      </c>
      <c r="G20" s="572">
        <v>1815.8042045531699</v>
      </c>
      <c r="H20" s="574">
        <v>306.19900000000001</v>
      </c>
      <c r="I20" s="571">
        <v>1893.1590000000001</v>
      </c>
      <c r="J20" s="572">
        <v>77.354795446826998</v>
      </c>
      <c r="K20" s="579">
        <v>0.52130042304400004</v>
      </c>
    </row>
    <row r="21" spans="1:11" ht="14.4" customHeight="1" thickBot="1" x14ac:dyDescent="0.35">
      <c r="A21" s="588" t="s">
        <v>324</v>
      </c>
      <c r="B21" s="566">
        <v>2934.9826097956102</v>
      </c>
      <c r="C21" s="566">
        <v>2978.8049999999998</v>
      </c>
      <c r="D21" s="567">
        <v>43.822390204389002</v>
      </c>
      <c r="E21" s="568">
        <v>1.0149310561689999</v>
      </c>
      <c r="F21" s="566">
        <v>3224.6084219258601</v>
      </c>
      <c r="G21" s="567">
        <v>1612.30421096293</v>
      </c>
      <c r="H21" s="569">
        <v>272.923</v>
      </c>
      <c r="I21" s="566">
        <v>1649.6310000000001</v>
      </c>
      <c r="J21" s="567">
        <v>37.326789037071002</v>
      </c>
      <c r="K21" s="570">
        <v>0.51157560365499999</v>
      </c>
    </row>
    <row r="22" spans="1:11" ht="14.4" customHeight="1" thickBot="1" x14ac:dyDescent="0.35">
      <c r="A22" s="588" t="s">
        <v>325</v>
      </c>
      <c r="B22" s="566">
        <v>459.99727444837498</v>
      </c>
      <c r="C22" s="566">
        <v>422.79199999999997</v>
      </c>
      <c r="D22" s="567">
        <v>-37.205274448375</v>
      </c>
      <c r="E22" s="568">
        <v>0.919118489358</v>
      </c>
      <c r="F22" s="566">
        <v>406.99998718048801</v>
      </c>
      <c r="G22" s="567">
        <v>203.499993590244</v>
      </c>
      <c r="H22" s="569">
        <v>33.276000000000003</v>
      </c>
      <c r="I22" s="566">
        <v>243.52799999999999</v>
      </c>
      <c r="J22" s="567">
        <v>40.028006409755001</v>
      </c>
      <c r="K22" s="570">
        <v>0.59834891319500005</v>
      </c>
    </row>
    <row r="23" spans="1:11" ht="14.4" customHeight="1" thickBot="1" x14ac:dyDescent="0.35">
      <c r="A23" s="587" t="s">
        <v>326</v>
      </c>
      <c r="B23" s="571">
        <v>3543.2701150048802</v>
      </c>
      <c r="C23" s="571">
        <v>3164.5926399999998</v>
      </c>
      <c r="D23" s="572">
        <v>-378.67747500487798</v>
      </c>
      <c r="E23" s="578">
        <v>0.89312768636999995</v>
      </c>
      <c r="F23" s="571">
        <v>3559.36940883341</v>
      </c>
      <c r="G23" s="572">
        <v>1779.68470441671</v>
      </c>
      <c r="H23" s="574">
        <v>308.06493</v>
      </c>
      <c r="I23" s="571">
        <v>1859.06764</v>
      </c>
      <c r="J23" s="572">
        <v>79.382935583293005</v>
      </c>
      <c r="K23" s="579">
        <v>0.52230252790999998</v>
      </c>
    </row>
    <row r="24" spans="1:11" ht="14.4" customHeight="1" thickBot="1" x14ac:dyDescent="0.35">
      <c r="A24" s="588" t="s">
        <v>327</v>
      </c>
      <c r="B24" s="566">
        <v>509.96614817726402</v>
      </c>
      <c r="C24" s="566">
        <v>343.69387</v>
      </c>
      <c r="D24" s="567">
        <v>-166.27227817726401</v>
      </c>
      <c r="E24" s="568">
        <v>0.67395428349200004</v>
      </c>
      <c r="F24" s="566">
        <v>509.99998393623599</v>
      </c>
      <c r="G24" s="567">
        <v>254.999991968118</v>
      </c>
      <c r="H24" s="569">
        <v>26.56908</v>
      </c>
      <c r="I24" s="566">
        <v>213.06233</v>
      </c>
      <c r="J24" s="567">
        <v>-41.937661968118</v>
      </c>
      <c r="K24" s="570">
        <v>0.41776928766799998</v>
      </c>
    </row>
    <row r="25" spans="1:11" ht="14.4" customHeight="1" thickBot="1" x14ac:dyDescent="0.35">
      <c r="A25" s="588" t="s">
        <v>328</v>
      </c>
      <c r="B25" s="566">
        <v>0.73483645211699999</v>
      </c>
      <c r="C25" s="566">
        <v>0.36952000000000002</v>
      </c>
      <c r="D25" s="567">
        <v>-0.36531645211699998</v>
      </c>
      <c r="E25" s="568">
        <v>0.50286019281500005</v>
      </c>
      <c r="F25" s="566">
        <v>0.36951998836099997</v>
      </c>
      <c r="G25" s="567">
        <v>0.18475999418</v>
      </c>
      <c r="H25" s="569">
        <v>0.55162999999999995</v>
      </c>
      <c r="I25" s="566">
        <v>0.55162999999999995</v>
      </c>
      <c r="J25" s="567">
        <v>0.36687000581899998</v>
      </c>
      <c r="K25" s="570">
        <v>1.492828581335</v>
      </c>
    </row>
    <row r="26" spans="1:11" ht="14.4" customHeight="1" thickBot="1" x14ac:dyDescent="0.35">
      <c r="A26" s="588" t="s">
        <v>329</v>
      </c>
      <c r="B26" s="566">
        <v>360.32113971040701</v>
      </c>
      <c r="C26" s="566">
        <v>374.51211999999998</v>
      </c>
      <c r="D26" s="567">
        <v>14.190980289593</v>
      </c>
      <c r="E26" s="568">
        <v>1.0393842567789999</v>
      </c>
      <c r="F26" s="566">
        <v>382.999987936428</v>
      </c>
      <c r="G26" s="567">
        <v>191.499993968214</v>
      </c>
      <c r="H26" s="569">
        <v>26.763120000000001</v>
      </c>
      <c r="I26" s="566">
        <v>190.44251</v>
      </c>
      <c r="J26" s="567">
        <v>-1.057483968214</v>
      </c>
      <c r="K26" s="570">
        <v>0.497238945165</v>
      </c>
    </row>
    <row r="27" spans="1:11" ht="14.4" customHeight="1" thickBot="1" x14ac:dyDescent="0.35">
      <c r="A27" s="588" t="s">
        <v>330</v>
      </c>
      <c r="B27" s="566">
        <v>2123.8776199868098</v>
      </c>
      <c r="C27" s="566">
        <v>2001.12698</v>
      </c>
      <c r="D27" s="567">
        <v>-122.750639986813</v>
      </c>
      <c r="E27" s="568">
        <v>0.94220446657000001</v>
      </c>
      <c r="F27" s="566">
        <v>2151.9999322172198</v>
      </c>
      <c r="G27" s="567">
        <v>1075.9999661086099</v>
      </c>
      <c r="H27" s="569">
        <v>170.05921000000001</v>
      </c>
      <c r="I27" s="566">
        <v>1070.9081900000001</v>
      </c>
      <c r="J27" s="567">
        <v>-5.0917761086070001</v>
      </c>
      <c r="K27" s="570">
        <v>0.49763393296000002</v>
      </c>
    </row>
    <row r="28" spans="1:11" ht="14.4" customHeight="1" thickBot="1" x14ac:dyDescent="0.35">
      <c r="A28" s="588" t="s">
        <v>331</v>
      </c>
      <c r="B28" s="566">
        <v>169.96729750682999</v>
      </c>
      <c r="C28" s="566">
        <v>94.016000000000005</v>
      </c>
      <c r="D28" s="567">
        <v>-75.951297506828993</v>
      </c>
      <c r="E28" s="568">
        <v>0.55314170066199997</v>
      </c>
      <c r="F28" s="566">
        <v>87.999997228213005</v>
      </c>
      <c r="G28" s="567">
        <v>43.999998614105998</v>
      </c>
      <c r="H28" s="569">
        <v>14.231999999999999</v>
      </c>
      <c r="I28" s="566">
        <v>51.840960000000003</v>
      </c>
      <c r="J28" s="567">
        <v>7.8409613858930003</v>
      </c>
      <c r="K28" s="570">
        <v>0.58910183673700001</v>
      </c>
    </row>
    <row r="29" spans="1:11" ht="14.4" customHeight="1" thickBot="1" x14ac:dyDescent="0.35">
      <c r="A29" s="588" t="s">
        <v>332</v>
      </c>
      <c r="B29" s="566">
        <v>19.996926055149</v>
      </c>
      <c r="C29" s="566">
        <v>9.5498399999999997</v>
      </c>
      <c r="D29" s="567">
        <v>-10.447086055149001</v>
      </c>
      <c r="E29" s="568">
        <v>0.47756540048500001</v>
      </c>
      <c r="F29" s="566">
        <v>19.999999370047998</v>
      </c>
      <c r="G29" s="567">
        <v>9.9999996850239992</v>
      </c>
      <c r="H29" s="569">
        <v>3.9857900000000002</v>
      </c>
      <c r="I29" s="566">
        <v>17.863939999999999</v>
      </c>
      <c r="J29" s="567">
        <v>7.8639403149750002</v>
      </c>
      <c r="K29" s="570">
        <v>0.89319702813299995</v>
      </c>
    </row>
    <row r="30" spans="1:11" ht="14.4" customHeight="1" thickBot="1" x14ac:dyDescent="0.35">
      <c r="A30" s="588" t="s">
        <v>333</v>
      </c>
      <c r="B30" s="566">
        <v>17.848147985781001</v>
      </c>
      <c r="C30" s="566">
        <v>18.566770000000002</v>
      </c>
      <c r="D30" s="567">
        <v>0.71862201421799998</v>
      </c>
      <c r="E30" s="568">
        <v>1.0402631138409999</v>
      </c>
      <c r="F30" s="566">
        <v>23.999999244057999</v>
      </c>
      <c r="G30" s="567">
        <v>11.999999622029</v>
      </c>
      <c r="H30" s="569">
        <v>5.6959200000000001</v>
      </c>
      <c r="I30" s="566">
        <v>17.367439999999998</v>
      </c>
      <c r="J30" s="567">
        <v>5.3674403779700004</v>
      </c>
      <c r="K30" s="570">
        <v>0.72364335612599995</v>
      </c>
    </row>
    <row r="31" spans="1:11" ht="14.4" customHeight="1" thickBot="1" x14ac:dyDescent="0.35">
      <c r="A31" s="588" t="s">
        <v>334</v>
      </c>
      <c r="B31" s="566">
        <v>166.84043106968701</v>
      </c>
      <c r="C31" s="566">
        <v>168.75314</v>
      </c>
      <c r="D31" s="567">
        <v>1.912708930312</v>
      </c>
      <c r="E31" s="568">
        <v>1.0114643010569999</v>
      </c>
      <c r="F31" s="566">
        <v>179.99999433043601</v>
      </c>
      <c r="G31" s="567">
        <v>89.999997165218005</v>
      </c>
      <c r="H31" s="569">
        <v>19.809000000000001</v>
      </c>
      <c r="I31" s="566">
        <v>107.15860000000001</v>
      </c>
      <c r="J31" s="567">
        <v>17.158602834781</v>
      </c>
      <c r="K31" s="570">
        <v>0.59532557430599997</v>
      </c>
    </row>
    <row r="32" spans="1:11" ht="14.4" customHeight="1" thickBot="1" x14ac:dyDescent="0.35">
      <c r="A32" s="588" t="s">
        <v>335</v>
      </c>
      <c r="B32" s="566">
        <v>170.594468383888</v>
      </c>
      <c r="C32" s="566">
        <v>150.43681000000001</v>
      </c>
      <c r="D32" s="567">
        <v>-20.157658383887998</v>
      </c>
      <c r="E32" s="568">
        <v>0.88183873384099998</v>
      </c>
      <c r="F32" s="566">
        <v>198.99999467690901</v>
      </c>
      <c r="G32" s="567">
        <v>99.499997338453994</v>
      </c>
      <c r="H32" s="569">
        <v>28.34196</v>
      </c>
      <c r="I32" s="566">
        <v>116.69392999999999</v>
      </c>
      <c r="J32" s="567">
        <v>17.193932661544999</v>
      </c>
      <c r="K32" s="570">
        <v>0.58640167397700005</v>
      </c>
    </row>
    <row r="33" spans="1:11" ht="14.4" customHeight="1" thickBot="1" x14ac:dyDescent="0.35">
      <c r="A33" s="588" t="s">
        <v>336</v>
      </c>
      <c r="B33" s="566">
        <v>0</v>
      </c>
      <c r="C33" s="566">
        <v>0</v>
      </c>
      <c r="D33" s="567">
        <v>0</v>
      </c>
      <c r="E33" s="568">
        <v>1</v>
      </c>
      <c r="F33" s="566">
        <v>0</v>
      </c>
      <c r="G33" s="567">
        <v>0</v>
      </c>
      <c r="H33" s="569">
        <v>11.791230000000001</v>
      </c>
      <c r="I33" s="566">
        <v>71.767930000000007</v>
      </c>
      <c r="J33" s="567">
        <v>71.767930000000007</v>
      </c>
      <c r="K33" s="577" t="s">
        <v>337</v>
      </c>
    </row>
    <row r="34" spans="1:11" ht="14.4" customHeight="1" thickBot="1" x14ac:dyDescent="0.35">
      <c r="A34" s="588" t="s">
        <v>338</v>
      </c>
      <c r="B34" s="566">
        <v>3.1230996769389998</v>
      </c>
      <c r="C34" s="566">
        <v>3.56759</v>
      </c>
      <c r="D34" s="567">
        <v>0.44449032306000003</v>
      </c>
      <c r="E34" s="568">
        <v>1.14232345075</v>
      </c>
      <c r="F34" s="566">
        <v>2.9999999055069999</v>
      </c>
      <c r="G34" s="567">
        <v>1.4999999527529999</v>
      </c>
      <c r="H34" s="569">
        <v>0.26599</v>
      </c>
      <c r="I34" s="566">
        <v>1.41018</v>
      </c>
      <c r="J34" s="567">
        <v>-8.9819952753000004E-2</v>
      </c>
      <c r="K34" s="570">
        <v>0.47006001480499998</v>
      </c>
    </row>
    <row r="35" spans="1:11" ht="14.4" customHeight="1" thickBot="1" x14ac:dyDescent="0.35">
      <c r="A35" s="587" t="s">
        <v>339</v>
      </c>
      <c r="B35" s="571">
        <v>57.999795446105999</v>
      </c>
      <c r="C35" s="571">
        <v>59.483910000000002</v>
      </c>
      <c r="D35" s="572">
        <v>1.4841145538930001</v>
      </c>
      <c r="E35" s="578">
        <v>1.0255882722080001</v>
      </c>
      <c r="F35" s="571">
        <v>58</v>
      </c>
      <c r="G35" s="572">
        <v>29</v>
      </c>
      <c r="H35" s="574">
        <v>6.2985899999999999</v>
      </c>
      <c r="I35" s="571">
        <v>37.529170000000001</v>
      </c>
      <c r="J35" s="572">
        <v>8.5291700000000006</v>
      </c>
      <c r="K35" s="579">
        <v>0.647054655172</v>
      </c>
    </row>
    <row r="36" spans="1:11" ht="14.4" customHeight="1" thickBot="1" x14ac:dyDescent="0.35">
      <c r="A36" s="588" t="s">
        <v>340</v>
      </c>
      <c r="B36" s="566">
        <v>37.999865981931002</v>
      </c>
      <c r="C36" s="566">
        <v>47.217930000000003</v>
      </c>
      <c r="D36" s="567">
        <v>9.2180640180680005</v>
      </c>
      <c r="E36" s="568">
        <v>1.2425814875879999</v>
      </c>
      <c r="F36" s="566">
        <v>38</v>
      </c>
      <c r="G36" s="567">
        <v>19</v>
      </c>
      <c r="H36" s="569">
        <v>4.5862400000000001</v>
      </c>
      <c r="I36" s="566">
        <v>25.236319999999999</v>
      </c>
      <c r="J36" s="567">
        <v>6.2363200000000001</v>
      </c>
      <c r="K36" s="570">
        <v>0.66411368421000005</v>
      </c>
    </row>
    <row r="37" spans="1:11" ht="14.4" customHeight="1" thickBot="1" x14ac:dyDescent="0.35">
      <c r="A37" s="588" t="s">
        <v>341</v>
      </c>
      <c r="B37" s="566">
        <v>19.999929464173999</v>
      </c>
      <c r="C37" s="566">
        <v>12.265980000000001</v>
      </c>
      <c r="D37" s="567">
        <v>-7.7339494641739996</v>
      </c>
      <c r="E37" s="568">
        <v>0.61330116298500004</v>
      </c>
      <c r="F37" s="566">
        <v>20</v>
      </c>
      <c r="G37" s="567">
        <v>10</v>
      </c>
      <c r="H37" s="569">
        <v>1.71235</v>
      </c>
      <c r="I37" s="566">
        <v>12.29285</v>
      </c>
      <c r="J37" s="567">
        <v>2.2928500000000001</v>
      </c>
      <c r="K37" s="570">
        <v>0.61464249999999998</v>
      </c>
    </row>
    <row r="38" spans="1:11" ht="14.4" customHeight="1" thickBot="1" x14ac:dyDescent="0.35">
      <c r="A38" s="587" t="s">
        <v>342</v>
      </c>
      <c r="B38" s="571">
        <v>323.210944503203</v>
      </c>
      <c r="C38" s="571">
        <v>376.10120999999998</v>
      </c>
      <c r="D38" s="572">
        <v>52.890265496795998</v>
      </c>
      <c r="E38" s="578">
        <v>1.163640082108</v>
      </c>
      <c r="F38" s="571">
        <v>341.42880225296801</v>
      </c>
      <c r="G38" s="572">
        <v>170.71440112648401</v>
      </c>
      <c r="H38" s="574">
        <v>35.258270000000003</v>
      </c>
      <c r="I38" s="571">
        <v>172.81143</v>
      </c>
      <c r="J38" s="572">
        <v>2.0970288735149998</v>
      </c>
      <c r="K38" s="579">
        <v>0.50614192141799996</v>
      </c>
    </row>
    <row r="39" spans="1:11" ht="14.4" customHeight="1" thickBot="1" x14ac:dyDescent="0.35">
      <c r="A39" s="588" t="s">
        <v>343</v>
      </c>
      <c r="B39" s="566">
        <v>1.9034656814069999</v>
      </c>
      <c r="C39" s="566">
        <v>39.7438</v>
      </c>
      <c r="D39" s="567">
        <v>37.840334318591999</v>
      </c>
      <c r="E39" s="568">
        <v>20.879703998976002</v>
      </c>
      <c r="F39" s="566">
        <v>0</v>
      </c>
      <c r="G39" s="567">
        <v>0</v>
      </c>
      <c r="H39" s="569">
        <v>0</v>
      </c>
      <c r="I39" s="566">
        <v>2.1417000000000002</v>
      </c>
      <c r="J39" s="567">
        <v>2.1417000000000002</v>
      </c>
      <c r="K39" s="577" t="s">
        <v>337</v>
      </c>
    </row>
    <row r="40" spans="1:11" ht="14.4" customHeight="1" thickBot="1" x14ac:dyDescent="0.35">
      <c r="A40" s="588" t="s">
        <v>344</v>
      </c>
      <c r="B40" s="566">
        <v>5.3076004336900002</v>
      </c>
      <c r="C40" s="566">
        <v>4.8981700000000004</v>
      </c>
      <c r="D40" s="567">
        <v>-0.40943043368999998</v>
      </c>
      <c r="E40" s="568">
        <v>0.92285959751299995</v>
      </c>
      <c r="F40" s="566">
        <v>2.9999999055069999</v>
      </c>
      <c r="G40" s="567">
        <v>1.4999999527529999</v>
      </c>
      <c r="H40" s="569">
        <v>2.3869699999999998</v>
      </c>
      <c r="I40" s="566">
        <v>4.8441999999999998</v>
      </c>
      <c r="J40" s="567">
        <v>3.3442000472459998</v>
      </c>
      <c r="K40" s="570">
        <v>1.6147333841930001</v>
      </c>
    </row>
    <row r="41" spans="1:11" ht="14.4" customHeight="1" thickBot="1" x14ac:dyDescent="0.35">
      <c r="A41" s="588" t="s">
        <v>345</v>
      </c>
      <c r="B41" s="566">
        <v>174.76231130044499</v>
      </c>
      <c r="C41" s="566">
        <v>197.01295999999999</v>
      </c>
      <c r="D41" s="567">
        <v>22.250648699555001</v>
      </c>
      <c r="E41" s="568">
        <v>1.1273194920230001</v>
      </c>
      <c r="F41" s="566">
        <v>225.207701234583</v>
      </c>
      <c r="G41" s="567">
        <v>112.603850617291</v>
      </c>
      <c r="H41" s="569">
        <v>19.625800000000002</v>
      </c>
      <c r="I41" s="566">
        <v>93.154960000000003</v>
      </c>
      <c r="J41" s="567">
        <v>-19.448890617290999</v>
      </c>
      <c r="K41" s="570">
        <v>0.413640206304</v>
      </c>
    </row>
    <row r="42" spans="1:11" ht="14.4" customHeight="1" thickBot="1" x14ac:dyDescent="0.35">
      <c r="A42" s="588" t="s">
        <v>346</v>
      </c>
      <c r="B42" s="566">
        <v>55.483672243809998</v>
      </c>
      <c r="C42" s="566">
        <v>35.027990000000003</v>
      </c>
      <c r="D42" s="567">
        <v>-20.455682243809999</v>
      </c>
      <c r="E42" s="568">
        <v>0.63132068558900001</v>
      </c>
      <c r="F42" s="566">
        <v>35.999998866086997</v>
      </c>
      <c r="G42" s="567">
        <v>17.999999433043001</v>
      </c>
      <c r="H42" s="569">
        <v>5.2558800000000003</v>
      </c>
      <c r="I42" s="566">
        <v>23.11026</v>
      </c>
      <c r="J42" s="567">
        <v>5.1102605669559997</v>
      </c>
      <c r="K42" s="570">
        <v>0.64195168688600002</v>
      </c>
    </row>
    <row r="43" spans="1:11" ht="14.4" customHeight="1" thickBot="1" x14ac:dyDescent="0.35">
      <c r="A43" s="588" t="s">
        <v>347</v>
      </c>
      <c r="B43" s="566">
        <v>2.9997569216720001</v>
      </c>
      <c r="C43" s="566">
        <v>0.5171</v>
      </c>
      <c r="D43" s="567">
        <v>-2.482656921672</v>
      </c>
      <c r="E43" s="568">
        <v>0.17238063399799999</v>
      </c>
      <c r="F43" s="566">
        <v>2.9999999055069999</v>
      </c>
      <c r="G43" s="567">
        <v>1.4999999527529999</v>
      </c>
      <c r="H43" s="569">
        <v>0</v>
      </c>
      <c r="I43" s="566">
        <v>5.9558099999999996</v>
      </c>
      <c r="J43" s="567">
        <v>4.4558100472459996</v>
      </c>
      <c r="K43" s="570">
        <v>1.985270062531</v>
      </c>
    </row>
    <row r="44" spans="1:11" ht="14.4" customHeight="1" thickBot="1" x14ac:dyDescent="0.35">
      <c r="A44" s="588" t="s">
        <v>348</v>
      </c>
      <c r="B44" s="566">
        <v>3.1257664639000003E-2</v>
      </c>
      <c r="C44" s="566">
        <v>0</v>
      </c>
      <c r="D44" s="567">
        <v>-3.1257664639000003E-2</v>
      </c>
      <c r="E44" s="568">
        <v>0</v>
      </c>
      <c r="F44" s="566">
        <v>0</v>
      </c>
      <c r="G44" s="567">
        <v>0</v>
      </c>
      <c r="H44" s="569">
        <v>0</v>
      </c>
      <c r="I44" s="566">
        <v>0</v>
      </c>
      <c r="J44" s="567">
        <v>0</v>
      </c>
      <c r="K44" s="570">
        <v>6</v>
      </c>
    </row>
    <row r="45" spans="1:11" ht="14.4" customHeight="1" thickBot="1" x14ac:dyDescent="0.35">
      <c r="A45" s="588" t="s">
        <v>349</v>
      </c>
      <c r="B45" s="566">
        <v>15.39611544922</v>
      </c>
      <c r="C45" s="566">
        <v>28.275210000000001</v>
      </c>
      <c r="D45" s="567">
        <v>12.879094550779</v>
      </c>
      <c r="E45" s="568">
        <v>1.836515846692</v>
      </c>
      <c r="F45" s="566">
        <v>24.974210888194001</v>
      </c>
      <c r="G45" s="567">
        <v>12.487105444097001</v>
      </c>
      <c r="H45" s="569">
        <v>1.9964999999999999</v>
      </c>
      <c r="I45" s="566">
        <v>11.5517</v>
      </c>
      <c r="J45" s="567">
        <v>-0.93540544409699999</v>
      </c>
      <c r="K45" s="570">
        <v>0.46254514513799999</v>
      </c>
    </row>
    <row r="46" spans="1:11" ht="14.4" customHeight="1" thickBot="1" x14ac:dyDescent="0.35">
      <c r="A46" s="588" t="s">
        <v>350</v>
      </c>
      <c r="B46" s="566">
        <v>15.908621742915001</v>
      </c>
      <c r="C46" s="566">
        <v>8.8184100000000001</v>
      </c>
      <c r="D46" s="567">
        <v>-7.0902117429149998</v>
      </c>
      <c r="E46" s="568">
        <v>0.55431640418000006</v>
      </c>
      <c r="F46" s="566">
        <v>7.2468927759869999</v>
      </c>
      <c r="G46" s="567">
        <v>3.6234463879929999</v>
      </c>
      <c r="H46" s="569">
        <v>2.7985600000000002</v>
      </c>
      <c r="I46" s="566">
        <v>7.1961899999999996</v>
      </c>
      <c r="J46" s="567">
        <v>3.5727436120060001</v>
      </c>
      <c r="K46" s="570">
        <v>0.99300351508399998</v>
      </c>
    </row>
    <row r="47" spans="1:11" ht="14.4" customHeight="1" thickBot="1" x14ac:dyDescent="0.35">
      <c r="A47" s="588" t="s">
        <v>351</v>
      </c>
      <c r="B47" s="566">
        <v>0</v>
      </c>
      <c r="C47" s="566">
        <v>0</v>
      </c>
      <c r="D47" s="567">
        <v>0</v>
      </c>
      <c r="E47" s="576" t="s">
        <v>307</v>
      </c>
      <c r="F47" s="566">
        <v>0</v>
      </c>
      <c r="G47" s="567">
        <v>0</v>
      </c>
      <c r="H47" s="569">
        <v>0</v>
      </c>
      <c r="I47" s="566">
        <v>2.8435000000000001</v>
      </c>
      <c r="J47" s="567">
        <v>2.8435000000000001</v>
      </c>
      <c r="K47" s="577" t="s">
        <v>337</v>
      </c>
    </row>
    <row r="48" spans="1:11" ht="14.4" customHeight="1" thickBot="1" x14ac:dyDescent="0.35">
      <c r="A48" s="588" t="s">
        <v>352</v>
      </c>
      <c r="B48" s="566">
        <v>0.12345064811299999</v>
      </c>
      <c r="C48" s="566">
        <v>1.589</v>
      </c>
      <c r="D48" s="567">
        <v>1.4655493518860001</v>
      </c>
      <c r="E48" s="568">
        <v>12.871540362752</v>
      </c>
      <c r="F48" s="566">
        <v>0</v>
      </c>
      <c r="G48" s="567">
        <v>0</v>
      </c>
      <c r="H48" s="569">
        <v>0</v>
      </c>
      <c r="I48" s="566">
        <v>0</v>
      </c>
      <c r="J48" s="567">
        <v>0</v>
      </c>
      <c r="K48" s="577" t="s">
        <v>307</v>
      </c>
    </row>
    <row r="49" spans="1:11" ht="14.4" customHeight="1" thickBot="1" x14ac:dyDescent="0.35">
      <c r="A49" s="588" t="s">
        <v>353</v>
      </c>
      <c r="B49" s="566">
        <v>48.881140920988003</v>
      </c>
      <c r="C49" s="566">
        <v>60.21857</v>
      </c>
      <c r="D49" s="567">
        <v>11.337429079011001</v>
      </c>
      <c r="E49" s="568">
        <v>1.2319387163510001</v>
      </c>
      <c r="F49" s="566">
        <v>41.999998677100997</v>
      </c>
      <c r="G49" s="567">
        <v>20.999999338550001</v>
      </c>
      <c r="H49" s="569">
        <v>3.1945600000000001</v>
      </c>
      <c r="I49" s="566">
        <v>22.013110000000001</v>
      </c>
      <c r="J49" s="567">
        <v>1.013110661449</v>
      </c>
      <c r="K49" s="570">
        <v>0.52412168317499996</v>
      </c>
    </row>
    <row r="50" spans="1:11" ht="14.4" customHeight="1" thickBot="1" x14ac:dyDescent="0.35">
      <c r="A50" s="588" t="s">
        <v>354</v>
      </c>
      <c r="B50" s="566">
        <v>2.4135514962990001</v>
      </c>
      <c r="C50" s="566">
        <v>0</v>
      </c>
      <c r="D50" s="567">
        <v>-2.4135514962990001</v>
      </c>
      <c r="E50" s="568">
        <v>0</v>
      </c>
      <c r="F50" s="566">
        <v>0</v>
      </c>
      <c r="G50" s="567">
        <v>0</v>
      </c>
      <c r="H50" s="569">
        <v>0</v>
      </c>
      <c r="I50" s="566">
        <v>0</v>
      </c>
      <c r="J50" s="567">
        <v>0</v>
      </c>
      <c r="K50" s="570">
        <v>6</v>
      </c>
    </row>
    <row r="51" spans="1:11" ht="14.4" customHeight="1" thickBot="1" x14ac:dyDescent="0.35">
      <c r="A51" s="587" t="s">
        <v>355</v>
      </c>
      <c r="B51" s="571">
        <v>59.436186645969997</v>
      </c>
      <c r="C51" s="571">
        <v>223.3184</v>
      </c>
      <c r="D51" s="572">
        <v>163.88221335403</v>
      </c>
      <c r="E51" s="578">
        <v>3.7572800780470001</v>
      </c>
      <c r="F51" s="571">
        <v>203.27993434081901</v>
      </c>
      <c r="G51" s="572">
        <v>101.63996717040899</v>
      </c>
      <c r="H51" s="574">
        <v>5.3518299999999996</v>
      </c>
      <c r="I51" s="571">
        <v>38.542960000000001</v>
      </c>
      <c r="J51" s="572">
        <v>-63.097007170409</v>
      </c>
      <c r="K51" s="579">
        <v>0.189605334756</v>
      </c>
    </row>
    <row r="52" spans="1:11" ht="14.4" customHeight="1" thickBot="1" x14ac:dyDescent="0.35">
      <c r="A52" s="588" t="s">
        <v>356</v>
      </c>
      <c r="B52" s="566">
        <v>0</v>
      </c>
      <c r="C52" s="566">
        <v>0.25307000000000002</v>
      </c>
      <c r="D52" s="567">
        <v>0.25307000000000002</v>
      </c>
      <c r="E52" s="576" t="s">
        <v>337</v>
      </c>
      <c r="F52" s="566">
        <v>0</v>
      </c>
      <c r="G52" s="567">
        <v>0</v>
      </c>
      <c r="H52" s="569">
        <v>0</v>
      </c>
      <c r="I52" s="566">
        <v>0</v>
      </c>
      <c r="J52" s="567">
        <v>0</v>
      </c>
      <c r="K52" s="577" t="s">
        <v>307</v>
      </c>
    </row>
    <row r="53" spans="1:11" ht="14.4" customHeight="1" thickBot="1" x14ac:dyDescent="0.35">
      <c r="A53" s="588" t="s">
        <v>357</v>
      </c>
      <c r="B53" s="566">
        <v>12.185612237098001</v>
      </c>
      <c r="C53" s="566">
        <v>0</v>
      </c>
      <c r="D53" s="567">
        <v>-12.185612237098001</v>
      </c>
      <c r="E53" s="568">
        <v>0</v>
      </c>
      <c r="F53" s="566">
        <v>0</v>
      </c>
      <c r="G53" s="567">
        <v>0</v>
      </c>
      <c r="H53" s="569">
        <v>0</v>
      </c>
      <c r="I53" s="566">
        <v>0</v>
      </c>
      <c r="J53" s="567">
        <v>0</v>
      </c>
      <c r="K53" s="570">
        <v>6</v>
      </c>
    </row>
    <row r="54" spans="1:11" ht="14.4" customHeight="1" thickBot="1" x14ac:dyDescent="0.35">
      <c r="A54" s="588" t="s">
        <v>358</v>
      </c>
      <c r="B54" s="566">
        <v>45.250201412841001</v>
      </c>
      <c r="C54" s="566">
        <v>219.71556000000001</v>
      </c>
      <c r="D54" s="567">
        <v>174.46535858715899</v>
      </c>
      <c r="E54" s="568">
        <v>4.8555708734950001</v>
      </c>
      <c r="F54" s="566">
        <v>202.27993437231601</v>
      </c>
      <c r="G54" s="567">
        <v>101.139967186158</v>
      </c>
      <c r="H54" s="569">
        <v>5.3518299999999996</v>
      </c>
      <c r="I54" s="566">
        <v>33.393300000000004</v>
      </c>
      <c r="J54" s="567">
        <v>-67.746667186158007</v>
      </c>
      <c r="K54" s="570">
        <v>0.165084589846</v>
      </c>
    </row>
    <row r="55" spans="1:11" ht="14.4" customHeight="1" thickBot="1" x14ac:dyDescent="0.35">
      <c r="A55" s="588" t="s">
        <v>359</v>
      </c>
      <c r="B55" s="566">
        <v>0</v>
      </c>
      <c r="C55" s="566">
        <v>0.84699999999999998</v>
      </c>
      <c r="D55" s="567">
        <v>0.84699999999999998</v>
      </c>
      <c r="E55" s="576" t="s">
        <v>337</v>
      </c>
      <c r="F55" s="566">
        <v>0</v>
      </c>
      <c r="G55" s="567">
        <v>0</v>
      </c>
      <c r="H55" s="569">
        <v>0</v>
      </c>
      <c r="I55" s="566">
        <v>2.8010000000000002</v>
      </c>
      <c r="J55" s="567">
        <v>2.8010000000000002</v>
      </c>
      <c r="K55" s="577" t="s">
        <v>307</v>
      </c>
    </row>
    <row r="56" spans="1:11" ht="14.4" customHeight="1" thickBot="1" x14ac:dyDescent="0.35">
      <c r="A56" s="588" t="s">
        <v>360</v>
      </c>
      <c r="B56" s="566">
        <v>2.0003729960299999</v>
      </c>
      <c r="C56" s="566">
        <v>2.5027699999999999</v>
      </c>
      <c r="D56" s="567">
        <v>0.50239700396999998</v>
      </c>
      <c r="E56" s="568">
        <v>1.2511516626979999</v>
      </c>
      <c r="F56" s="566">
        <v>0.99999996850200001</v>
      </c>
      <c r="G56" s="567">
        <v>0.49999998425100001</v>
      </c>
      <c r="H56" s="569">
        <v>0</v>
      </c>
      <c r="I56" s="566">
        <v>2.3486600000000002</v>
      </c>
      <c r="J56" s="567">
        <v>1.848660015748</v>
      </c>
      <c r="K56" s="570">
        <v>2.3486600739769998</v>
      </c>
    </row>
    <row r="57" spans="1:11" ht="14.4" customHeight="1" thickBot="1" x14ac:dyDescent="0.35">
      <c r="A57" s="587" t="s">
        <v>361</v>
      </c>
      <c r="B57" s="571">
        <v>126.230395954993</v>
      </c>
      <c r="C57" s="571">
        <v>119.04071</v>
      </c>
      <c r="D57" s="572">
        <v>-7.1896859549930001</v>
      </c>
      <c r="E57" s="578">
        <v>0.94304314820000001</v>
      </c>
      <c r="F57" s="571">
        <v>127.99999596831</v>
      </c>
      <c r="G57" s="572">
        <v>63.999997984155002</v>
      </c>
      <c r="H57" s="574">
        <v>12.293659999999999</v>
      </c>
      <c r="I57" s="571">
        <v>64.555639999999997</v>
      </c>
      <c r="J57" s="572">
        <v>0.55564201584499995</v>
      </c>
      <c r="K57" s="579">
        <v>0.50434095338499996</v>
      </c>
    </row>
    <row r="58" spans="1:11" ht="14.4" customHeight="1" thickBot="1" x14ac:dyDescent="0.35">
      <c r="A58" s="588" t="s">
        <v>362</v>
      </c>
      <c r="B58" s="566">
        <v>21.242690568518</v>
      </c>
      <c r="C58" s="566">
        <v>12.470359999999999</v>
      </c>
      <c r="D58" s="567">
        <v>-8.7723305685180009</v>
      </c>
      <c r="E58" s="568">
        <v>0.58704239746700004</v>
      </c>
      <c r="F58" s="566">
        <v>11.999999622028</v>
      </c>
      <c r="G58" s="567">
        <v>5.9999998110139998</v>
      </c>
      <c r="H58" s="569">
        <v>-0.72018000000000004</v>
      </c>
      <c r="I58" s="566">
        <v>-0.92793999999900001</v>
      </c>
      <c r="J58" s="567">
        <v>-6.9279398110140002</v>
      </c>
      <c r="K58" s="570">
        <v>-7.7328335767999995E-2</v>
      </c>
    </row>
    <row r="59" spans="1:11" ht="14.4" customHeight="1" thickBot="1" x14ac:dyDescent="0.35">
      <c r="A59" s="588" t="s">
        <v>363</v>
      </c>
      <c r="B59" s="566">
        <v>0</v>
      </c>
      <c r="C59" s="566">
        <v>4.6718099999999998</v>
      </c>
      <c r="D59" s="567">
        <v>4.6718099999999998</v>
      </c>
      <c r="E59" s="576" t="s">
        <v>307</v>
      </c>
      <c r="F59" s="566">
        <v>4.9999998425119996</v>
      </c>
      <c r="G59" s="567">
        <v>2.4999999212559998</v>
      </c>
      <c r="H59" s="569">
        <v>0.34484999999999999</v>
      </c>
      <c r="I59" s="566">
        <v>1.86219</v>
      </c>
      <c r="J59" s="567">
        <v>-0.637809921256</v>
      </c>
      <c r="K59" s="570">
        <v>0.37243801173000002</v>
      </c>
    </row>
    <row r="60" spans="1:11" ht="14.4" customHeight="1" thickBot="1" x14ac:dyDescent="0.35">
      <c r="A60" s="588" t="s">
        <v>364</v>
      </c>
      <c r="B60" s="566">
        <v>0</v>
      </c>
      <c r="C60" s="566">
        <v>1.5331999999999999</v>
      </c>
      <c r="D60" s="567">
        <v>1.5331999999999999</v>
      </c>
      <c r="E60" s="576" t="s">
        <v>307</v>
      </c>
      <c r="F60" s="566">
        <v>1.999999937004</v>
      </c>
      <c r="G60" s="567">
        <v>0.99999996850200001</v>
      </c>
      <c r="H60" s="569">
        <v>0</v>
      </c>
      <c r="I60" s="566">
        <v>1.45791</v>
      </c>
      <c r="J60" s="567">
        <v>0.45791003149699999</v>
      </c>
      <c r="K60" s="570">
        <v>0.72895502296000003</v>
      </c>
    </row>
    <row r="61" spans="1:11" ht="14.4" customHeight="1" thickBot="1" x14ac:dyDescent="0.35">
      <c r="A61" s="588" t="s">
        <v>365</v>
      </c>
      <c r="B61" s="566">
        <v>5.0004809702859996</v>
      </c>
      <c r="C61" s="566">
        <v>6.3654400000000004</v>
      </c>
      <c r="D61" s="567">
        <v>1.3649590297130001</v>
      </c>
      <c r="E61" s="568">
        <v>1.2729655482790001</v>
      </c>
      <c r="F61" s="566">
        <v>6.9999997795160001</v>
      </c>
      <c r="G61" s="567">
        <v>3.499999889758</v>
      </c>
      <c r="H61" s="569">
        <v>1.1188400000000001</v>
      </c>
      <c r="I61" s="566">
        <v>5.6642000000000001</v>
      </c>
      <c r="J61" s="567">
        <v>2.164200110241</v>
      </c>
      <c r="K61" s="570">
        <v>0.80917145405799995</v>
      </c>
    </row>
    <row r="62" spans="1:11" ht="14.4" customHeight="1" thickBot="1" x14ac:dyDescent="0.35">
      <c r="A62" s="588" t="s">
        <v>366</v>
      </c>
      <c r="B62" s="566">
        <v>6.9998640777560004</v>
      </c>
      <c r="C62" s="566">
        <v>1.5780000000000001</v>
      </c>
      <c r="D62" s="567">
        <v>-5.4218640777560001</v>
      </c>
      <c r="E62" s="568">
        <v>0.225432948764</v>
      </c>
      <c r="F62" s="566">
        <v>1.999999937004</v>
      </c>
      <c r="G62" s="567">
        <v>0.99999996850200001</v>
      </c>
      <c r="H62" s="569">
        <v>1.67503</v>
      </c>
      <c r="I62" s="566">
        <v>1.67503</v>
      </c>
      <c r="J62" s="567">
        <v>0.67503003149700003</v>
      </c>
      <c r="K62" s="570">
        <v>0.83751502637899999</v>
      </c>
    </row>
    <row r="63" spans="1:11" ht="14.4" customHeight="1" thickBot="1" x14ac:dyDescent="0.35">
      <c r="A63" s="588" t="s">
        <v>367</v>
      </c>
      <c r="B63" s="566">
        <v>92.987360338431003</v>
      </c>
      <c r="C63" s="566">
        <v>92.421899999999994</v>
      </c>
      <c r="D63" s="567">
        <v>-0.56546033843099996</v>
      </c>
      <c r="E63" s="568">
        <v>0.99391895483000003</v>
      </c>
      <c r="F63" s="566">
        <v>99.999996850241999</v>
      </c>
      <c r="G63" s="567">
        <v>49.999998425120999</v>
      </c>
      <c r="H63" s="569">
        <v>9.8751200000000008</v>
      </c>
      <c r="I63" s="566">
        <v>54.824249999999999</v>
      </c>
      <c r="J63" s="567">
        <v>4.8242515748779997</v>
      </c>
      <c r="K63" s="570">
        <v>0.548242517268</v>
      </c>
    </row>
    <row r="64" spans="1:11" ht="14.4" customHeight="1" thickBot="1" x14ac:dyDescent="0.35">
      <c r="A64" s="586" t="s">
        <v>29</v>
      </c>
      <c r="B64" s="566">
        <v>322.77884899141998</v>
      </c>
      <c r="C64" s="566">
        <v>288.30599999999998</v>
      </c>
      <c r="D64" s="567">
        <v>-34.472848991418999</v>
      </c>
      <c r="E64" s="568">
        <v>0.89319978957900004</v>
      </c>
      <c r="F64" s="566">
        <v>299.16703433417598</v>
      </c>
      <c r="G64" s="567">
        <v>149.58351716708799</v>
      </c>
      <c r="H64" s="569">
        <v>16.73</v>
      </c>
      <c r="I64" s="566">
        <v>167.54</v>
      </c>
      <c r="J64" s="567">
        <v>17.956482832911998</v>
      </c>
      <c r="K64" s="570">
        <v>0.56002159587099998</v>
      </c>
    </row>
    <row r="65" spans="1:11" ht="14.4" customHeight="1" thickBot="1" x14ac:dyDescent="0.35">
      <c r="A65" s="587" t="s">
        <v>368</v>
      </c>
      <c r="B65" s="571">
        <v>322.77884899141998</v>
      </c>
      <c r="C65" s="571">
        <v>288.30599999999998</v>
      </c>
      <c r="D65" s="572">
        <v>-34.472848991418999</v>
      </c>
      <c r="E65" s="578">
        <v>0.89319978957900004</v>
      </c>
      <c r="F65" s="571">
        <v>299.16703433417598</v>
      </c>
      <c r="G65" s="572">
        <v>149.58351716708799</v>
      </c>
      <c r="H65" s="574">
        <v>16.73</v>
      </c>
      <c r="I65" s="571">
        <v>167.54</v>
      </c>
      <c r="J65" s="572">
        <v>17.956482832911998</v>
      </c>
      <c r="K65" s="579">
        <v>0.56002159587099998</v>
      </c>
    </row>
    <row r="66" spans="1:11" ht="14.4" customHeight="1" thickBot="1" x14ac:dyDescent="0.35">
      <c r="A66" s="588" t="s">
        <v>369</v>
      </c>
      <c r="B66" s="566">
        <v>123.006750964783</v>
      </c>
      <c r="C66" s="566">
        <v>103.361</v>
      </c>
      <c r="D66" s="567">
        <v>-19.645750964783002</v>
      </c>
      <c r="E66" s="568">
        <v>0.84028721341900003</v>
      </c>
      <c r="F66" s="566">
        <v>106.167040413208</v>
      </c>
      <c r="G66" s="567">
        <v>53.083520206602998</v>
      </c>
      <c r="H66" s="569">
        <v>8.8390000000000004</v>
      </c>
      <c r="I66" s="566">
        <v>51.664000000000001</v>
      </c>
      <c r="J66" s="567">
        <v>-1.4195202066029999</v>
      </c>
      <c r="K66" s="570">
        <v>0.48662937008399998</v>
      </c>
    </row>
    <row r="67" spans="1:11" ht="14.4" customHeight="1" thickBot="1" x14ac:dyDescent="0.35">
      <c r="A67" s="588" t="s">
        <v>370</v>
      </c>
      <c r="B67" s="566">
        <v>30.006244685898</v>
      </c>
      <c r="C67" s="566">
        <v>27.454999999999998</v>
      </c>
      <c r="D67" s="567">
        <v>-2.5512446858979998</v>
      </c>
      <c r="E67" s="568">
        <v>0.91497620869899998</v>
      </c>
      <c r="F67" s="566">
        <v>29.999999055071999</v>
      </c>
      <c r="G67" s="567">
        <v>14.999999527536</v>
      </c>
      <c r="H67" s="569">
        <v>2.335</v>
      </c>
      <c r="I67" s="566">
        <v>14.145</v>
      </c>
      <c r="J67" s="567">
        <v>-0.85499952753599995</v>
      </c>
      <c r="K67" s="570">
        <v>0.47150001485100002</v>
      </c>
    </row>
    <row r="68" spans="1:11" ht="14.4" customHeight="1" thickBot="1" x14ac:dyDescent="0.35">
      <c r="A68" s="588" t="s">
        <v>371</v>
      </c>
      <c r="B68" s="566">
        <v>169.765853340738</v>
      </c>
      <c r="C68" s="566">
        <v>157.49</v>
      </c>
      <c r="D68" s="567">
        <v>-12.275853340736999</v>
      </c>
      <c r="E68" s="568">
        <v>0.92768950234000003</v>
      </c>
      <c r="F68" s="566">
        <v>162.99999486589601</v>
      </c>
      <c r="G68" s="567">
        <v>81.499997432946998</v>
      </c>
      <c r="H68" s="569">
        <v>5.556</v>
      </c>
      <c r="I68" s="566">
        <v>101.73099999999999</v>
      </c>
      <c r="J68" s="567">
        <v>20.231002567051998</v>
      </c>
      <c r="K68" s="570">
        <v>0.62411658407500004</v>
      </c>
    </row>
    <row r="69" spans="1:11" ht="14.4" customHeight="1" thickBot="1" x14ac:dyDescent="0.35">
      <c r="A69" s="589" t="s">
        <v>372</v>
      </c>
      <c r="B69" s="571">
        <v>1243.1577507889101</v>
      </c>
      <c r="C69" s="571">
        <v>1498.12022</v>
      </c>
      <c r="D69" s="572">
        <v>254.96246921109099</v>
      </c>
      <c r="E69" s="578">
        <v>1.2050926111739999</v>
      </c>
      <c r="F69" s="571">
        <v>1404.38135398842</v>
      </c>
      <c r="G69" s="572">
        <v>702.19067699421203</v>
      </c>
      <c r="H69" s="574">
        <v>79.590940000000003</v>
      </c>
      <c r="I69" s="571">
        <v>575.45254999999997</v>
      </c>
      <c r="J69" s="572">
        <v>-126.738126994212</v>
      </c>
      <c r="K69" s="579">
        <v>0.40975519104199998</v>
      </c>
    </row>
    <row r="70" spans="1:11" ht="14.4" customHeight="1" thickBot="1" x14ac:dyDescent="0.35">
      <c r="A70" s="586" t="s">
        <v>32</v>
      </c>
      <c r="B70" s="566">
        <v>351.66175781058598</v>
      </c>
      <c r="C70" s="566">
        <v>550.22909000000004</v>
      </c>
      <c r="D70" s="567">
        <v>198.567332189414</v>
      </c>
      <c r="E70" s="568">
        <v>1.5646543241590001</v>
      </c>
      <c r="F70" s="566">
        <v>574.96339661508296</v>
      </c>
      <c r="G70" s="567">
        <v>287.48169830754199</v>
      </c>
      <c r="H70" s="569">
        <v>11.358650000000001</v>
      </c>
      <c r="I70" s="566">
        <v>140.03573</v>
      </c>
      <c r="J70" s="567">
        <v>-147.44596830754099</v>
      </c>
      <c r="K70" s="570">
        <v>0.24355590429599999</v>
      </c>
    </row>
    <row r="71" spans="1:11" ht="14.4" customHeight="1" thickBot="1" x14ac:dyDescent="0.35">
      <c r="A71" s="590" t="s">
        <v>373</v>
      </c>
      <c r="B71" s="566">
        <v>351.66175781058598</v>
      </c>
      <c r="C71" s="566">
        <v>550.22909000000004</v>
      </c>
      <c r="D71" s="567">
        <v>198.567332189414</v>
      </c>
      <c r="E71" s="568">
        <v>1.5646543241590001</v>
      </c>
      <c r="F71" s="566">
        <v>574.96339661508296</v>
      </c>
      <c r="G71" s="567">
        <v>287.48169830754199</v>
      </c>
      <c r="H71" s="569">
        <v>11.358650000000001</v>
      </c>
      <c r="I71" s="566">
        <v>140.03573</v>
      </c>
      <c r="J71" s="567">
        <v>-147.44596830754099</v>
      </c>
      <c r="K71" s="570">
        <v>0.24355590429599999</v>
      </c>
    </row>
    <row r="72" spans="1:11" ht="14.4" customHeight="1" thickBot="1" x14ac:dyDescent="0.35">
      <c r="A72" s="588" t="s">
        <v>374</v>
      </c>
      <c r="B72" s="566">
        <v>282.27187136280099</v>
      </c>
      <c r="C72" s="566">
        <v>457.35856999999999</v>
      </c>
      <c r="D72" s="567">
        <v>175.08669863719899</v>
      </c>
      <c r="E72" s="568">
        <v>1.6202768196199999</v>
      </c>
      <c r="F72" s="566">
        <v>517.76746542230205</v>
      </c>
      <c r="G72" s="567">
        <v>258.88373271115103</v>
      </c>
      <c r="H72" s="569">
        <v>9.0822199999999995</v>
      </c>
      <c r="I72" s="566">
        <v>124.72178</v>
      </c>
      <c r="J72" s="567">
        <v>-134.161952711151</v>
      </c>
      <c r="K72" s="570">
        <v>0.24088377182599999</v>
      </c>
    </row>
    <row r="73" spans="1:11" ht="14.4" customHeight="1" thickBot="1" x14ac:dyDescent="0.35">
      <c r="A73" s="588" t="s">
        <v>375</v>
      </c>
      <c r="B73" s="566">
        <v>6.54334379314</v>
      </c>
      <c r="C73" s="566">
        <v>1.5790500000000001</v>
      </c>
      <c r="D73" s="567">
        <v>-4.9642937931400004</v>
      </c>
      <c r="E73" s="568">
        <v>0.241321570426</v>
      </c>
      <c r="F73" s="566">
        <v>4.4653803817720004</v>
      </c>
      <c r="G73" s="567">
        <v>2.2326901908860002</v>
      </c>
      <c r="H73" s="569">
        <v>0.58001000000000003</v>
      </c>
      <c r="I73" s="566">
        <v>2.0695600000000001</v>
      </c>
      <c r="J73" s="567">
        <v>-0.163130190886</v>
      </c>
      <c r="K73" s="570">
        <v>0.46346779513899999</v>
      </c>
    </row>
    <row r="74" spans="1:11" ht="14.4" customHeight="1" thickBot="1" x14ac:dyDescent="0.35">
      <c r="A74" s="588" t="s">
        <v>376</v>
      </c>
      <c r="B74" s="566">
        <v>44.999924026344999</v>
      </c>
      <c r="C74" s="566">
        <v>73.529169999999993</v>
      </c>
      <c r="D74" s="567">
        <v>28.529245973654</v>
      </c>
      <c r="E74" s="568">
        <v>1.633984314216</v>
      </c>
      <c r="F74" s="566">
        <v>35.999998866086997</v>
      </c>
      <c r="G74" s="567">
        <v>17.999999433043001</v>
      </c>
      <c r="H74" s="569">
        <v>1.69642</v>
      </c>
      <c r="I74" s="566">
        <v>2.8338199999999998</v>
      </c>
      <c r="J74" s="567">
        <v>-15.166179433043</v>
      </c>
      <c r="K74" s="570">
        <v>7.8717224700999996E-2</v>
      </c>
    </row>
    <row r="75" spans="1:11" ht="14.4" customHeight="1" thickBot="1" x14ac:dyDescent="0.35">
      <c r="A75" s="588" t="s">
        <v>377</v>
      </c>
      <c r="B75" s="566">
        <v>17.846618628299002</v>
      </c>
      <c r="C75" s="566">
        <v>17.7623</v>
      </c>
      <c r="D75" s="567">
        <v>-8.4318628298999998E-2</v>
      </c>
      <c r="E75" s="568">
        <v>0.99527537232300001</v>
      </c>
      <c r="F75" s="566">
        <v>16.730551944921</v>
      </c>
      <c r="G75" s="567">
        <v>8.3652759724599992</v>
      </c>
      <c r="H75" s="569">
        <v>0</v>
      </c>
      <c r="I75" s="566">
        <v>10.41057</v>
      </c>
      <c r="J75" s="567">
        <v>2.0452940275390001</v>
      </c>
      <c r="K75" s="570">
        <v>0.62224904679000004</v>
      </c>
    </row>
    <row r="76" spans="1:11" ht="14.4" customHeight="1" thickBot="1" x14ac:dyDescent="0.35">
      <c r="A76" s="591" t="s">
        <v>33</v>
      </c>
      <c r="B76" s="571">
        <v>0</v>
      </c>
      <c r="C76" s="571">
        <v>86.718130000000002</v>
      </c>
      <c r="D76" s="572">
        <v>86.718130000000002</v>
      </c>
      <c r="E76" s="573" t="s">
        <v>307</v>
      </c>
      <c r="F76" s="571">
        <v>0</v>
      </c>
      <c r="G76" s="572">
        <v>0</v>
      </c>
      <c r="H76" s="574">
        <v>23.102</v>
      </c>
      <c r="I76" s="571">
        <v>26.530999999999999</v>
      </c>
      <c r="J76" s="572">
        <v>26.530999999999999</v>
      </c>
      <c r="K76" s="575" t="s">
        <v>307</v>
      </c>
    </row>
    <row r="77" spans="1:11" ht="14.4" customHeight="1" thickBot="1" x14ac:dyDescent="0.35">
      <c r="A77" s="587" t="s">
        <v>378</v>
      </c>
      <c r="B77" s="571">
        <v>0</v>
      </c>
      <c r="C77" s="571">
        <v>29.981999999999999</v>
      </c>
      <c r="D77" s="572">
        <v>29.981999999999999</v>
      </c>
      <c r="E77" s="573" t="s">
        <v>307</v>
      </c>
      <c r="F77" s="571">
        <v>0</v>
      </c>
      <c r="G77" s="572">
        <v>0</v>
      </c>
      <c r="H77" s="574">
        <v>0.35799999999999998</v>
      </c>
      <c r="I77" s="571">
        <v>3.7869999999999999</v>
      </c>
      <c r="J77" s="572">
        <v>3.7869999999999999</v>
      </c>
      <c r="K77" s="575" t="s">
        <v>307</v>
      </c>
    </row>
    <row r="78" spans="1:11" ht="14.4" customHeight="1" thickBot="1" x14ac:dyDescent="0.35">
      <c r="A78" s="588" t="s">
        <v>379</v>
      </c>
      <c r="B78" s="566">
        <v>0</v>
      </c>
      <c r="C78" s="566">
        <v>23.821999999999999</v>
      </c>
      <c r="D78" s="567">
        <v>23.821999999999999</v>
      </c>
      <c r="E78" s="576" t="s">
        <v>307</v>
      </c>
      <c r="F78" s="566">
        <v>0</v>
      </c>
      <c r="G78" s="567">
        <v>0</v>
      </c>
      <c r="H78" s="569">
        <v>0.35799999999999998</v>
      </c>
      <c r="I78" s="566">
        <v>3.7869999999999999</v>
      </c>
      <c r="J78" s="567">
        <v>3.7869999999999999</v>
      </c>
      <c r="K78" s="577" t="s">
        <v>307</v>
      </c>
    </row>
    <row r="79" spans="1:11" ht="14.4" customHeight="1" thickBot="1" x14ac:dyDescent="0.35">
      <c r="A79" s="588" t="s">
        <v>380</v>
      </c>
      <c r="B79" s="566">
        <v>0</v>
      </c>
      <c r="C79" s="566">
        <v>6.16</v>
      </c>
      <c r="D79" s="567">
        <v>6.16</v>
      </c>
      <c r="E79" s="576" t="s">
        <v>307</v>
      </c>
      <c r="F79" s="566">
        <v>0</v>
      </c>
      <c r="G79" s="567">
        <v>0</v>
      </c>
      <c r="H79" s="569">
        <v>0</v>
      </c>
      <c r="I79" s="566">
        <v>0</v>
      </c>
      <c r="J79" s="567">
        <v>0</v>
      </c>
      <c r="K79" s="577" t="s">
        <v>307</v>
      </c>
    </row>
    <row r="80" spans="1:11" ht="14.4" customHeight="1" thickBot="1" x14ac:dyDescent="0.35">
      <c r="A80" s="587" t="s">
        <v>381</v>
      </c>
      <c r="B80" s="571">
        <v>0</v>
      </c>
      <c r="C80" s="571">
        <v>56.736130000000003</v>
      </c>
      <c r="D80" s="572">
        <v>56.736130000000003</v>
      </c>
      <c r="E80" s="573" t="s">
        <v>337</v>
      </c>
      <c r="F80" s="571">
        <v>0</v>
      </c>
      <c r="G80" s="572">
        <v>0</v>
      </c>
      <c r="H80" s="574">
        <v>22.744</v>
      </c>
      <c r="I80" s="571">
        <v>22.744</v>
      </c>
      <c r="J80" s="572">
        <v>22.744</v>
      </c>
      <c r="K80" s="575" t="s">
        <v>307</v>
      </c>
    </row>
    <row r="81" spans="1:11" ht="14.4" customHeight="1" thickBot="1" x14ac:dyDescent="0.35">
      <c r="A81" s="588" t="s">
        <v>382</v>
      </c>
      <c r="B81" s="566">
        <v>0</v>
      </c>
      <c r="C81" s="566">
        <v>0</v>
      </c>
      <c r="D81" s="567">
        <v>0</v>
      </c>
      <c r="E81" s="568">
        <v>1</v>
      </c>
      <c r="F81" s="566">
        <v>0</v>
      </c>
      <c r="G81" s="567">
        <v>0</v>
      </c>
      <c r="H81" s="569">
        <v>22.744</v>
      </c>
      <c r="I81" s="566">
        <v>22.744</v>
      </c>
      <c r="J81" s="567">
        <v>22.744</v>
      </c>
      <c r="K81" s="577" t="s">
        <v>337</v>
      </c>
    </row>
    <row r="82" spans="1:11" ht="14.4" customHeight="1" thickBot="1" x14ac:dyDescent="0.35">
      <c r="A82" s="588" t="s">
        <v>383</v>
      </c>
      <c r="B82" s="566">
        <v>0</v>
      </c>
      <c r="C82" s="566">
        <v>56.736130000000003</v>
      </c>
      <c r="D82" s="567">
        <v>56.736130000000003</v>
      </c>
      <c r="E82" s="576" t="s">
        <v>337</v>
      </c>
      <c r="F82" s="566">
        <v>0</v>
      </c>
      <c r="G82" s="567">
        <v>0</v>
      </c>
      <c r="H82" s="569">
        <v>0</v>
      </c>
      <c r="I82" s="566">
        <v>0</v>
      </c>
      <c r="J82" s="567">
        <v>0</v>
      </c>
      <c r="K82" s="577" t="s">
        <v>307</v>
      </c>
    </row>
    <row r="83" spans="1:11" ht="14.4" customHeight="1" thickBot="1" x14ac:dyDescent="0.35">
      <c r="A83" s="586" t="s">
        <v>34</v>
      </c>
      <c r="B83" s="566">
        <v>891.49599297832299</v>
      </c>
      <c r="C83" s="566">
        <v>861.173</v>
      </c>
      <c r="D83" s="567">
        <v>-30.322992978321999</v>
      </c>
      <c r="E83" s="568">
        <v>0.96598639453500001</v>
      </c>
      <c r="F83" s="566">
        <v>829.41795737334201</v>
      </c>
      <c r="G83" s="567">
        <v>414.708978686671</v>
      </c>
      <c r="H83" s="569">
        <v>45.130290000000002</v>
      </c>
      <c r="I83" s="566">
        <v>408.88582000000002</v>
      </c>
      <c r="J83" s="567">
        <v>-5.8231586866700003</v>
      </c>
      <c r="K83" s="570">
        <v>0.49297922279700002</v>
      </c>
    </row>
    <row r="84" spans="1:11" ht="14.4" customHeight="1" thickBot="1" x14ac:dyDescent="0.35">
      <c r="A84" s="587" t="s">
        <v>384</v>
      </c>
      <c r="B84" s="571">
        <v>0.20704397083500001</v>
      </c>
      <c r="C84" s="571">
        <v>6.8</v>
      </c>
      <c r="D84" s="572">
        <v>6.5929560291640001</v>
      </c>
      <c r="E84" s="578">
        <v>32.843264996138998</v>
      </c>
      <c r="F84" s="571">
        <v>6.9999997795160001</v>
      </c>
      <c r="G84" s="572">
        <v>3.499999889758</v>
      </c>
      <c r="H84" s="574">
        <v>0.13700000000000001</v>
      </c>
      <c r="I84" s="571">
        <v>0.88100000000000001</v>
      </c>
      <c r="J84" s="572">
        <v>-2.6189998897579998</v>
      </c>
      <c r="K84" s="579">
        <v>0.12585714682099999</v>
      </c>
    </row>
    <row r="85" spans="1:11" ht="14.4" customHeight="1" thickBot="1" x14ac:dyDescent="0.35">
      <c r="A85" s="588" t="s">
        <v>385</v>
      </c>
      <c r="B85" s="566">
        <v>0.20704397083500001</v>
      </c>
      <c r="C85" s="566">
        <v>6.8</v>
      </c>
      <c r="D85" s="567">
        <v>6.5929560291640001</v>
      </c>
      <c r="E85" s="568">
        <v>32.843264996138998</v>
      </c>
      <c r="F85" s="566">
        <v>6.9999997795160001</v>
      </c>
      <c r="G85" s="567">
        <v>3.499999889758</v>
      </c>
      <c r="H85" s="569">
        <v>0.13700000000000001</v>
      </c>
      <c r="I85" s="566">
        <v>0.88100000000000001</v>
      </c>
      <c r="J85" s="567">
        <v>-2.6189998897579998</v>
      </c>
      <c r="K85" s="570">
        <v>0.12585714682099999</v>
      </c>
    </row>
    <row r="86" spans="1:11" ht="14.4" customHeight="1" thickBot="1" x14ac:dyDescent="0.35">
      <c r="A86" s="587" t="s">
        <v>386</v>
      </c>
      <c r="B86" s="571">
        <v>6.7003989996410001</v>
      </c>
      <c r="C86" s="571">
        <v>6.0227399999999998</v>
      </c>
      <c r="D86" s="572">
        <v>-0.67765899964099996</v>
      </c>
      <c r="E86" s="578">
        <v>0.89886288866099995</v>
      </c>
      <c r="F86" s="571">
        <v>6.2488507842930003</v>
      </c>
      <c r="G86" s="572">
        <v>3.1244253921460001</v>
      </c>
      <c r="H86" s="574">
        <v>0.41386000000000001</v>
      </c>
      <c r="I86" s="571">
        <v>2.7027100000000002</v>
      </c>
      <c r="J86" s="572">
        <v>-0.42171539214600001</v>
      </c>
      <c r="K86" s="579">
        <v>0.43251312813999998</v>
      </c>
    </row>
    <row r="87" spans="1:11" ht="14.4" customHeight="1" thickBot="1" x14ac:dyDescent="0.35">
      <c r="A87" s="588" t="s">
        <v>387</v>
      </c>
      <c r="B87" s="566">
        <v>1.0942883678140001</v>
      </c>
      <c r="C87" s="566">
        <v>1.2729999999999999</v>
      </c>
      <c r="D87" s="567">
        <v>0.178711632185</v>
      </c>
      <c r="E87" s="568">
        <v>1.1633131059790001</v>
      </c>
      <c r="F87" s="566">
        <v>1.1983282151400001</v>
      </c>
      <c r="G87" s="567">
        <v>0.59916410757000005</v>
      </c>
      <c r="H87" s="569">
        <v>5.5100000000000003E-2</v>
      </c>
      <c r="I87" s="566">
        <v>0.52249999999999996</v>
      </c>
      <c r="J87" s="567">
        <v>-7.6664107570000001E-2</v>
      </c>
      <c r="K87" s="570">
        <v>0.43602411542800001</v>
      </c>
    </row>
    <row r="88" spans="1:11" ht="14.4" customHeight="1" thickBot="1" x14ac:dyDescent="0.35">
      <c r="A88" s="588" t="s">
        <v>388</v>
      </c>
      <c r="B88" s="566">
        <v>5.6061106318259997</v>
      </c>
      <c r="C88" s="566">
        <v>4.7497400000000001</v>
      </c>
      <c r="D88" s="567">
        <v>-0.85637063182600004</v>
      </c>
      <c r="E88" s="568">
        <v>0.84724335852999999</v>
      </c>
      <c r="F88" s="566">
        <v>5.0505225691520002</v>
      </c>
      <c r="G88" s="567">
        <v>2.5252612845760001</v>
      </c>
      <c r="H88" s="569">
        <v>0.35876000000000002</v>
      </c>
      <c r="I88" s="566">
        <v>2.1802100000000002</v>
      </c>
      <c r="J88" s="567">
        <v>-0.34505128457599998</v>
      </c>
      <c r="K88" s="570">
        <v>0.43168008263399998</v>
      </c>
    </row>
    <row r="89" spans="1:11" ht="14.4" customHeight="1" thickBot="1" x14ac:dyDescent="0.35">
      <c r="A89" s="587" t="s">
        <v>389</v>
      </c>
      <c r="B89" s="571">
        <v>30.480234060506</v>
      </c>
      <c r="C89" s="571">
        <v>34.876489999999997</v>
      </c>
      <c r="D89" s="572">
        <v>4.3962559394929999</v>
      </c>
      <c r="E89" s="578">
        <v>1.144233011162</v>
      </c>
      <c r="F89" s="571">
        <v>33.001785633859001</v>
      </c>
      <c r="G89" s="572">
        <v>16.500892816928999</v>
      </c>
      <c r="H89" s="574">
        <v>0</v>
      </c>
      <c r="I89" s="571">
        <v>21.40325</v>
      </c>
      <c r="J89" s="572">
        <v>4.9023571830700003</v>
      </c>
      <c r="K89" s="579">
        <v>0.64854824031199998</v>
      </c>
    </row>
    <row r="90" spans="1:11" ht="14.4" customHeight="1" thickBot="1" x14ac:dyDescent="0.35">
      <c r="A90" s="588" t="s">
        <v>390</v>
      </c>
      <c r="B90" s="566">
        <v>13.001786673335999</v>
      </c>
      <c r="C90" s="566">
        <v>12.96</v>
      </c>
      <c r="D90" s="567">
        <v>-4.1786673335000003E-2</v>
      </c>
      <c r="E90" s="568">
        <v>0.99678608222099996</v>
      </c>
      <c r="F90" s="566">
        <v>13.001786263811001</v>
      </c>
      <c r="G90" s="567">
        <v>6.5008931319050003</v>
      </c>
      <c r="H90" s="569">
        <v>0</v>
      </c>
      <c r="I90" s="566">
        <v>6.48</v>
      </c>
      <c r="J90" s="567">
        <v>-2.0893131905000001E-2</v>
      </c>
      <c r="K90" s="570">
        <v>0.49839305680899998</v>
      </c>
    </row>
    <row r="91" spans="1:11" ht="14.4" customHeight="1" thickBot="1" x14ac:dyDescent="0.35">
      <c r="A91" s="588" t="s">
        <v>391</v>
      </c>
      <c r="B91" s="566">
        <v>17.47844738717</v>
      </c>
      <c r="C91" s="566">
        <v>21.91649</v>
      </c>
      <c r="D91" s="567">
        <v>4.4380426128290003</v>
      </c>
      <c r="E91" s="568">
        <v>1.2539151513010001</v>
      </c>
      <c r="F91" s="566">
        <v>19.999999370047998</v>
      </c>
      <c r="G91" s="567">
        <v>9.9999996850239992</v>
      </c>
      <c r="H91" s="569">
        <v>0</v>
      </c>
      <c r="I91" s="566">
        <v>14.923249999999999</v>
      </c>
      <c r="J91" s="567">
        <v>4.9232503149750002</v>
      </c>
      <c r="K91" s="570">
        <v>0.74616252350199996</v>
      </c>
    </row>
    <row r="92" spans="1:11" ht="14.4" customHeight="1" thickBot="1" x14ac:dyDescent="0.35">
      <c r="A92" s="587" t="s">
        <v>392</v>
      </c>
      <c r="B92" s="571">
        <v>439.79805378141299</v>
      </c>
      <c r="C92" s="571">
        <v>436.86331999999999</v>
      </c>
      <c r="D92" s="572">
        <v>-2.934733781412</v>
      </c>
      <c r="E92" s="578">
        <v>0.99332708783900003</v>
      </c>
      <c r="F92" s="571">
        <v>492.15895404046103</v>
      </c>
      <c r="G92" s="572">
        <v>246.079477020231</v>
      </c>
      <c r="H92" s="574">
        <v>34.417079999999999</v>
      </c>
      <c r="I92" s="571">
        <v>214.44976</v>
      </c>
      <c r="J92" s="572">
        <v>-31.62971702023</v>
      </c>
      <c r="K92" s="579">
        <v>0.43573272057599999</v>
      </c>
    </row>
    <row r="93" spans="1:11" ht="14.4" customHeight="1" thickBot="1" x14ac:dyDescent="0.35">
      <c r="A93" s="588" t="s">
        <v>393</v>
      </c>
      <c r="B93" s="566">
        <v>439.79805378141299</v>
      </c>
      <c r="C93" s="566">
        <v>436.86331999999999</v>
      </c>
      <c r="D93" s="567">
        <v>-2.934733781412</v>
      </c>
      <c r="E93" s="568">
        <v>0.99332708783900003</v>
      </c>
      <c r="F93" s="566">
        <v>492.15895404046103</v>
      </c>
      <c r="G93" s="567">
        <v>246.079477020231</v>
      </c>
      <c r="H93" s="569">
        <v>34.417079999999999</v>
      </c>
      <c r="I93" s="566">
        <v>214.44976</v>
      </c>
      <c r="J93" s="567">
        <v>-31.62971702023</v>
      </c>
      <c r="K93" s="570">
        <v>0.43573272057599999</v>
      </c>
    </row>
    <row r="94" spans="1:11" ht="14.4" customHeight="1" thickBot="1" x14ac:dyDescent="0.35">
      <c r="A94" s="587" t="s">
        <v>394</v>
      </c>
      <c r="B94" s="571">
        <v>414.31026216592699</v>
      </c>
      <c r="C94" s="571">
        <v>376.61045000000001</v>
      </c>
      <c r="D94" s="572">
        <v>-37.699812165927</v>
      </c>
      <c r="E94" s="578">
        <v>0.90900584511500004</v>
      </c>
      <c r="F94" s="571">
        <v>291.00836713521102</v>
      </c>
      <c r="G94" s="572">
        <v>145.50418356760599</v>
      </c>
      <c r="H94" s="574">
        <v>10.16235</v>
      </c>
      <c r="I94" s="571">
        <v>169.44909999999999</v>
      </c>
      <c r="J94" s="572">
        <v>23.944916432393999</v>
      </c>
      <c r="K94" s="579">
        <v>0.58228257031899999</v>
      </c>
    </row>
    <row r="95" spans="1:11" ht="14.4" customHeight="1" thickBot="1" x14ac:dyDescent="0.35">
      <c r="A95" s="588" t="s">
        <v>395</v>
      </c>
      <c r="B95" s="566">
        <v>14.636300222075</v>
      </c>
      <c r="C95" s="566">
        <v>0</v>
      </c>
      <c r="D95" s="567">
        <v>-14.636300222075</v>
      </c>
      <c r="E95" s="568">
        <v>0</v>
      </c>
      <c r="F95" s="566">
        <v>0</v>
      </c>
      <c r="G95" s="567">
        <v>0</v>
      </c>
      <c r="H95" s="569">
        <v>0</v>
      </c>
      <c r="I95" s="566">
        <v>14.103999999999999</v>
      </c>
      <c r="J95" s="567">
        <v>14.103999999999999</v>
      </c>
      <c r="K95" s="577" t="s">
        <v>337</v>
      </c>
    </row>
    <row r="96" spans="1:11" ht="14.4" customHeight="1" thickBot="1" x14ac:dyDescent="0.35">
      <c r="A96" s="588" t="s">
        <v>396</v>
      </c>
      <c r="B96" s="566">
        <v>332.75676696885898</v>
      </c>
      <c r="C96" s="566">
        <v>316.30905000000001</v>
      </c>
      <c r="D96" s="567">
        <v>-16.447716968859002</v>
      </c>
      <c r="E96" s="568">
        <v>0.95057135240599999</v>
      </c>
      <c r="F96" s="566">
        <v>223.92129432073099</v>
      </c>
      <c r="G96" s="567">
        <v>111.96064716036599</v>
      </c>
      <c r="H96" s="569">
        <v>9.7129499999999993</v>
      </c>
      <c r="I96" s="566">
        <v>128.74773999999999</v>
      </c>
      <c r="J96" s="567">
        <v>16.787092839633999</v>
      </c>
      <c r="K96" s="570">
        <v>0.574968720105</v>
      </c>
    </row>
    <row r="97" spans="1:11" ht="14.4" customHeight="1" thickBot="1" x14ac:dyDescent="0.35">
      <c r="A97" s="588" t="s">
        <v>397</v>
      </c>
      <c r="B97" s="566">
        <v>1.0003644167400001</v>
      </c>
      <c r="C97" s="566">
        <v>1.742</v>
      </c>
      <c r="D97" s="567">
        <v>0.74163558325900003</v>
      </c>
      <c r="E97" s="568">
        <v>1.7413654172899999</v>
      </c>
      <c r="F97" s="566">
        <v>3.9999998740090001</v>
      </c>
      <c r="G97" s="567">
        <v>1.999999937004</v>
      </c>
      <c r="H97" s="569">
        <v>0</v>
      </c>
      <c r="I97" s="566">
        <v>0.78500000000000003</v>
      </c>
      <c r="J97" s="567">
        <v>-1.2149999370040001</v>
      </c>
      <c r="K97" s="570">
        <v>0.196250006181</v>
      </c>
    </row>
    <row r="98" spans="1:11" ht="14.4" customHeight="1" thickBot="1" x14ac:dyDescent="0.35">
      <c r="A98" s="588" t="s">
        <v>398</v>
      </c>
      <c r="B98" s="566">
        <v>0</v>
      </c>
      <c r="C98" s="566">
        <v>1.7788999999999999</v>
      </c>
      <c r="D98" s="567">
        <v>1.7788999999999999</v>
      </c>
      <c r="E98" s="576" t="s">
        <v>337</v>
      </c>
      <c r="F98" s="566">
        <v>1.4608597273840001</v>
      </c>
      <c r="G98" s="567">
        <v>0.73042986369200003</v>
      </c>
      <c r="H98" s="569">
        <v>0</v>
      </c>
      <c r="I98" s="566">
        <v>0</v>
      </c>
      <c r="J98" s="567">
        <v>-0.73042986369200003</v>
      </c>
      <c r="K98" s="570">
        <v>0</v>
      </c>
    </row>
    <row r="99" spans="1:11" ht="14.4" customHeight="1" thickBot="1" x14ac:dyDescent="0.35">
      <c r="A99" s="588" t="s">
        <v>399</v>
      </c>
      <c r="B99" s="566">
        <v>65.916830558252002</v>
      </c>
      <c r="C99" s="566">
        <v>56.780500000000004</v>
      </c>
      <c r="D99" s="567">
        <v>-9.1363305582520002</v>
      </c>
      <c r="E99" s="568">
        <v>0.86139608836000003</v>
      </c>
      <c r="F99" s="566">
        <v>61.626213213085002</v>
      </c>
      <c r="G99" s="567">
        <v>30.813106606542</v>
      </c>
      <c r="H99" s="569">
        <v>0.44940000000000002</v>
      </c>
      <c r="I99" s="566">
        <v>25.812360000000002</v>
      </c>
      <c r="J99" s="567">
        <v>-5.0007466065420001</v>
      </c>
      <c r="K99" s="570">
        <v>0.41885357957500002</v>
      </c>
    </row>
    <row r="100" spans="1:11" ht="14.4" customHeight="1" thickBot="1" x14ac:dyDescent="0.35">
      <c r="A100" s="585" t="s">
        <v>35</v>
      </c>
      <c r="B100" s="566">
        <v>30448.149869839501</v>
      </c>
      <c r="C100" s="566">
        <v>32925.689939999997</v>
      </c>
      <c r="D100" s="567">
        <v>2477.5400701604799</v>
      </c>
      <c r="E100" s="568">
        <v>1.0813691498739999</v>
      </c>
      <c r="F100" s="566">
        <v>33265.998952201597</v>
      </c>
      <c r="G100" s="567">
        <v>16632.999476100798</v>
      </c>
      <c r="H100" s="569">
        <v>2796.9443900000001</v>
      </c>
      <c r="I100" s="566">
        <v>16617.26397</v>
      </c>
      <c r="J100" s="567">
        <v>-15.735506100805001</v>
      </c>
      <c r="K100" s="570">
        <v>0.49952697930000001</v>
      </c>
    </row>
    <row r="101" spans="1:11" ht="14.4" customHeight="1" thickBot="1" x14ac:dyDescent="0.35">
      <c r="A101" s="591" t="s">
        <v>400</v>
      </c>
      <c r="B101" s="571">
        <v>22610.9999999996</v>
      </c>
      <c r="C101" s="571">
        <v>24467.706999999999</v>
      </c>
      <c r="D101" s="572">
        <v>1856.7070000004201</v>
      </c>
      <c r="E101" s="578">
        <v>1.082115209411</v>
      </c>
      <c r="F101" s="571">
        <v>24690.9992222933</v>
      </c>
      <c r="G101" s="572">
        <v>12345.499611146701</v>
      </c>
      <c r="H101" s="574">
        <v>2071.0059999999999</v>
      </c>
      <c r="I101" s="571">
        <v>12314.481</v>
      </c>
      <c r="J101" s="572">
        <v>-31.018611146668</v>
      </c>
      <c r="K101" s="579">
        <v>0.49874372799299999</v>
      </c>
    </row>
    <row r="102" spans="1:11" ht="14.4" customHeight="1" thickBot="1" x14ac:dyDescent="0.35">
      <c r="A102" s="587" t="s">
        <v>401</v>
      </c>
      <c r="B102" s="571">
        <v>22392.9999999996</v>
      </c>
      <c r="C102" s="571">
        <v>24294.766</v>
      </c>
      <c r="D102" s="572">
        <v>1901.76600000041</v>
      </c>
      <c r="E102" s="578">
        <v>1.0849268074839999</v>
      </c>
      <c r="F102" s="571">
        <v>24499.9992283094</v>
      </c>
      <c r="G102" s="572">
        <v>12249.9996141547</v>
      </c>
      <c r="H102" s="574">
        <v>2074.1010000000001</v>
      </c>
      <c r="I102" s="571">
        <v>12293.055</v>
      </c>
      <c r="J102" s="572">
        <v>43.055385845315001</v>
      </c>
      <c r="K102" s="579">
        <v>0.501757362742</v>
      </c>
    </row>
    <row r="103" spans="1:11" ht="14.4" customHeight="1" thickBot="1" x14ac:dyDescent="0.35">
      <c r="A103" s="588" t="s">
        <v>402</v>
      </c>
      <c r="B103" s="566">
        <v>22392.9999999996</v>
      </c>
      <c r="C103" s="566">
        <v>24294.766</v>
      </c>
      <c r="D103" s="567">
        <v>1901.76600000041</v>
      </c>
      <c r="E103" s="568">
        <v>1.0849268074839999</v>
      </c>
      <c r="F103" s="566">
        <v>24499.9992283094</v>
      </c>
      <c r="G103" s="567">
        <v>12249.9996141547</v>
      </c>
      <c r="H103" s="569">
        <v>2074.1010000000001</v>
      </c>
      <c r="I103" s="566">
        <v>12293.055</v>
      </c>
      <c r="J103" s="567">
        <v>43.055385845315001</v>
      </c>
      <c r="K103" s="570">
        <v>0.501757362742</v>
      </c>
    </row>
    <row r="104" spans="1:11" ht="14.4" customHeight="1" thickBot="1" x14ac:dyDescent="0.35">
      <c r="A104" s="587" t="s">
        <v>403</v>
      </c>
      <c r="B104" s="571">
        <v>141.99999999999699</v>
      </c>
      <c r="C104" s="571">
        <v>109.2</v>
      </c>
      <c r="D104" s="572">
        <v>-32.799999999996999</v>
      </c>
      <c r="E104" s="578">
        <v>0.76901408450700004</v>
      </c>
      <c r="F104" s="571">
        <v>114.999996377779</v>
      </c>
      <c r="G104" s="572">
        <v>57.499998188889002</v>
      </c>
      <c r="H104" s="574">
        <v>0</v>
      </c>
      <c r="I104" s="571">
        <v>0</v>
      </c>
      <c r="J104" s="572">
        <v>-57.499998188889002</v>
      </c>
      <c r="K104" s="579">
        <v>0</v>
      </c>
    </row>
    <row r="105" spans="1:11" ht="14.4" customHeight="1" thickBot="1" x14ac:dyDescent="0.35">
      <c r="A105" s="588" t="s">
        <v>404</v>
      </c>
      <c r="B105" s="566">
        <v>141.99999999999699</v>
      </c>
      <c r="C105" s="566">
        <v>109.2</v>
      </c>
      <c r="D105" s="567">
        <v>-32.799999999996999</v>
      </c>
      <c r="E105" s="568">
        <v>0.76901408450700004</v>
      </c>
      <c r="F105" s="566">
        <v>114.999996377779</v>
      </c>
      <c r="G105" s="567">
        <v>57.499998188889002</v>
      </c>
      <c r="H105" s="569">
        <v>0</v>
      </c>
      <c r="I105" s="566">
        <v>0</v>
      </c>
      <c r="J105" s="567">
        <v>-57.499998188889002</v>
      </c>
      <c r="K105" s="570">
        <v>0</v>
      </c>
    </row>
    <row r="106" spans="1:11" ht="14.4" customHeight="1" thickBot="1" x14ac:dyDescent="0.35">
      <c r="A106" s="587" t="s">
        <v>405</v>
      </c>
      <c r="B106" s="571">
        <v>75.999999999997996</v>
      </c>
      <c r="C106" s="571">
        <v>63.741</v>
      </c>
      <c r="D106" s="572">
        <v>-12.258999999998</v>
      </c>
      <c r="E106" s="578">
        <v>0.83869736842099996</v>
      </c>
      <c r="F106" s="571">
        <v>75.999997606183996</v>
      </c>
      <c r="G106" s="572">
        <v>37.999998803091998</v>
      </c>
      <c r="H106" s="574">
        <v>0</v>
      </c>
      <c r="I106" s="571">
        <v>21.425999999999998</v>
      </c>
      <c r="J106" s="572">
        <v>-16.573998803092</v>
      </c>
      <c r="K106" s="579">
        <v>0.28192106151099999</v>
      </c>
    </row>
    <row r="107" spans="1:11" ht="14.4" customHeight="1" thickBot="1" x14ac:dyDescent="0.35">
      <c r="A107" s="588" t="s">
        <v>406</v>
      </c>
      <c r="B107" s="566">
        <v>75.999999999997996</v>
      </c>
      <c r="C107" s="566">
        <v>63.741</v>
      </c>
      <c r="D107" s="567">
        <v>-12.258999999998</v>
      </c>
      <c r="E107" s="568">
        <v>0.83869736842099996</v>
      </c>
      <c r="F107" s="566">
        <v>75.999997606183996</v>
      </c>
      <c r="G107" s="567">
        <v>37.999998803091998</v>
      </c>
      <c r="H107" s="569">
        <v>0</v>
      </c>
      <c r="I107" s="566">
        <v>21.425999999999998</v>
      </c>
      <c r="J107" s="567">
        <v>-16.573998803092</v>
      </c>
      <c r="K107" s="570">
        <v>0.28192106151099999</v>
      </c>
    </row>
    <row r="108" spans="1:11" ht="14.4" customHeight="1" thickBot="1" x14ac:dyDescent="0.35">
      <c r="A108" s="586" t="s">
        <v>407</v>
      </c>
      <c r="B108" s="566">
        <v>7613.14986983995</v>
      </c>
      <c r="C108" s="566">
        <v>8214.3007500000003</v>
      </c>
      <c r="D108" s="567">
        <v>601.15088016005802</v>
      </c>
      <c r="E108" s="568">
        <v>1.078962176029</v>
      </c>
      <c r="F108" s="566">
        <v>8329.9997376251904</v>
      </c>
      <c r="G108" s="567">
        <v>4164.9998688125897</v>
      </c>
      <c r="H108" s="569">
        <v>705.19704999999999</v>
      </c>
      <c r="I108" s="566">
        <v>4179.6381499999998</v>
      </c>
      <c r="J108" s="567">
        <v>14.638281187406999</v>
      </c>
      <c r="K108" s="570">
        <v>0.501757296716</v>
      </c>
    </row>
    <row r="109" spans="1:11" ht="14.4" customHeight="1" thickBot="1" x14ac:dyDescent="0.35">
      <c r="A109" s="587" t="s">
        <v>408</v>
      </c>
      <c r="B109" s="571">
        <v>2015.1498698400601</v>
      </c>
      <c r="C109" s="571">
        <v>2196.3389999999999</v>
      </c>
      <c r="D109" s="572">
        <v>181.189130159944</v>
      </c>
      <c r="E109" s="578">
        <v>1.0899134763480001</v>
      </c>
      <c r="F109" s="571">
        <v>2204.99993054784</v>
      </c>
      <c r="G109" s="572">
        <v>1102.49996527392</v>
      </c>
      <c r="H109" s="574">
        <v>186.67179999999999</v>
      </c>
      <c r="I109" s="571">
        <v>1106.3743999999999</v>
      </c>
      <c r="J109" s="572">
        <v>3.8744347260779999</v>
      </c>
      <c r="K109" s="579">
        <v>0.50175711330899997</v>
      </c>
    </row>
    <row r="110" spans="1:11" ht="14.4" customHeight="1" thickBot="1" x14ac:dyDescent="0.35">
      <c r="A110" s="588" t="s">
        <v>409</v>
      </c>
      <c r="B110" s="566">
        <v>2015.1498698400601</v>
      </c>
      <c r="C110" s="566">
        <v>2196.3389999999999</v>
      </c>
      <c r="D110" s="567">
        <v>181.189130159944</v>
      </c>
      <c r="E110" s="568">
        <v>1.0899134763480001</v>
      </c>
      <c r="F110" s="566">
        <v>2204.99993054784</v>
      </c>
      <c r="G110" s="567">
        <v>1102.49996527392</v>
      </c>
      <c r="H110" s="569">
        <v>186.67179999999999</v>
      </c>
      <c r="I110" s="566">
        <v>1106.3743999999999</v>
      </c>
      <c r="J110" s="567">
        <v>3.8744347260779999</v>
      </c>
      <c r="K110" s="570">
        <v>0.50175711330899997</v>
      </c>
    </row>
    <row r="111" spans="1:11" ht="14.4" customHeight="1" thickBot="1" x14ac:dyDescent="0.35">
      <c r="A111" s="587" t="s">
        <v>410</v>
      </c>
      <c r="B111" s="571">
        <v>5597.99999999989</v>
      </c>
      <c r="C111" s="571">
        <v>6017.9617500000004</v>
      </c>
      <c r="D111" s="572">
        <v>419.96175000011499</v>
      </c>
      <c r="E111" s="578">
        <v>1.075019962486</v>
      </c>
      <c r="F111" s="571">
        <v>6124.9998070773399</v>
      </c>
      <c r="G111" s="572">
        <v>3062.49990353867</v>
      </c>
      <c r="H111" s="574">
        <v>518.52525000000003</v>
      </c>
      <c r="I111" s="571">
        <v>3073.2637500000001</v>
      </c>
      <c r="J111" s="572">
        <v>10.763846461329001</v>
      </c>
      <c r="K111" s="579">
        <v>0.501757362742</v>
      </c>
    </row>
    <row r="112" spans="1:11" ht="14.4" customHeight="1" thickBot="1" x14ac:dyDescent="0.35">
      <c r="A112" s="588" t="s">
        <v>411</v>
      </c>
      <c r="B112" s="566">
        <v>5597.99999999989</v>
      </c>
      <c r="C112" s="566">
        <v>6017.9617500000004</v>
      </c>
      <c r="D112" s="567">
        <v>419.96175000011499</v>
      </c>
      <c r="E112" s="568">
        <v>1.075019962486</v>
      </c>
      <c r="F112" s="566">
        <v>6124.9998070773399</v>
      </c>
      <c r="G112" s="567">
        <v>3062.49990353867</v>
      </c>
      <c r="H112" s="569">
        <v>518.52525000000003</v>
      </c>
      <c r="I112" s="566">
        <v>3073.2637500000001</v>
      </c>
      <c r="J112" s="567">
        <v>10.763846461329001</v>
      </c>
      <c r="K112" s="570">
        <v>0.501757362742</v>
      </c>
    </row>
    <row r="113" spans="1:11" ht="14.4" customHeight="1" thickBot="1" x14ac:dyDescent="0.35">
      <c r="A113" s="586" t="s">
        <v>412</v>
      </c>
      <c r="B113" s="566">
        <v>223.99999999999599</v>
      </c>
      <c r="C113" s="566">
        <v>243.68218999999999</v>
      </c>
      <c r="D113" s="567">
        <v>19.682190000003999</v>
      </c>
      <c r="E113" s="568">
        <v>1.0878669196420001</v>
      </c>
      <c r="F113" s="566">
        <v>244.999992283094</v>
      </c>
      <c r="G113" s="567">
        <v>122.499996141547</v>
      </c>
      <c r="H113" s="569">
        <v>20.741340000000001</v>
      </c>
      <c r="I113" s="566">
        <v>123.14482</v>
      </c>
      <c r="J113" s="567">
        <v>0.64482385845300005</v>
      </c>
      <c r="K113" s="570">
        <v>0.50263193419899999</v>
      </c>
    </row>
    <row r="114" spans="1:11" ht="14.4" customHeight="1" thickBot="1" x14ac:dyDescent="0.35">
      <c r="A114" s="587" t="s">
        <v>413</v>
      </c>
      <c r="B114" s="571">
        <v>223.99999999999599</v>
      </c>
      <c r="C114" s="571">
        <v>243.68218999999999</v>
      </c>
      <c r="D114" s="572">
        <v>19.682190000003999</v>
      </c>
      <c r="E114" s="578">
        <v>1.0878669196420001</v>
      </c>
      <c r="F114" s="571">
        <v>244.999992283094</v>
      </c>
      <c r="G114" s="572">
        <v>122.499996141547</v>
      </c>
      <c r="H114" s="574">
        <v>20.741340000000001</v>
      </c>
      <c r="I114" s="571">
        <v>123.14482</v>
      </c>
      <c r="J114" s="572">
        <v>0.64482385845300005</v>
      </c>
      <c r="K114" s="579">
        <v>0.50263193419899999</v>
      </c>
    </row>
    <row r="115" spans="1:11" ht="14.4" customHeight="1" thickBot="1" x14ac:dyDescent="0.35">
      <c r="A115" s="588" t="s">
        <v>414</v>
      </c>
      <c r="B115" s="566">
        <v>223.99999999999599</v>
      </c>
      <c r="C115" s="566">
        <v>243.68218999999999</v>
      </c>
      <c r="D115" s="567">
        <v>19.682190000003999</v>
      </c>
      <c r="E115" s="568">
        <v>1.0878669196420001</v>
      </c>
      <c r="F115" s="566">
        <v>244.999992283094</v>
      </c>
      <c r="G115" s="567">
        <v>122.499996141547</v>
      </c>
      <c r="H115" s="569">
        <v>20.741340000000001</v>
      </c>
      <c r="I115" s="566">
        <v>123.14482</v>
      </c>
      <c r="J115" s="567">
        <v>0.64482385845300005</v>
      </c>
      <c r="K115" s="570">
        <v>0.50263193419899999</v>
      </c>
    </row>
    <row r="116" spans="1:11" ht="14.4" customHeight="1" thickBot="1" x14ac:dyDescent="0.35">
      <c r="A116" s="585" t="s">
        <v>415</v>
      </c>
      <c r="B116" s="566">
        <v>0</v>
      </c>
      <c r="C116" s="566">
        <v>92.690899999999999</v>
      </c>
      <c r="D116" s="567">
        <v>92.690899999999999</v>
      </c>
      <c r="E116" s="576" t="s">
        <v>307</v>
      </c>
      <c r="F116" s="566">
        <v>0</v>
      </c>
      <c r="G116" s="567">
        <v>0</v>
      </c>
      <c r="H116" s="569">
        <v>2.1</v>
      </c>
      <c r="I116" s="566">
        <v>23.643000000000001</v>
      </c>
      <c r="J116" s="567">
        <v>23.643000000000001</v>
      </c>
      <c r="K116" s="577" t="s">
        <v>307</v>
      </c>
    </row>
    <row r="117" spans="1:11" ht="14.4" customHeight="1" thickBot="1" x14ac:dyDescent="0.35">
      <c r="A117" s="586" t="s">
        <v>416</v>
      </c>
      <c r="B117" s="566">
        <v>0</v>
      </c>
      <c r="C117" s="566">
        <v>92.690899999999999</v>
      </c>
      <c r="D117" s="567">
        <v>92.690899999999999</v>
      </c>
      <c r="E117" s="576" t="s">
        <v>307</v>
      </c>
      <c r="F117" s="566">
        <v>0</v>
      </c>
      <c r="G117" s="567">
        <v>0</v>
      </c>
      <c r="H117" s="569">
        <v>2.1</v>
      </c>
      <c r="I117" s="566">
        <v>23.643000000000001</v>
      </c>
      <c r="J117" s="567">
        <v>23.643000000000001</v>
      </c>
      <c r="K117" s="577" t="s">
        <v>307</v>
      </c>
    </row>
    <row r="118" spans="1:11" ht="14.4" customHeight="1" thickBot="1" x14ac:dyDescent="0.35">
      <c r="A118" s="587" t="s">
        <v>417</v>
      </c>
      <c r="B118" s="571">
        <v>0</v>
      </c>
      <c r="C118" s="571">
        <v>37.23122</v>
      </c>
      <c r="D118" s="572">
        <v>37.23122</v>
      </c>
      <c r="E118" s="573" t="s">
        <v>307</v>
      </c>
      <c r="F118" s="571">
        <v>0</v>
      </c>
      <c r="G118" s="572">
        <v>0</v>
      </c>
      <c r="H118" s="574">
        <v>0</v>
      </c>
      <c r="I118" s="571">
        <v>18.343</v>
      </c>
      <c r="J118" s="572">
        <v>18.343</v>
      </c>
      <c r="K118" s="575" t="s">
        <v>307</v>
      </c>
    </row>
    <row r="119" spans="1:11" ht="14.4" customHeight="1" thickBot="1" x14ac:dyDescent="0.35">
      <c r="A119" s="588" t="s">
        <v>418</v>
      </c>
      <c r="B119" s="566">
        <v>0</v>
      </c>
      <c r="C119" s="566">
        <v>1.3991</v>
      </c>
      <c r="D119" s="567">
        <v>1.3991</v>
      </c>
      <c r="E119" s="576" t="s">
        <v>307</v>
      </c>
      <c r="F119" s="566">
        <v>0</v>
      </c>
      <c r="G119" s="567">
        <v>0</v>
      </c>
      <c r="H119" s="569">
        <v>0</v>
      </c>
      <c r="I119" s="566">
        <v>0.30299999999999999</v>
      </c>
      <c r="J119" s="567">
        <v>0.30299999999999999</v>
      </c>
      <c r="K119" s="577" t="s">
        <v>307</v>
      </c>
    </row>
    <row r="120" spans="1:11" ht="14.4" customHeight="1" thickBot="1" x14ac:dyDescent="0.35">
      <c r="A120" s="588" t="s">
        <v>419</v>
      </c>
      <c r="B120" s="566">
        <v>0</v>
      </c>
      <c r="C120" s="566">
        <v>18.910119999999999</v>
      </c>
      <c r="D120" s="567">
        <v>18.910119999999999</v>
      </c>
      <c r="E120" s="576" t="s">
        <v>337</v>
      </c>
      <c r="F120" s="566">
        <v>0</v>
      </c>
      <c r="G120" s="567">
        <v>0</v>
      </c>
      <c r="H120" s="569">
        <v>0</v>
      </c>
      <c r="I120" s="566">
        <v>0</v>
      </c>
      <c r="J120" s="567">
        <v>0</v>
      </c>
      <c r="K120" s="577" t="s">
        <v>307</v>
      </c>
    </row>
    <row r="121" spans="1:11" ht="14.4" customHeight="1" thickBot="1" x14ac:dyDescent="0.35">
      <c r="A121" s="588" t="s">
        <v>420</v>
      </c>
      <c r="B121" s="566">
        <v>0</v>
      </c>
      <c r="C121" s="566">
        <v>16.922000000000001</v>
      </c>
      <c r="D121" s="567">
        <v>16.922000000000001</v>
      </c>
      <c r="E121" s="576" t="s">
        <v>307</v>
      </c>
      <c r="F121" s="566">
        <v>0</v>
      </c>
      <c r="G121" s="567">
        <v>0</v>
      </c>
      <c r="H121" s="569">
        <v>0</v>
      </c>
      <c r="I121" s="566">
        <v>17.940000000000001</v>
      </c>
      <c r="J121" s="567">
        <v>17.940000000000001</v>
      </c>
      <c r="K121" s="577" t="s">
        <v>307</v>
      </c>
    </row>
    <row r="122" spans="1:11" ht="14.4" customHeight="1" thickBot="1" x14ac:dyDescent="0.35">
      <c r="A122" s="588" t="s">
        <v>421</v>
      </c>
      <c r="B122" s="566">
        <v>0</v>
      </c>
      <c r="C122" s="566">
        <v>0</v>
      </c>
      <c r="D122" s="567">
        <v>0</v>
      </c>
      <c r="E122" s="576" t="s">
        <v>307</v>
      </c>
      <c r="F122" s="566">
        <v>0</v>
      </c>
      <c r="G122" s="567">
        <v>0</v>
      </c>
      <c r="H122" s="569">
        <v>0</v>
      </c>
      <c r="I122" s="566">
        <v>0.1</v>
      </c>
      <c r="J122" s="567">
        <v>0.1</v>
      </c>
      <c r="K122" s="577" t="s">
        <v>337</v>
      </c>
    </row>
    <row r="123" spans="1:11" ht="14.4" customHeight="1" thickBot="1" x14ac:dyDescent="0.35">
      <c r="A123" s="587" t="s">
        <v>422</v>
      </c>
      <c r="B123" s="571">
        <v>0</v>
      </c>
      <c r="C123" s="571">
        <v>2.6</v>
      </c>
      <c r="D123" s="572">
        <v>2.6</v>
      </c>
      <c r="E123" s="573" t="s">
        <v>307</v>
      </c>
      <c r="F123" s="571">
        <v>0</v>
      </c>
      <c r="G123" s="572">
        <v>0</v>
      </c>
      <c r="H123" s="574">
        <v>0</v>
      </c>
      <c r="I123" s="571">
        <v>0</v>
      </c>
      <c r="J123" s="572">
        <v>0</v>
      </c>
      <c r="K123" s="575" t="s">
        <v>307</v>
      </c>
    </row>
    <row r="124" spans="1:11" ht="14.4" customHeight="1" thickBot="1" x14ac:dyDescent="0.35">
      <c r="A124" s="588" t="s">
        <v>423</v>
      </c>
      <c r="B124" s="566">
        <v>0</v>
      </c>
      <c r="C124" s="566">
        <v>2.6</v>
      </c>
      <c r="D124" s="567">
        <v>2.6</v>
      </c>
      <c r="E124" s="576" t="s">
        <v>307</v>
      </c>
      <c r="F124" s="566">
        <v>0</v>
      </c>
      <c r="G124" s="567">
        <v>0</v>
      </c>
      <c r="H124" s="569">
        <v>0</v>
      </c>
      <c r="I124" s="566">
        <v>0</v>
      </c>
      <c r="J124" s="567">
        <v>0</v>
      </c>
      <c r="K124" s="577" t="s">
        <v>307</v>
      </c>
    </row>
    <row r="125" spans="1:11" ht="14.4" customHeight="1" thickBot="1" x14ac:dyDescent="0.35">
      <c r="A125" s="590" t="s">
        <v>424</v>
      </c>
      <c r="B125" s="566">
        <v>0</v>
      </c>
      <c r="C125" s="566">
        <v>21.611999999999998</v>
      </c>
      <c r="D125" s="567">
        <v>21.611999999999998</v>
      </c>
      <c r="E125" s="576" t="s">
        <v>307</v>
      </c>
      <c r="F125" s="566">
        <v>0</v>
      </c>
      <c r="G125" s="567">
        <v>0</v>
      </c>
      <c r="H125" s="569">
        <v>0</v>
      </c>
      <c r="I125" s="566">
        <v>0</v>
      </c>
      <c r="J125" s="567">
        <v>0</v>
      </c>
      <c r="K125" s="577" t="s">
        <v>307</v>
      </c>
    </row>
    <row r="126" spans="1:11" ht="14.4" customHeight="1" thickBot="1" x14ac:dyDescent="0.35">
      <c r="A126" s="588" t="s">
        <v>425</v>
      </c>
      <c r="B126" s="566">
        <v>0</v>
      </c>
      <c r="C126" s="566">
        <v>21.611999999999998</v>
      </c>
      <c r="D126" s="567">
        <v>21.611999999999998</v>
      </c>
      <c r="E126" s="576" t="s">
        <v>307</v>
      </c>
      <c r="F126" s="566">
        <v>0</v>
      </c>
      <c r="G126" s="567">
        <v>0</v>
      </c>
      <c r="H126" s="569">
        <v>0</v>
      </c>
      <c r="I126" s="566">
        <v>0</v>
      </c>
      <c r="J126" s="567">
        <v>0</v>
      </c>
      <c r="K126" s="577" t="s">
        <v>307</v>
      </c>
    </row>
    <row r="127" spans="1:11" ht="14.4" customHeight="1" thickBot="1" x14ac:dyDescent="0.35">
      <c r="A127" s="587" t="s">
        <v>426</v>
      </c>
      <c r="B127" s="571">
        <v>0</v>
      </c>
      <c r="C127" s="571">
        <v>0.94767999999999997</v>
      </c>
      <c r="D127" s="572">
        <v>0.94767999999999997</v>
      </c>
      <c r="E127" s="573" t="s">
        <v>337</v>
      </c>
      <c r="F127" s="571">
        <v>0</v>
      </c>
      <c r="G127" s="572">
        <v>0</v>
      </c>
      <c r="H127" s="574">
        <v>0</v>
      </c>
      <c r="I127" s="571">
        <v>0</v>
      </c>
      <c r="J127" s="572">
        <v>0</v>
      </c>
      <c r="K127" s="575" t="s">
        <v>307</v>
      </c>
    </row>
    <row r="128" spans="1:11" ht="14.4" customHeight="1" thickBot="1" x14ac:dyDescent="0.35">
      <c r="A128" s="588" t="s">
        <v>427</v>
      </c>
      <c r="B128" s="566">
        <v>0</v>
      </c>
      <c r="C128" s="566">
        <v>0.94767999999999997</v>
      </c>
      <c r="D128" s="567">
        <v>0.94767999999999997</v>
      </c>
      <c r="E128" s="576" t="s">
        <v>337</v>
      </c>
      <c r="F128" s="566">
        <v>0</v>
      </c>
      <c r="G128" s="567">
        <v>0</v>
      </c>
      <c r="H128" s="569">
        <v>0</v>
      </c>
      <c r="I128" s="566">
        <v>0</v>
      </c>
      <c r="J128" s="567">
        <v>0</v>
      </c>
      <c r="K128" s="577" t="s">
        <v>307</v>
      </c>
    </row>
    <row r="129" spans="1:11" ht="14.4" customHeight="1" thickBot="1" x14ac:dyDescent="0.35">
      <c r="A129" s="590" t="s">
        <v>428</v>
      </c>
      <c r="B129" s="566">
        <v>0</v>
      </c>
      <c r="C129" s="566">
        <v>30.3</v>
      </c>
      <c r="D129" s="567">
        <v>30.3</v>
      </c>
      <c r="E129" s="576" t="s">
        <v>307</v>
      </c>
      <c r="F129" s="566">
        <v>0</v>
      </c>
      <c r="G129" s="567">
        <v>0</v>
      </c>
      <c r="H129" s="569">
        <v>2.1</v>
      </c>
      <c r="I129" s="566">
        <v>5.3</v>
      </c>
      <c r="J129" s="567">
        <v>5.3</v>
      </c>
      <c r="K129" s="577" t="s">
        <v>307</v>
      </c>
    </row>
    <row r="130" spans="1:11" ht="14.4" customHeight="1" thickBot="1" x14ac:dyDescent="0.35">
      <c r="A130" s="588" t="s">
        <v>429</v>
      </c>
      <c r="B130" s="566">
        <v>0</v>
      </c>
      <c r="C130" s="566">
        <v>30.3</v>
      </c>
      <c r="D130" s="567">
        <v>30.3</v>
      </c>
      <c r="E130" s="576" t="s">
        <v>307</v>
      </c>
      <c r="F130" s="566">
        <v>0</v>
      </c>
      <c r="G130" s="567">
        <v>0</v>
      </c>
      <c r="H130" s="569">
        <v>2.1</v>
      </c>
      <c r="I130" s="566">
        <v>5.3</v>
      </c>
      <c r="J130" s="567">
        <v>5.3</v>
      </c>
      <c r="K130" s="577" t="s">
        <v>307</v>
      </c>
    </row>
    <row r="131" spans="1:11" ht="14.4" customHeight="1" thickBot="1" x14ac:dyDescent="0.35">
      <c r="A131" s="585" t="s">
        <v>430</v>
      </c>
      <c r="B131" s="566">
        <v>1811.98979524115</v>
      </c>
      <c r="C131" s="566">
        <v>2395.1633999999999</v>
      </c>
      <c r="D131" s="567">
        <v>583.17360475885005</v>
      </c>
      <c r="E131" s="568">
        <v>1.3218415502609999</v>
      </c>
      <c r="F131" s="566">
        <v>1695.9926433867099</v>
      </c>
      <c r="G131" s="567">
        <v>847.99632169335302</v>
      </c>
      <c r="H131" s="569">
        <v>130.19900000000001</v>
      </c>
      <c r="I131" s="566">
        <v>882.35749999999996</v>
      </c>
      <c r="J131" s="567">
        <v>34.361178306646003</v>
      </c>
      <c r="K131" s="570">
        <v>0.52026021659900001</v>
      </c>
    </row>
    <row r="132" spans="1:11" ht="14.4" customHeight="1" thickBot="1" x14ac:dyDescent="0.35">
      <c r="A132" s="586" t="s">
        <v>431</v>
      </c>
      <c r="B132" s="566">
        <v>1811.98979524115</v>
      </c>
      <c r="C132" s="566">
        <v>1823.444</v>
      </c>
      <c r="D132" s="567">
        <v>11.454204758849</v>
      </c>
      <c r="E132" s="568">
        <v>1.0063213406539999</v>
      </c>
      <c r="F132" s="566">
        <v>1654.9926433867099</v>
      </c>
      <c r="G132" s="567">
        <v>827.49632169335302</v>
      </c>
      <c r="H132" s="569">
        <v>130.19900000000001</v>
      </c>
      <c r="I132" s="566">
        <v>827.14</v>
      </c>
      <c r="J132" s="567">
        <v>-0.35632169335300001</v>
      </c>
      <c r="K132" s="570">
        <v>0.49978469892600003</v>
      </c>
    </row>
    <row r="133" spans="1:11" ht="14.4" customHeight="1" thickBot="1" x14ac:dyDescent="0.35">
      <c r="A133" s="587" t="s">
        <v>432</v>
      </c>
      <c r="B133" s="571">
        <v>1811.98979524115</v>
      </c>
      <c r="C133" s="571">
        <v>1810.287</v>
      </c>
      <c r="D133" s="572">
        <v>-1.70279524115</v>
      </c>
      <c r="E133" s="578">
        <v>0.99906026223400002</v>
      </c>
      <c r="F133" s="571">
        <v>1654.9926433867099</v>
      </c>
      <c r="G133" s="572">
        <v>827.49632169335302</v>
      </c>
      <c r="H133" s="574">
        <v>130.19900000000001</v>
      </c>
      <c r="I133" s="571">
        <v>791.07899999999995</v>
      </c>
      <c r="J133" s="572">
        <v>-36.417321693353003</v>
      </c>
      <c r="K133" s="579">
        <v>0.47799547820400001</v>
      </c>
    </row>
    <row r="134" spans="1:11" ht="14.4" customHeight="1" thickBot="1" x14ac:dyDescent="0.35">
      <c r="A134" s="588" t="s">
        <v>433</v>
      </c>
      <c r="B134" s="566">
        <v>72.997099726174</v>
      </c>
      <c r="C134" s="566">
        <v>72.575000000000003</v>
      </c>
      <c r="D134" s="567">
        <v>-0.42209972617399999</v>
      </c>
      <c r="E134" s="568">
        <v>0.99421758223599999</v>
      </c>
      <c r="F134" s="566">
        <v>72.999997700674996</v>
      </c>
      <c r="G134" s="567">
        <v>36.499998850337001</v>
      </c>
      <c r="H134" s="569">
        <v>6.069</v>
      </c>
      <c r="I134" s="566">
        <v>36.414000000000001</v>
      </c>
      <c r="J134" s="567">
        <v>-8.5998850336999999E-2</v>
      </c>
      <c r="K134" s="570">
        <v>0.498821933519</v>
      </c>
    </row>
    <row r="135" spans="1:11" ht="14.4" customHeight="1" thickBot="1" x14ac:dyDescent="0.35">
      <c r="A135" s="588" t="s">
        <v>434</v>
      </c>
      <c r="B135" s="566">
        <v>860.99999999998397</v>
      </c>
      <c r="C135" s="566">
        <v>861.375</v>
      </c>
      <c r="D135" s="567">
        <v>0.37500000001599998</v>
      </c>
      <c r="E135" s="568">
        <v>1.0004355400689999</v>
      </c>
      <c r="F135" s="566">
        <v>832.99997376250303</v>
      </c>
      <c r="G135" s="567">
        <v>416.499986881251</v>
      </c>
      <c r="H135" s="569">
        <v>59.652000000000001</v>
      </c>
      <c r="I135" s="566">
        <v>367.75099999999998</v>
      </c>
      <c r="J135" s="567">
        <v>-48.748986881251</v>
      </c>
      <c r="K135" s="570">
        <v>0.44147780502099998</v>
      </c>
    </row>
    <row r="136" spans="1:11" ht="14.4" customHeight="1" thickBot="1" x14ac:dyDescent="0.35">
      <c r="A136" s="588" t="s">
        <v>435</v>
      </c>
      <c r="B136" s="566">
        <v>592.99269551499697</v>
      </c>
      <c r="C136" s="566">
        <v>592.64800000000002</v>
      </c>
      <c r="D136" s="567">
        <v>-0.34469551499700002</v>
      </c>
      <c r="E136" s="568">
        <v>0.99941871878400002</v>
      </c>
      <c r="F136" s="566">
        <v>592.992676837153</v>
      </c>
      <c r="G136" s="567">
        <v>296.49633841857701</v>
      </c>
      <c r="H136" s="569">
        <v>49.390999999999998</v>
      </c>
      <c r="I136" s="566">
        <v>296.346</v>
      </c>
      <c r="J136" s="567">
        <v>-0.150338418576</v>
      </c>
      <c r="K136" s="570">
        <v>0.499746475084</v>
      </c>
    </row>
    <row r="137" spans="1:11" ht="14.4" customHeight="1" thickBot="1" x14ac:dyDescent="0.35">
      <c r="A137" s="588" t="s">
        <v>436</v>
      </c>
      <c r="B137" s="566">
        <v>284.999999999995</v>
      </c>
      <c r="C137" s="566">
        <v>283.68900000000002</v>
      </c>
      <c r="D137" s="567">
        <v>-1.3109999999940001</v>
      </c>
      <c r="E137" s="568">
        <v>0.99539999999999995</v>
      </c>
      <c r="F137" s="566">
        <v>155.99999508637501</v>
      </c>
      <c r="G137" s="567">
        <v>77.999997543187007</v>
      </c>
      <c r="H137" s="569">
        <v>15.087</v>
      </c>
      <c r="I137" s="566">
        <v>90.567999999999998</v>
      </c>
      <c r="J137" s="567">
        <v>12.568002456812</v>
      </c>
      <c r="K137" s="570">
        <v>0.58056412084999998</v>
      </c>
    </row>
    <row r="138" spans="1:11" ht="14.4" customHeight="1" thickBot="1" x14ac:dyDescent="0.35">
      <c r="A138" s="587" t="s">
        <v>437</v>
      </c>
      <c r="B138" s="571">
        <v>0</v>
      </c>
      <c r="C138" s="571">
        <v>13.157</v>
      </c>
      <c r="D138" s="572">
        <v>13.157</v>
      </c>
      <c r="E138" s="573" t="s">
        <v>307</v>
      </c>
      <c r="F138" s="571">
        <v>0</v>
      </c>
      <c r="G138" s="572">
        <v>0</v>
      </c>
      <c r="H138" s="574">
        <v>0</v>
      </c>
      <c r="I138" s="571">
        <v>36.061</v>
      </c>
      <c r="J138" s="572">
        <v>36.061</v>
      </c>
      <c r="K138" s="575" t="s">
        <v>307</v>
      </c>
    </row>
    <row r="139" spans="1:11" ht="14.4" customHeight="1" thickBot="1" x14ac:dyDescent="0.35">
      <c r="A139" s="588" t="s">
        <v>438</v>
      </c>
      <c r="B139" s="566">
        <v>0</v>
      </c>
      <c r="C139" s="566">
        <v>0</v>
      </c>
      <c r="D139" s="567">
        <v>0</v>
      </c>
      <c r="E139" s="568">
        <v>1</v>
      </c>
      <c r="F139" s="566">
        <v>0</v>
      </c>
      <c r="G139" s="567">
        <v>0</v>
      </c>
      <c r="H139" s="569">
        <v>0</v>
      </c>
      <c r="I139" s="566">
        <v>36.061</v>
      </c>
      <c r="J139" s="567">
        <v>36.061</v>
      </c>
      <c r="K139" s="577" t="s">
        <v>337</v>
      </c>
    </row>
    <row r="140" spans="1:11" ht="14.4" customHeight="1" thickBot="1" x14ac:dyDescent="0.35">
      <c r="A140" s="588" t="s">
        <v>439</v>
      </c>
      <c r="B140" s="566">
        <v>0</v>
      </c>
      <c r="C140" s="566">
        <v>13.157</v>
      </c>
      <c r="D140" s="567">
        <v>13.157</v>
      </c>
      <c r="E140" s="576" t="s">
        <v>307</v>
      </c>
      <c r="F140" s="566">
        <v>0</v>
      </c>
      <c r="G140" s="567">
        <v>0</v>
      </c>
      <c r="H140" s="569">
        <v>0</v>
      </c>
      <c r="I140" s="566">
        <v>0</v>
      </c>
      <c r="J140" s="567">
        <v>0</v>
      </c>
      <c r="K140" s="577" t="s">
        <v>307</v>
      </c>
    </row>
    <row r="141" spans="1:11" ht="14.4" customHeight="1" thickBot="1" x14ac:dyDescent="0.35">
      <c r="A141" s="586" t="s">
        <v>440</v>
      </c>
      <c r="B141" s="566">
        <v>0</v>
      </c>
      <c r="C141" s="566">
        <v>571.71939999999995</v>
      </c>
      <c r="D141" s="567">
        <v>571.71939999999995</v>
      </c>
      <c r="E141" s="576" t="s">
        <v>307</v>
      </c>
      <c r="F141" s="566">
        <v>41</v>
      </c>
      <c r="G141" s="567">
        <v>20.5</v>
      </c>
      <c r="H141" s="569">
        <v>0</v>
      </c>
      <c r="I141" s="566">
        <v>55.217500000000001</v>
      </c>
      <c r="J141" s="567">
        <v>34.717500000000001</v>
      </c>
      <c r="K141" s="570">
        <v>1.3467682926819999</v>
      </c>
    </row>
    <row r="142" spans="1:11" ht="14.4" customHeight="1" thickBot="1" x14ac:dyDescent="0.35">
      <c r="A142" s="587" t="s">
        <v>441</v>
      </c>
      <c r="B142" s="571">
        <v>0</v>
      </c>
      <c r="C142" s="571">
        <v>567.60540000000003</v>
      </c>
      <c r="D142" s="572">
        <v>567.60540000000003</v>
      </c>
      <c r="E142" s="573" t="s">
        <v>307</v>
      </c>
      <c r="F142" s="571">
        <v>41</v>
      </c>
      <c r="G142" s="572">
        <v>20.5</v>
      </c>
      <c r="H142" s="574">
        <v>0</v>
      </c>
      <c r="I142" s="571">
        <v>44.467500000000001</v>
      </c>
      <c r="J142" s="572">
        <v>23.967500000000001</v>
      </c>
      <c r="K142" s="579">
        <v>1.084573170731</v>
      </c>
    </row>
    <row r="143" spans="1:11" ht="14.4" customHeight="1" thickBot="1" x14ac:dyDescent="0.35">
      <c r="A143" s="588" t="s">
        <v>442</v>
      </c>
      <c r="B143" s="566">
        <v>0</v>
      </c>
      <c r="C143" s="566">
        <v>567.60540000000003</v>
      </c>
      <c r="D143" s="567">
        <v>567.60540000000003</v>
      </c>
      <c r="E143" s="576" t="s">
        <v>307</v>
      </c>
      <c r="F143" s="566">
        <v>41</v>
      </c>
      <c r="G143" s="567">
        <v>20.5</v>
      </c>
      <c r="H143" s="569">
        <v>0</v>
      </c>
      <c r="I143" s="566">
        <v>44.467500000000001</v>
      </c>
      <c r="J143" s="567">
        <v>23.967500000000001</v>
      </c>
      <c r="K143" s="570">
        <v>1.084573170731</v>
      </c>
    </row>
    <row r="144" spans="1:11" ht="14.4" customHeight="1" thickBot="1" x14ac:dyDescent="0.35">
      <c r="A144" s="587" t="s">
        <v>443</v>
      </c>
      <c r="B144" s="571">
        <v>0</v>
      </c>
      <c r="C144" s="571">
        <v>0</v>
      </c>
      <c r="D144" s="572">
        <v>0</v>
      </c>
      <c r="E144" s="573" t="s">
        <v>307</v>
      </c>
      <c r="F144" s="571">
        <v>0</v>
      </c>
      <c r="G144" s="572">
        <v>0</v>
      </c>
      <c r="H144" s="574">
        <v>0</v>
      </c>
      <c r="I144" s="571">
        <v>3.49</v>
      </c>
      <c r="J144" s="572">
        <v>3.49</v>
      </c>
      <c r="K144" s="575" t="s">
        <v>337</v>
      </c>
    </row>
    <row r="145" spans="1:11" ht="14.4" customHeight="1" thickBot="1" x14ac:dyDescent="0.35">
      <c r="A145" s="588" t="s">
        <v>444</v>
      </c>
      <c r="B145" s="566">
        <v>0</v>
      </c>
      <c r="C145" s="566">
        <v>0</v>
      </c>
      <c r="D145" s="567">
        <v>0</v>
      </c>
      <c r="E145" s="576" t="s">
        <v>307</v>
      </c>
      <c r="F145" s="566">
        <v>0</v>
      </c>
      <c r="G145" s="567">
        <v>0</v>
      </c>
      <c r="H145" s="569">
        <v>0</v>
      </c>
      <c r="I145" s="566">
        <v>3.49</v>
      </c>
      <c r="J145" s="567">
        <v>3.49</v>
      </c>
      <c r="K145" s="577" t="s">
        <v>337</v>
      </c>
    </row>
    <row r="146" spans="1:11" ht="14.4" customHeight="1" thickBot="1" x14ac:dyDescent="0.35">
      <c r="A146" s="587" t="s">
        <v>445</v>
      </c>
      <c r="B146" s="571">
        <v>0</v>
      </c>
      <c r="C146" s="571">
        <v>4.1139999999999999</v>
      </c>
      <c r="D146" s="572">
        <v>4.1139999999999999</v>
      </c>
      <c r="E146" s="573" t="s">
        <v>337</v>
      </c>
      <c r="F146" s="571">
        <v>0</v>
      </c>
      <c r="G146" s="572">
        <v>0</v>
      </c>
      <c r="H146" s="574">
        <v>0</v>
      </c>
      <c r="I146" s="571">
        <v>0</v>
      </c>
      <c r="J146" s="572">
        <v>0</v>
      </c>
      <c r="K146" s="575" t="s">
        <v>307</v>
      </c>
    </row>
    <row r="147" spans="1:11" ht="14.4" customHeight="1" thickBot="1" x14ac:dyDescent="0.35">
      <c r="A147" s="588" t="s">
        <v>446</v>
      </c>
      <c r="B147" s="566">
        <v>0</v>
      </c>
      <c r="C147" s="566">
        <v>4.1139999999999999</v>
      </c>
      <c r="D147" s="567">
        <v>4.1139999999999999</v>
      </c>
      <c r="E147" s="576" t="s">
        <v>337</v>
      </c>
      <c r="F147" s="566">
        <v>0</v>
      </c>
      <c r="G147" s="567">
        <v>0</v>
      </c>
      <c r="H147" s="569">
        <v>0</v>
      </c>
      <c r="I147" s="566">
        <v>0</v>
      </c>
      <c r="J147" s="567">
        <v>0</v>
      </c>
      <c r="K147" s="577" t="s">
        <v>307</v>
      </c>
    </row>
    <row r="148" spans="1:11" ht="14.4" customHeight="1" thickBot="1" x14ac:dyDescent="0.35">
      <c r="A148" s="587" t="s">
        <v>447</v>
      </c>
      <c r="B148" s="571">
        <v>0</v>
      </c>
      <c r="C148" s="571">
        <v>0</v>
      </c>
      <c r="D148" s="572">
        <v>0</v>
      </c>
      <c r="E148" s="578">
        <v>1</v>
      </c>
      <c r="F148" s="571">
        <v>0</v>
      </c>
      <c r="G148" s="572">
        <v>0</v>
      </c>
      <c r="H148" s="574">
        <v>0</v>
      </c>
      <c r="I148" s="571">
        <v>7.26</v>
      </c>
      <c r="J148" s="572">
        <v>7.26</v>
      </c>
      <c r="K148" s="575" t="s">
        <v>337</v>
      </c>
    </row>
    <row r="149" spans="1:11" ht="14.4" customHeight="1" thickBot="1" x14ac:dyDescent="0.35">
      <c r="A149" s="588" t="s">
        <v>448</v>
      </c>
      <c r="B149" s="566">
        <v>0</v>
      </c>
      <c r="C149" s="566">
        <v>0</v>
      </c>
      <c r="D149" s="567">
        <v>0</v>
      </c>
      <c r="E149" s="568">
        <v>1</v>
      </c>
      <c r="F149" s="566">
        <v>0</v>
      </c>
      <c r="G149" s="567">
        <v>0</v>
      </c>
      <c r="H149" s="569">
        <v>0</v>
      </c>
      <c r="I149" s="566">
        <v>7.26</v>
      </c>
      <c r="J149" s="567">
        <v>7.26</v>
      </c>
      <c r="K149" s="577" t="s">
        <v>337</v>
      </c>
    </row>
    <row r="150" spans="1:11" ht="14.4" customHeight="1" thickBot="1" x14ac:dyDescent="0.35">
      <c r="A150" s="585" t="s">
        <v>449</v>
      </c>
      <c r="B150" s="566">
        <v>0</v>
      </c>
      <c r="C150" s="566">
        <v>1.2502800000000001</v>
      </c>
      <c r="D150" s="567">
        <v>1.2502800000000001</v>
      </c>
      <c r="E150" s="576" t="s">
        <v>337</v>
      </c>
      <c r="F150" s="566">
        <v>0</v>
      </c>
      <c r="G150" s="567">
        <v>0</v>
      </c>
      <c r="H150" s="569">
        <v>0</v>
      </c>
      <c r="I150" s="566">
        <v>0</v>
      </c>
      <c r="J150" s="567">
        <v>0</v>
      </c>
      <c r="K150" s="577" t="s">
        <v>307</v>
      </c>
    </row>
    <row r="151" spans="1:11" ht="14.4" customHeight="1" thickBot="1" x14ac:dyDescent="0.35">
      <c r="A151" s="586" t="s">
        <v>450</v>
      </c>
      <c r="B151" s="566">
        <v>0</v>
      </c>
      <c r="C151" s="566">
        <v>1.2502800000000001</v>
      </c>
      <c r="D151" s="567">
        <v>1.2502800000000001</v>
      </c>
      <c r="E151" s="576" t="s">
        <v>337</v>
      </c>
      <c r="F151" s="566">
        <v>0</v>
      </c>
      <c r="G151" s="567">
        <v>0</v>
      </c>
      <c r="H151" s="569">
        <v>0</v>
      </c>
      <c r="I151" s="566">
        <v>0</v>
      </c>
      <c r="J151" s="567">
        <v>0</v>
      </c>
      <c r="K151" s="577" t="s">
        <v>307</v>
      </c>
    </row>
    <row r="152" spans="1:11" ht="14.4" customHeight="1" thickBot="1" x14ac:dyDescent="0.35">
      <c r="A152" s="587" t="s">
        <v>451</v>
      </c>
      <c r="B152" s="571">
        <v>0</v>
      </c>
      <c r="C152" s="571">
        <v>1.2502800000000001</v>
      </c>
      <c r="D152" s="572">
        <v>1.2502800000000001</v>
      </c>
      <c r="E152" s="573" t="s">
        <v>337</v>
      </c>
      <c r="F152" s="571">
        <v>0</v>
      </c>
      <c r="G152" s="572">
        <v>0</v>
      </c>
      <c r="H152" s="574">
        <v>0</v>
      </c>
      <c r="I152" s="571">
        <v>0</v>
      </c>
      <c r="J152" s="572">
        <v>0</v>
      </c>
      <c r="K152" s="575" t="s">
        <v>307</v>
      </c>
    </row>
    <row r="153" spans="1:11" ht="14.4" customHeight="1" thickBot="1" x14ac:dyDescent="0.35">
      <c r="A153" s="588" t="s">
        <v>452</v>
      </c>
      <c r="B153" s="566">
        <v>0</v>
      </c>
      <c r="C153" s="566">
        <v>1.2502800000000001</v>
      </c>
      <c r="D153" s="567">
        <v>1.2502800000000001</v>
      </c>
      <c r="E153" s="576" t="s">
        <v>337</v>
      </c>
      <c r="F153" s="566">
        <v>0</v>
      </c>
      <c r="G153" s="567">
        <v>0</v>
      </c>
      <c r="H153" s="569">
        <v>0</v>
      </c>
      <c r="I153" s="566">
        <v>0</v>
      </c>
      <c r="J153" s="567">
        <v>0</v>
      </c>
      <c r="K153" s="577" t="s">
        <v>307</v>
      </c>
    </row>
    <row r="154" spans="1:11" ht="14.4" customHeight="1" thickBot="1" x14ac:dyDescent="0.35">
      <c r="A154" s="584" t="s">
        <v>453</v>
      </c>
      <c r="B154" s="566">
        <v>46797.731861497399</v>
      </c>
      <c r="C154" s="566">
        <v>52094.50088</v>
      </c>
      <c r="D154" s="567">
        <v>5296.7690185025704</v>
      </c>
      <c r="E154" s="568">
        <v>1.1131843106020001</v>
      </c>
      <c r="F154" s="566">
        <v>49986.791658001202</v>
      </c>
      <c r="G154" s="567">
        <v>24993.395829000601</v>
      </c>
      <c r="H154" s="569">
        <v>4267.7293</v>
      </c>
      <c r="I154" s="566">
        <v>28814.8364</v>
      </c>
      <c r="J154" s="567">
        <v>3821.4405709993998</v>
      </c>
      <c r="K154" s="570">
        <v>0.57644900671199995</v>
      </c>
    </row>
    <row r="155" spans="1:11" ht="14.4" customHeight="1" thickBot="1" x14ac:dyDescent="0.35">
      <c r="A155" s="585" t="s">
        <v>454</v>
      </c>
      <c r="B155" s="566">
        <v>46797.731861497399</v>
      </c>
      <c r="C155" s="566">
        <v>52069.408430000003</v>
      </c>
      <c r="D155" s="567">
        <v>5271.6765685025703</v>
      </c>
      <c r="E155" s="568">
        <v>1.112648121154</v>
      </c>
      <c r="F155" s="566">
        <v>49986.791658001202</v>
      </c>
      <c r="G155" s="567">
        <v>24993.395829000601</v>
      </c>
      <c r="H155" s="569">
        <v>4267.7294300000003</v>
      </c>
      <c r="I155" s="566">
        <v>28811.346529999999</v>
      </c>
      <c r="J155" s="567">
        <v>3817.9507009993899</v>
      </c>
      <c r="K155" s="570">
        <v>0.57637919086900002</v>
      </c>
    </row>
    <row r="156" spans="1:11" ht="14.4" customHeight="1" thickBot="1" x14ac:dyDescent="0.35">
      <c r="A156" s="586" t="s">
        <v>455</v>
      </c>
      <c r="B156" s="566">
        <v>46797.731861497399</v>
      </c>
      <c r="C156" s="566">
        <v>52069.408430000003</v>
      </c>
      <c r="D156" s="567">
        <v>5271.6765685025703</v>
      </c>
      <c r="E156" s="568">
        <v>1.112648121154</v>
      </c>
      <c r="F156" s="566">
        <v>49986.791658001202</v>
      </c>
      <c r="G156" s="567">
        <v>24993.395829000601</v>
      </c>
      <c r="H156" s="569">
        <v>4267.7294300000003</v>
      </c>
      <c r="I156" s="566">
        <v>28811.346529999999</v>
      </c>
      <c r="J156" s="567">
        <v>3817.9507009993899</v>
      </c>
      <c r="K156" s="570">
        <v>0.57637919086900002</v>
      </c>
    </row>
    <row r="157" spans="1:11" ht="14.4" customHeight="1" thickBot="1" x14ac:dyDescent="0.35">
      <c r="A157" s="587" t="s">
        <v>456</v>
      </c>
      <c r="B157" s="571">
        <v>0.73186149742499995</v>
      </c>
      <c r="C157" s="571">
        <v>0.69755</v>
      </c>
      <c r="D157" s="572">
        <v>-3.4311497424999997E-2</v>
      </c>
      <c r="E157" s="578">
        <v>0.953117498944</v>
      </c>
      <c r="F157" s="571">
        <v>0.79165798813300003</v>
      </c>
      <c r="G157" s="572">
        <v>0.39582899406599997</v>
      </c>
      <c r="H157" s="574">
        <v>0.17932999999999999</v>
      </c>
      <c r="I157" s="571">
        <v>0.85536000000000001</v>
      </c>
      <c r="J157" s="572">
        <v>0.459531005933</v>
      </c>
      <c r="K157" s="579">
        <v>1.0804665813030001</v>
      </c>
    </row>
    <row r="158" spans="1:11" ht="14.4" customHeight="1" thickBot="1" x14ac:dyDescent="0.35">
      <c r="A158" s="588" t="s">
        <v>457</v>
      </c>
      <c r="B158" s="566">
        <v>0</v>
      </c>
      <c r="C158" s="566">
        <v>0.59175999999999995</v>
      </c>
      <c r="D158" s="567">
        <v>0.59175999999999995</v>
      </c>
      <c r="E158" s="576" t="s">
        <v>337</v>
      </c>
      <c r="F158" s="566">
        <v>0.65108494530700001</v>
      </c>
      <c r="G158" s="567">
        <v>0.32554247265300001</v>
      </c>
      <c r="H158" s="569">
        <v>0.17932999999999999</v>
      </c>
      <c r="I158" s="566">
        <v>0.63222</v>
      </c>
      <c r="J158" s="567">
        <v>0.30667752734600001</v>
      </c>
      <c r="K158" s="570">
        <v>0.97102537012400003</v>
      </c>
    </row>
    <row r="159" spans="1:11" ht="14.4" customHeight="1" thickBot="1" x14ac:dyDescent="0.35">
      <c r="A159" s="588" t="s">
        <v>458</v>
      </c>
      <c r="B159" s="566">
        <v>0.32732594891900002</v>
      </c>
      <c r="C159" s="566">
        <v>5.62E-2</v>
      </c>
      <c r="D159" s="567">
        <v>-0.27112594891899999</v>
      </c>
      <c r="E159" s="568">
        <v>0.17169430100300001</v>
      </c>
      <c r="F159" s="566">
        <v>0</v>
      </c>
      <c r="G159" s="567">
        <v>0</v>
      </c>
      <c r="H159" s="569">
        <v>0</v>
      </c>
      <c r="I159" s="566">
        <v>0</v>
      </c>
      <c r="J159" s="567">
        <v>0</v>
      </c>
      <c r="K159" s="570">
        <v>6</v>
      </c>
    </row>
    <row r="160" spans="1:11" ht="14.4" customHeight="1" thickBot="1" x14ac:dyDescent="0.35">
      <c r="A160" s="588" t="s">
        <v>459</v>
      </c>
      <c r="B160" s="566">
        <v>0.40453554850500001</v>
      </c>
      <c r="C160" s="566">
        <v>4.9590000000000002E-2</v>
      </c>
      <c r="D160" s="567">
        <v>-0.35494554850499999</v>
      </c>
      <c r="E160" s="568">
        <v>0.12258502419099999</v>
      </c>
      <c r="F160" s="566">
        <v>0.14057304282499999</v>
      </c>
      <c r="G160" s="567">
        <v>7.0286521411999994E-2</v>
      </c>
      <c r="H160" s="569">
        <v>0</v>
      </c>
      <c r="I160" s="566">
        <v>0.22314000000000001</v>
      </c>
      <c r="J160" s="567">
        <v>0.15285347858699999</v>
      </c>
      <c r="K160" s="570">
        <v>1.5873598203070001</v>
      </c>
    </row>
    <row r="161" spans="1:11" ht="14.4" customHeight="1" thickBot="1" x14ac:dyDescent="0.35">
      <c r="A161" s="587" t="s">
        <v>460</v>
      </c>
      <c r="B161" s="571">
        <v>0</v>
      </c>
      <c r="C161" s="571">
        <v>12.972099999999999</v>
      </c>
      <c r="D161" s="572">
        <v>12.972099999999999</v>
      </c>
      <c r="E161" s="573" t="s">
        <v>307</v>
      </c>
      <c r="F161" s="571">
        <v>18.000000000004</v>
      </c>
      <c r="G161" s="572">
        <v>9.0000000000020002</v>
      </c>
      <c r="H161" s="574">
        <v>0</v>
      </c>
      <c r="I161" s="571">
        <v>0</v>
      </c>
      <c r="J161" s="572">
        <v>-9.0000000000020002</v>
      </c>
      <c r="K161" s="579">
        <v>0</v>
      </c>
    </row>
    <row r="162" spans="1:11" ht="14.4" customHeight="1" thickBot="1" x14ac:dyDescent="0.35">
      <c r="A162" s="588" t="s">
        <v>461</v>
      </c>
      <c r="B162" s="566">
        <v>0</v>
      </c>
      <c r="C162" s="566">
        <v>12.972099999999999</v>
      </c>
      <c r="D162" s="567">
        <v>12.972099999999999</v>
      </c>
      <c r="E162" s="576" t="s">
        <v>307</v>
      </c>
      <c r="F162" s="566">
        <v>18.000000000004</v>
      </c>
      <c r="G162" s="567">
        <v>9.0000000000020002</v>
      </c>
      <c r="H162" s="569">
        <v>0</v>
      </c>
      <c r="I162" s="566">
        <v>0</v>
      </c>
      <c r="J162" s="567">
        <v>-9.0000000000020002</v>
      </c>
      <c r="K162" s="570">
        <v>0</v>
      </c>
    </row>
    <row r="163" spans="1:11" ht="14.4" customHeight="1" thickBot="1" x14ac:dyDescent="0.35">
      <c r="A163" s="587" t="s">
        <v>462</v>
      </c>
      <c r="B163" s="571">
        <v>0</v>
      </c>
      <c r="C163" s="571">
        <v>210.43907999999999</v>
      </c>
      <c r="D163" s="572">
        <v>210.43907999999999</v>
      </c>
      <c r="E163" s="573" t="s">
        <v>337</v>
      </c>
      <c r="F163" s="571">
        <v>581.000000000152</v>
      </c>
      <c r="G163" s="572">
        <v>290.500000000076</v>
      </c>
      <c r="H163" s="574">
        <v>0</v>
      </c>
      <c r="I163" s="571">
        <v>0</v>
      </c>
      <c r="J163" s="572">
        <v>-290.500000000076</v>
      </c>
      <c r="K163" s="579">
        <v>0</v>
      </c>
    </row>
    <row r="164" spans="1:11" ht="14.4" customHeight="1" thickBot="1" x14ac:dyDescent="0.35">
      <c r="A164" s="588" t="s">
        <v>463</v>
      </c>
      <c r="B164" s="566">
        <v>0</v>
      </c>
      <c r="C164" s="566">
        <v>210.43907999999999</v>
      </c>
      <c r="D164" s="567">
        <v>210.43907999999999</v>
      </c>
      <c r="E164" s="576" t="s">
        <v>337</v>
      </c>
      <c r="F164" s="566">
        <v>581.000000000152</v>
      </c>
      <c r="G164" s="567">
        <v>290.500000000076</v>
      </c>
      <c r="H164" s="569">
        <v>0</v>
      </c>
      <c r="I164" s="566">
        <v>0</v>
      </c>
      <c r="J164" s="567">
        <v>-290.500000000076</v>
      </c>
      <c r="K164" s="570">
        <v>0</v>
      </c>
    </row>
    <row r="165" spans="1:11" ht="14.4" customHeight="1" thickBot="1" x14ac:dyDescent="0.35">
      <c r="A165" s="587" t="s">
        <v>464</v>
      </c>
      <c r="B165" s="571">
        <v>0</v>
      </c>
      <c r="C165" s="571">
        <v>0</v>
      </c>
      <c r="D165" s="572">
        <v>0</v>
      </c>
      <c r="E165" s="573" t="s">
        <v>307</v>
      </c>
      <c r="F165" s="571">
        <v>0</v>
      </c>
      <c r="G165" s="572">
        <v>0</v>
      </c>
      <c r="H165" s="574">
        <v>0</v>
      </c>
      <c r="I165" s="571">
        <v>-5.5191400000000002</v>
      </c>
      <c r="J165" s="572">
        <v>-5.5191400000000002</v>
      </c>
      <c r="K165" s="575" t="s">
        <v>337</v>
      </c>
    </row>
    <row r="166" spans="1:11" ht="14.4" customHeight="1" thickBot="1" x14ac:dyDescent="0.35">
      <c r="A166" s="588" t="s">
        <v>465</v>
      </c>
      <c r="B166" s="566">
        <v>0</v>
      </c>
      <c r="C166" s="566">
        <v>0</v>
      </c>
      <c r="D166" s="567">
        <v>0</v>
      </c>
      <c r="E166" s="576" t="s">
        <v>307</v>
      </c>
      <c r="F166" s="566">
        <v>0</v>
      </c>
      <c r="G166" s="567">
        <v>0</v>
      </c>
      <c r="H166" s="569">
        <v>0</v>
      </c>
      <c r="I166" s="566">
        <v>-5.5191400000000002</v>
      </c>
      <c r="J166" s="567">
        <v>-5.5191400000000002</v>
      </c>
      <c r="K166" s="577" t="s">
        <v>337</v>
      </c>
    </row>
    <row r="167" spans="1:11" ht="14.4" customHeight="1" thickBot="1" x14ac:dyDescent="0.35">
      <c r="A167" s="587" t="s">
        <v>466</v>
      </c>
      <c r="B167" s="571">
        <v>46797</v>
      </c>
      <c r="C167" s="571">
        <v>48477.55474</v>
      </c>
      <c r="D167" s="572">
        <v>1680.55473999999</v>
      </c>
      <c r="E167" s="578">
        <v>1.035911591341</v>
      </c>
      <c r="F167" s="571">
        <v>49387.0000000129</v>
      </c>
      <c r="G167" s="572">
        <v>24693.500000006399</v>
      </c>
      <c r="H167" s="574">
        <v>2936.85203</v>
      </c>
      <c r="I167" s="571">
        <v>27171.460760000002</v>
      </c>
      <c r="J167" s="572">
        <v>2477.9607599935498</v>
      </c>
      <c r="K167" s="579">
        <v>0.55017435276399995</v>
      </c>
    </row>
    <row r="168" spans="1:11" ht="14.4" customHeight="1" thickBot="1" x14ac:dyDescent="0.35">
      <c r="A168" s="588" t="s">
        <v>467</v>
      </c>
      <c r="B168" s="566">
        <v>25542</v>
      </c>
      <c r="C168" s="566">
        <v>23032.511159999998</v>
      </c>
      <c r="D168" s="567">
        <v>-2509.48884000002</v>
      </c>
      <c r="E168" s="568">
        <v>0.90175049565400001</v>
      </c>
      <c r="F168" s="566">
        <v>24100.000000006301</v>
      </c>
      <c r="G168" s="567">
        <v>12050.0000000031</v>
      </c>
      <c r="H168" s="569">
        <v>1448.6298400000001</v>
      </c>
      <c r="I168" s="566">
        <v>11709.153759999999</v>
      </c>
      <c r="J168" s="567">
        <v>-340.84624000314898</v>
      </c>
      <c r="K168" s="570">
        <v>0.48585700248899999</v>
      </c>
    </row>
    <row r="169" spans="1:11" ht="14.4" customHeight="1" thickBot="1" x14ac:dyDescent="0.35">
      <c r="A169" s="588" t="s">
        <v>468</v>
      </c>
      <c r="B169" s="566">
        <v>21255</v>
      </c>
      <c r="C169" s="566">
        <v>25445.043580000001</v>
      </c>
      <c r="D169" s="567">
        <v>4190.0435799999996</v>
      </c>
      <c r="E169" s="568">
        <v>1.197132137379</v>
      </c>
      <c r="F169" s="566">
        <v>25287.000000006599</v>
      </c>
      <c r="G169" s="567">
        <v>12643.5000000033</v>
      </c>
      <c r="H169" s="569">
        <v>1488.22219</v>
      </c>
      <c r="I169" s="566">
        <v>15462.307000000001</v>
      </c>
      <c r="J169" s="567">
        <v>2818.8069999966901</v>
      </c>
      <c r="K169" s="570">
        <v>0.61147257483999995</v>
      </c>
    </row>
    <row r="170" spans="1:11" ht="14.4" customHeight="1" thickBot="1" x14ac:dyDescent="0.35">
      <c r="A170" s="587" t="s">
        <v>469</v>
      </c>
      <c r="B170" s="571">
        <v>0</v>
      </c>
      <c r="C170" s="571">
        <v>3367.74496</v>
      </c>
      <c r="D170" s="572">
        <v>3367.74496</v>
      </c>
      <c r="E170" s="573" t="s">
        <v>307</v>
      </c>
      <c r="F170" s="571">
        <v>0</v>
      </c>
      <c r="G170" s="572">
        <v>0</v>
      </c>
      <c r="H170" s="574">
        <v>1330.6980699999999</v>
      </c>
      <c r="I170" s="571">
        <v>1644.54955</v>
      </c>
      <c r="J170" s="572">
        <v>1644.54955</v>
      </c>
      <c r="K170" s="575" t="s">
        <v>307</v>
      </c>
    </row>
    <row r="171" spans="1:11" ht="14.4" customHeight="1" thickBot="1" x14ac:dyDescent="0.35">
      <c r="A171" s="588" t="s">
        <v>470</v>
      </c>
      <c r="B171" s="566">
        <v>0</v>
      </c>
      <c r="C171" s="566">
        <v>162.67551</v>
      </c>
      <c r="D171" s="567">
        <v>162.67551</v>
      </c>
      <c r="E171" s="576" t="s">
        <v>307</v>
      </c>
      <c r="F171" s="566">
        <v>0</v>
      </c>
      <c r="G171" s="567">
        <v>0</v>
      </c>
      <c r="H171" s="569">
        <v>493.12891999999999</v>
      </c>
      <c r="I171" s="566">
        <v>493.12891999999999</v>
      </c>
      <c r="J171" s="567">
        <v>493.12891999999999</v>
      </c>
      <c r="K171" s="577" t="s">
        <v>307</v>
      </c>
    </row>
    <row r="172" spans="1:11" ht="14.4" customHeight="1" thickBot="1" x14ac:dyDescent="0.35">
      <c r="A172" s="588" t="s">
        <v>471</v>
      </c>
      <c r="B172" s="566">
        <v>0</v>
      </c>
      <c r="C172" s="566">
        <v>3205.06945</v>
      </c>
      <c r="D172" s="567">
        <v>3205.06945</v>
      </c>
      <c r="E172" s="576" t="s">
        <v>307</v>
      </c>
      <c r="F172" s="566">
        <v>0</v>
      </c>
      <c r="G172" s="567">
        <v>0</v>
      </c>
      <c r="H172" s="569">
        <v>837.56915000000004</v>
      </c>
      <c r="I172" s="566">
        <v>1151.4206300000001</v>
      </c>
      <c r="J172" s="567">
        <v>1151.4206300000001</v>
      </c>
      <c r="K172" s="577" t="s">
        <v>307</v>
      </c>
    </row>
    <row r="173" spans="1:11" ht="14.4" customHeight="1" thickBot="1" x14ac:dyDescent="0.35">
      <c r="A173" s="585" t="s">
        <v>472</v>
      </c>
      <c r="B173" s="566">
        <v>0</v>
      </c>
      <c r="C173" s="566">
        <v>24.812999999999999</v>
      </c>
      <c r="D173" s="567">
        <v>24.812999999999999</v>
      </c>
      <c r="E173" s="576" t="s">
        <v>307</v>
      </c>
      <c r="F173" s="566">
        <v>0</v>
      </c>
      <c r="G173" s="567">
        <v>0</v>
      </c>
      <c r="H173" s="569">
        <v>-1.2999999999999999E-4</v>
      </c>
      <c r="I173" s="566">
        <v>3.4898699999999998</v>
      </c>
      <c r="J173" s="567">
        <v>3.4898699999999998</v>
      </c>
      <c r="K173" s="577" t="s">
        <v>307</v>
      </c>
    </row>
    <row r="174" spans="1:11" ht="14.4" customHeight="1" thickBot="1" x14ac:dyDescent="0.35">
      <c r="A174" s="591" t="s">
        <v>473</v>
      </c>
      <c r="B174" s="571">
        <v>0</v>
      </c>
      <c r="C174" s="571">
        <v>24.812999999999999</v>
      </c>
      <c r="D174" s="572">
        <v>24.812999999999999</v>
      </c>
      <c r="E174" s="573" t="s">
        <v>307</v>
      </c>
      <c r="F174" s="571">
        <v>0</v>
      </c>
      <c r="G174" s="572">
        <v>0</v>
      </c>
      <c r="H174" s="574">
        <v>-1.2999999999999999E-4</v>
      </c>
      <c r="I174" s="571">
        <v>3.4898699999999998</v>
      </c>
      <c r="J174" s="572">
        <v>3.4898699999999998</v>
      </c>
      <c r="K174" s="575" t="s">
        <v>307</v>
      </c>
    </row>
    <row r="175" spans="1:11" ht="14.4" customHeight="1" thickBot="1" x14ac:dyDescent="0.35">
      <c r="A175" s="587" t="s">
        <v>474</v>
      </c>
      <c r="B175" s="571">
        <v>0</v>
      </c>
      <c r="C175" s="571">
        <v>24.212</v>
      </c>
      <c r="D175" s="572">
        <v>24.212</v>
      </c>
      <c r="E175" s="573" t="s">
        <v>307</v>
      </c>
      <c r="F175" s="571">
        <v>0</v>
      </c>
      <c r="G175" s="572">
        <v>0</v>
      </c>
      <c r="H175" s="574">
        <v>-1.2999999999999999E-4</v>
      </c>
      <c r="I175" s="571">
        <v>-1.2999999999999999E-4</v>
      </c>
      <c r="J175" s="572">
        <v>-1.2999999999999999E-4</v>
      </c>
      <c r="K175" s="575" t="s">
        <v>307</v>
      </c>
    </row>
    <row r="176" spans="1:11" ht="14.4" customHeight="1" thickBot="1" x14ac:dyDescent="0.35">
      <c r="A176" s="588" t="s">
        <v>475</v>
      </c>
      <c r="B176" s="566">
        <v>0</v>
      </c>
      <c r="C176" s="566">
        <v>0</v>
      </c>
      <c r="D176" s="567">
        <v>0</v>
      </c>
      <c r="E176" s="576" t="s">
        <v>307</v>
      </c>
      <c r="F176" s="566">
        <v>0</v>
      </c>
      <c r="G176" s="567">
        <v>0</v>
      </c>
      <c r="H176" s="569">
        <v>-1.2999999999999999E-4</v>
      </c>
      <c r="I176" s="566">
        <v>-1.2999999999999999E-4</v>
      </c>
      <c r="J176" s="567">
        <v>-1.2999999999999999E-4</v>
      </c>
      <c r="K176" s="577" t="s">
        <v>337</v>
      </c>
    </row>
    <row r="177" spans="1:11" ht="14.4" customHeight="1" thickBot="1" x14ac:dyDescent="0.35">
      <c r="A177" s="588" t="s">
        <v>476</v>
      </c>
      <c r="B177" s="566">
        <v>0</v>
      </c>
      <c r="C177" s="566">
        <v>24.212</v>
      </c>
      <c r="D177" s="567">
        <v>24.212</v>
      </c>
      <c r="E177" s="576" t="s">
        <v>307</v>
      </c>
      <c r="F177" s="566">
        <v>0</v>
      </c>
      <c r="G177" s="567">
        <v>0</v>
      </c>
      <c r="H177" s="569">
        <v>0</v>
      </c>
      <c r="I177" s="566">
        <v>0</v>
      </c>
      <c r="J177" s="567">
        <v>0</v>
      </c>
      <c r="K177" s="577" t="s">
        <v>307</v>
      </c>
    </row>
    <row r="178" spans="1:11" ht="14.4" customHeight="1" thickBot="1" x14ac:dyDescent="0.35">
      <c r="A178" s="587" t="s">
        <v>477</v>
      </c>
      <c r="B178" s="571">
        <v>0</v>
      </c>
      <c r="C178" s="571">
        <v>0.60099999999999998</v>
      </c>
      <c r="D178" s="572">
        <v>0.60099999999999998</v>
      </c>
      <c r="E178" s="573" t="s">
        <v>307</v>
      </c>
      <c r="F178" s="571">
        <v>0</v>
      </c>
      <c r="G178" s="572">
        <v>0</v>
      </c>
      <c r="H178" s="574">
        <v>0</v>
      </c>
      <c r="I178" s="571">
        <v>0</v>
      </c>
      <c r="J178" s="572">
        <v>0</v>
      </c>
      <c r="K178" s="575" t="s">
        <v>307</v>
      </c>
    </row>
    <row r="179" spans="1:11" ht="14.4" customHeight="1" thickBot="1" x14ac:dyDescent="0.35">
      <c r="A179" s="588" t="s">
        <v>478</v>
      </c>
      <c r="B179" s="566">
        <v>0</v>
      </c>
      <c r="C179" s="566">
        <v>0.60099999999999998</v>
      </c>
      <c r="D179" s="567">
        <v>0.60099999999999998</v>
      </c>
      <c r="E179" s="576" t="s">
        <v>307</v>
      </c>
      <c r="F179" s="566">
        <v>0</v>
      </c>
      <c r="G179" s="567">
        <v>0</v>
      </c>
      <c r="H179" s="569">
        <v>0</v>
      </c>
      <c r="I179" s="566">
        <v>0</v>
      </c>
      <c r="J179" s="567">
        <v>0</v>
      </c>
      <c r="K179" s="577" t="s">
        <v>307</v>
      </c>
    </row>
    <row r="180" spans="1:11" ht="14.4" customHeight="1" thickBot="1" x14ac:dyDescent="0.35">
      <c r="A180" s="587" t="s">
        <v>479</v>
      </c>
      <c r="B180" s="571">
        <v>0</v>
      </c>
      <c r="C180" s="571">
        <v>0</v>
      </c>
      <c r="D180" s="572">
        <v>0</v>
      </c>
      <c r="E180" s="573" t="s">
        <v>307</v>
      </c>
      <c r="F180" s="571">
        <v>0</v>
      </c>
      <c r="G180" s="572">
        <v>0</v>
      </c>
      <c r="H180" s="574">
        <v>0</v>
      </c>
      <c r="I180" s="571">
        <v>3.49</v>
      </c>
      <c r="J180" s="572">
        <v>3.49</v>
      </c>
      <c r="K180" s="575" t="s">
        <v>337</v>
      </c>
    </row>
    <row r="181" spans="1:11" ht="14.4" customHeight="1" thickBot="1" x14ac:dyDescent="0.35">
      <c r="A181" s="588" t="s">
        <v>480</v>
      </c>
      <c r="B181" s="566">
        <v>0</v>
      </c>
      <c r="C181" s="566">
        <v>0</v>
      </c>
      <c r="D181" s="567">
        <v>0</v>
      </c>
      <c r="E181" s="576" t="s">
        <v>307</v>
      </c>
      <c r="F181" s="566">
        <v>0</v>
      </c>
      <c r="G181" s="567">
        <v>0</v>
      </c>
      <c r="H181" s="569">
        <v>0</v>
      </c>
      <c r="I181" s="566">
        <v>3.49</v>
      </c>
      <c r="J181" s="567">
        <v>3.49</v>
      </c>
      <c r="K181" s="577" t="s">
        <v>337</v>
      </c>
    </row>
    <row r="182" spans="1:11" ht="14.4" customHeight="1" thickBot="1" x14ac:dyDescent="0.35">
      <c r="A182" s="585" t="s">
        <v>481</v>
      </c>
      <c r="B182" s="566">
        <v>0</v>
      </c>
      <c r="C182" s="566">
        <v>0.27944999999999998</v>
      </c>
      <c r="D182" s="567">
        <v>0.27944999999999998</v>
      </c>
      <c r="E182" s="576" t="s">
        <v>337</v>
      </c>
      <c r="F182" s="566">
        <v>0</v>
      </c>
      <c r="G182" s="567">
        <v>0</v>
      </c>
      <c r="H182" s="569">
        <v>0</v>
      </c>
      <c r="I182" s="566">
        <v>0</v>
      </c>
      <c r="J182" s="567">
        <v>0</v>
      </c>
      <c r="K182" s="577" t="s">
        <v>307</v>
      </c>
    </row>
    <row r="183" spans="1:11" ht="14.4" customHeight="1" thickBot="1" x14ac:dyDescent="0.35">
      <c r="A183" s="591" t="s">
        <v>482</v>
      </c>
      <c r="B183" s="571">
        <v>0</v>
      </c>
      <c r="C183" s="571">
        <v>0.27944999999999998</v>
      </c>
      <c r="D183" s="572">
        <v>0.27944999999999998</v>
      </c>
      <c r="E183" s="573" t="s">
        <v>337</v>
      </c>
      <c r="F183" s="571">
        <v>0</v>
      </c>
      <c r="G183" s="572">
        <v>0</v>
      </c>
      <c r="H183" s="574">
        <v>0</v>
      </c>
      <c r="I183" s="571">
        <v>0</v>
      </c>
      <c r="J183" s="572">
        <v>0</v>
      </c>
      <c r="K183" s="575" t="s">
        <v>307</v>
      </c>
    </row>
    <row r="184" spans="1:11" ht="14.4" customHeight="1" thickBot="1" x14ac:dyDescent="0.35">
      <c r="A184" s="587" t="s">
        <v>483</v>
      </c>
      <c r="B184" s="571">
        <v>0</v>
      </c>
      <c r="C184" s="571">
        <v>0.27944999999999998</v>
      </c>
      <c r="D184" s="572">
        <v>0.27944999999999998</v>
      </c>
      <c r="E184" s="573" t="s">
        <v>337</v>
      </c>
      <c r="F184" s="571">
        <v>0</v>
      </c>
      <c r="G184" s="572">
        <v>0</v>
      </c>
      <c r="H184" s="574">
        <v>0</v>
      </c>
      <c r="I184" s="571">
        <v>0</v>
      </c>
      <c r="J184" s="572">
        <v>0</v>
      </c>
      <c r="K184" s="575" t="s">
        <v>307</v>
      </c>
    </row>
    <row r="185" spans="1:11" ht="14.4" customHeight="1" thickBot="1" x14ac:dyDescent="0.35">
      <c r="A185" s="588" t="s">
        <v>484</v>
      </c>
      <c r="B185" s="566">
        <v>0</v>
      </c>
      <c r="C185" s="566">
        <v>0.27944999999999998</v>
      </c>
      <c r="D185" s="567">
        <v>0.27944999999999998</v>
      </c>
      <c r="E185" s="576" t="s">
        <v>337</v>
      </c>
      <c r="F185" s="566">
        <v>0</v>
      </c>
      <c r="G185" s="567">
        <v>0</v>
      </c>
      <c r="H185" s="569">
        <v>0</v>
      </c>
      <c r="I185" s="566">
        <v>0</v>
      </c>
      <c r="J185" s="567">
        <v>0</v>
      </c>
      <c r="K185" s="577" t="s">
        <v>307</v>
      </c>
    </row>
    <row r="186" spans="1:11" ht="14.4" customHeight="1" thickBot="1" x14ac:dyDescent="0.35">
      <c r="A186" s="584" t="s">
        <v>485</v>
      </c>
      <c r="B186" s="566">
        <v>4619.0160192798403</v>
      </c>
      <c r="C186" s="566">
        <v>6275.8820699999997</v>
      </c>
      <c r="D186" s="567">
        <v>1656.86605072016</v>
      </c>
      <c r="E186" s="568">
        <v>1.3587054134050001</v>
      </c>
      <c r="F186" s="566">
        <v>4589.3209217567301</v>
      </c>
      <c r="G186" s="567">
        <v>2294.66046087837</v>
      </c>
      <c r="H186" s="569">
        <v>580.66025000000002</v>
      </c>
      <c r="I186" s="566">
        <v>3217.69274000001</v>
      </c>
      <c r="J186" s="567">
        <v>923.03227912164095</v>
      </c>
      <c r="K186" s="570">
        <v>0.701126113178</v>
      </c>
    </row>
    <row r="187" spans="1:11" ht="14.4" customHeight="1" thickBot="1" x14ac:dyDescent="0.35">
      <c r="A187" s="589" t="s">
        <v>486</v>
      </c>
      <c r="B187" s="571">
        <v>4619.0160192798403</v>
      </c>
      <c r="C187" s="571">
        <v>6275.8820699999997</v>
      </c>
      <c r="D187" s="572">
        <v>1656.86605072016</v>
      </c>
      <c r="E187" s="578">
        <v>1.3587054134050001</v>
      </c>
      <c r="F187" s="571">
        <v>4589.3209217567301</v>
      </c>
      <c r="G187" s="572">
        <v>2294.66046087837</v>
      </c>
      <c r="H187" s="574">
        <v>580.66025000000002</v>
      </c>
      <c r="I187" s="571">
        <v>3217.69274000001</v>
      </c>
      <c r="J187" s="572">
        <v>923.03227912164095</v>
      </c>
      <c r="K187" s="579">
        <v>0.701126113178</v>
      </c>
    </row>
    <row r="188" spans="1:11" ht="14.4" customHeight="1" thickBot="1" x14ac:dyDescent="0.35">
      <c r="A188" s="591" t="s">
        <v>41</v>
      </c>
      <c r="B188" s="571">
        <v>4619.0160192798403</v>
      </c>
      <c r="C188" s="571">
        <v>6275.8820699999997</v>
      </c>
      <c r="D188" s="572">
        <v>1656.86605072016</v>
      </c>
      <c r="E188" s="578">
        <v>1.3587054134050001</v>
      </c>
      <c r="F188" s="571">
        <v>4589.3209217567301</v>
      </c>
      <c r="G188" s="572">
        <v>2294.66046087837</v>
      </c>
      <c r="H188" s="574">
        <v>580.66025000000002</v>
      </c>
      <c r="I188" s="571">
        <v>3217.69274000001</v>
      </c>
      <c r="J188" s="572">
        <v>923.03227912164095</v>
      </c>
      <c r="K188" s="579">
        <v>0.701126113178</v>
      </c>
    </row>
    <row r="189" spans="1:11" ht="14.4" customHeight="1" thickBot="1" x14ac:dyDescent="0.35">
      <c r="A189" s="587" t="s">
        <v>487</v>
      </c>
      <c r="B189" s="571">
        <v>25</v>
      </c>
      <c r="C189" s="571">
        <v>48.787199999999999</v>
      </c>
      <c r="D189" s="572">
        <v>23.787199999999999</v>
      </c>
      <c r="E189" s="578">
        <v>1.9514879999999999</v>
      </c>
      <c r="F189" s="571">
        <v>52.810639490086999</v>
      </c>
      <c r="G189" s="572">
        <v>26.405319745042998</v>
      </c>
      <c r="H189" s="574">
        <v>5.016</v>
      </c>
      <c r="I189" s="571">
        <v>30.096</v>
      </c>
      <c r="J189" s="572">
        <v>3.6906802549559998</v>
      </c>
      <c r="K189" s="579">
        <v>0.56988516500800002</v>
      </c>
    </row>
    <row r="190" spans="1:11" ht="14.4" customHeight="1" thickBot="1" x14ac:dyDescent="0.35">
      <c r="A190" s="588" t="s">
        <v>488</v>
      </c>
      <c r="B190" s="566">
        <v>25</v>
      </c>
      <c r="C190" s="566">
        <v>48.787199999999999</v>
      </c>
      <c r="D190" s="567">
        <v>23.787199999999999</v>
      </c>
      <c r="E190" s="568">
        <v>1.9514879999999999</v>
      </c>
      <c r="F190" s="566">
        <v>52.810639490086999</v>
      </c>
      <c r="G190" s="567">
        <v>26.405319745042998</v>
      </c>
      <c r="H190" s="569">
        <v>5.016</v>
      </c>
      <c r="I190" s="566">
        <v>30.096</v>
      </c>
      <c r="J190" s="567">
        <v>3.6906802549559998</v>
      </c>
      <c r="K190" s="570">
        <v>0.56988516500800002</v>
      </c>
    </row>
    <row r="191" spans="1:11" ht="14.4" customHeight="1" thickBot="1" x14ac:dyDescent="0.35">
      <c r="A191" s="587" t="s">
        <v>489</v>
      </c>
      <c r="B191" s="571">
        <v>113.016019279841</v>
      </c>
      <c r="C191" s="571">
        <v>114.06941999999999</v>
      </c>
      <c r="D191" s="572">
        <v>1.053400720158</v>
      </c>
      <c r="E191" s="578">
        <v>1.009320808916</v>
      </c>
      <c r="F191" s="571">
        <v>127.878461897069</v>
      </c>
      <c r="G191" s="572">
        <v>63.939230948533996</v>
      </c>
      <c r="H191" s="574">
        <v>12.0358</v>
      </c>
      <c r="I191" s="571">
        <v>60.987940000000002</v>
      </c>
      <c r="J191" s="572">
        <v>-2.951290948534</v>
      </c>
      <c r="K191" s="579">
        <v>0.47692112569400003</v>
      </c>
    </row>
    <row r="192" spans="1:11" ht="14.4" customHeight="1" thickBot="1" x14ac:dyDescent="0.35">
      <c r="A192" s="588" t="s">
        <v>490</v>
      </c>
      <c r="B192" s="566">
        <v>113.016019279841</v>
      </c>
      <c r="C192" s="566">
        <v>114.06941999999999</v>
      </c>
      <c r="D192" s="567">
        <v>1.053400720158</v>
      </c>
      <c r="E192" s="568">
        <v>1.009320808916</v>
      </c>
      <c r="F192" s="566">
        <v>0</v>
      </c>
      <c r="G192" s="567">
        <v>0</v>
      </c>
      <c r="H192" s="569">
        <v>-48.95214</v>
      </c>
      <c r="I192" s="566">
        <v>1.4921397450962099E-13</v>
      </c>
      <c r="J192" s="567">
        <v>1.4921397450962099E-13</v>
      </c>
      <c r="K192" s="577" t="s">
        <v>307</v>
      </c>
    </row>
    <row r="193" spans="1:11" ht="14.4" customHeight="1" thickBot="1" x14ac:dyDescent="0.35">
      <c r="A193" s="588" t="s">
        <v>491</v>
      </c>
      <c r="B193" s="566">
        <v>0</v>
      </c>
      <c r="C193" s="566">
        <v>0</v>
      </c>
      <c r="D193" s="567">
        <v>0</v>
      </c>
      <c r="E193" s="568">
        <v>1</v>
      </c>
      <c r="F193" s="566">
        <v>94.478955572876004</v>
      </c>
      <c r="G193" s="567">
        <v>47.239477786438002</v>
      </c>
      <c r="H193" s="569">
        <v>51.43</v>
      </c>
      <c r="I193" s="566">
        <v>51.43</v>
      </c>
      <c r="J193" s="567">
        <v>4.1905222135609996</v>
      </c>
      <c r="K193" s="570">
        <v>0.54435402770999997</v>
      </c>
    </row>
    <row r="194" spans="1:11" ht="14.4" customHeight="1" thickBot="1" x14ac:dyDescent="0.35">
      <c r="A194" s="588" t="s">
        <v>492</v>
      </c>
      <c r="B194" s="566">
        <v>0</v>
      </c>
      <c r="C194" s="566">
        <v>0</v>
      </c>
      <c r="D194" s="567">
        <v>0</v>
      </c>
      <c r="E194" s="568">
        <v>1</v>
      </c>
      <c r="F194" s="566">
        <v>12.181883537022999</v>
      </c>
      <c r="G194" s="567">
        <v>6.0909417685109997</v>
      </c>
      <c r="H194" s="569">
        <v>0</v>
      </c>
      <c r="I194" s="566">
        <v>0</v>
      </c>
      <c r="J194" s="567">
        <v>-6.0909417685109997</v>
      </c>
      <c r="K194" s="570">
        <v>0</v>
      </c>
    </row>
    <row r="195" spans="1:11" ht="14.4" customHeight="1" thickBot="1" x14ac:dyDescent="0.35">
      <c r="A195" s="588" t="s">
        <v>493</v>
      </c>
      <c r="B195" s="566">
        <v>0</v>
      </c>
      <c r="C195" s="566">
        <v>0</v>
      </c>
      <c r="D195" s="567">
        <v>0</v>
      </c>
      <c r="E195" s="568">
        <v>1</v>
      </c>
      <c r="F195" s="566">
        <v>21.217622787168001</v>
      </c>
      <c r="G195" s="567">
        <v>10.608811393584</v>
      </c>
      <c r="H195" s="569">
        <v>9.5579400000000003</v>
      </c>
      <c r="I195" s="566">
        <v>9.5579400000000003</v>
      </c>
      <c r="J195" s="567">
        <v>-1.0508713935839999</v>
      </c>
      <c r="K195" s="570">
        <v>0.45047176565699998</v>
      </c>
    </row>
    <row r="196" spans="1:11" ht="14.4" customHeight="1" thickBot="1" x14ac:dyDescent="0.35">
      <c r="A196" s="587" t="s">
        <v>494</v>
      </c>
      <c r="B196" s="571">
        <v>826</v>
      </c>
      <c r="C196" s="571">
        <v>783.00194999999997</v>
      </c>
      <c r="D196" s="572">
        <v>-42.998049999998997</v>
      </c>
      <c r="E196" s="578">
        <v>0.94794424939400002</v>
      </c>
      <c r="F196" s="571">
        <v>771.42964844331095</v>
      </c>
      <c r="G196" s="572">
        <v>385.71482422165502</v>
      </c>
      <c r="H196" s="574">
        <v>83.347440000000006</v>
      </c>
      <c r="I196" s="571">
        <v>410.15615000000099</v>
      </c>
      <c r="J196" s="572">
        <v>24.441325778345</v>
      </c>
      <c r="K196" s="579">
        <v>0.53168315584900006</v>
      </c>
    </row>
    <row r="197" spans="1:11" ht="14.4" customHeight="1" thickBot="1" x14ac:dyDescent="0.35">
      <c r="A197" s="588" t="s">
        <v>495</v>
      </c>
      <c r="B197" s="566">
        <v>826</v>
      </c>
      <c r="C197" s="566">
        <v>783.00194999999997</v>
      </c>
      <c r="D197" s="567">
        <v>-42.998049999998997</v>
      </c>
      <c r="E197" s="568">
        <v>0.94794424939400002</v>
      </c>
      <c r="F197" s="566">
        <v>771.42964844331095</v>
      </c>
      <c r="G197" s="567">
        <v>385.71482422165502</v>
      </c>
      <c r="H197" s="569">
        <v>83.347440000000006</v>
      </c>
      <c r="I197" s="566">
        <v>410.15615000000099</v>
      </c>
      <c r="J197" s="567">
        <v>24.441325778345</v>
      </c>
      <c r="K197" s="570">
        <v>0.53168315584900006</v>
      </c>
    </row>
    <row r="198" spans="1:11" ht="14.4" customHeight="1" thickBot="1" x14ac:dyDescent="0.35">
      <c r="A198" s="587" t="s">
        <v>496</v>
      </c>
      <c r="B198" s="571">
        <v>0</v>
      </c>
      <c r="C198" s="571">
        <v>2.984</v>
      </c>
      <c r="D198" s="572">
        <v>2.984</v>
      </c>
      <c r="E198" s="573" t="s">
        <v>337</v>
      </c>
      <c r="F198" s="571">
        <v>0</v>
      </c>
      <c r="G198" s="572">
        <v>0</v>
      </c>
      <c r="H198" s="574">
        <v>0.14199999999999999</v>
      </c>
      <c r="I198" s="571">
        <v>1.486</v>
      </c>
      <c r="J198" s="572">
        <v>1.486</v>
      </c>
      <c r="K198" s="575" t="s">
        <v>307</v>
      </c>
    </row>
    <row r="199" spans="1:11" ht="14.4" customHeight="1" thickBot="1" x14ac:dyDescent="0.35">
      <c r="A199" s="588" t="s">
        <v>497</v>
      </c>
      <c r="B199" s="566">
        <v>0</v>
      </c>
      <c r="C199" s="566">
        <v>2.984</v>
      </c>
      <c r="D199" s="567">
        <v>2.984</v>
      </c>
      <c r="E199" s="576" t="s">
        <v>337</v>
      </c>
      <c r="F199" s="566">
        <v>0</v>
      </c>
      <c r="G199" s="567">
        <v>0</v>
      </c>
      <c r="H199" s="569">
        <v>0.14199999999999999</v>
      </c>
      <c r="I199" s="566">
        <v>1.486</v>
      </c>
      <c r="J199" s="567">
        <v>1.486</v>
      </c>
      <c r="K199" s="577" t="s">
        <v>307</v>
      </c>
    </row>
    <row r="200" spans="1:11" ht="14.4" customHeight="1" thickBot="1" x14ac:dyDescent="0.35">
      <c r="A200" s="587" t="s">
        <v>498</v>
      </c>
      <c r="B200" s="571">
        <v>228</v>
      </c>
      <c r="C200" s="571">
        <v>202.71395000000001</v>
      </c>
      <c r="D200" s="572">
        <v>-25.286049999999999</v>
      </c>
      <c r="E200" s="578">
        <v>0.88909627192899998</v>
      </c>
      <c r="F200" s="571">
        <v>375</v>
      </c>
      <c r="G200" s="572">
        <v>187.5</v>
      </c>
      <c r="H200" s="574">
        <v>50.554130000000001</v>
      </c>
      <c r="I200" s="571">
        <v>160.87903</v>
      </c>
      <c r="J200" s="572">
        <v>-26.620969999999001</v>
      </c>
      <c r="K200" s="579">
        <v>0.42901074666599998</v>
      </c>
    </row>
    <row r="201" spans="1:11" ht="14.4" customHeight="1" thickBot="1" x14ac:dyDescent="0.35">
      <c r="A201" s="588" t="s">
        <v>499</v>
      </c>
      <c r="B201" s="566">
        <v>220</v>
      </c>
      <c r="C201" s="566">
        <v>193.2929</v>
      </c>
      <c r="D201" s="567">
        <v>-26.707100000000001</v>
      </c>
      <c r="E201" s="568">
        <v>0.87860409090900005</v>
      </c>
      <c r="F201" s="566">
        <v>375</v>
      </c>
      <c r="G201" s="567">
        <v>187.5</v>
      </c>
      <c r="H201" s="569">
        <v>50.554130000000001</v>
      </c>
      <c r="I201" s="566">
        <v>160.87903</v>
      </c>
      <c r="J201" s="567">
        <v>-26.620969999999001</v>
      </c>
      <c r="K201" s="570">
        <v>0.42901074666599998</v>
      </c>
    </row>
    <row r="202" spans="1:11" ht="14.4" customHeight="1" thickBot="1" x14ac:dyDescent="0.35">
      <c r="A202" s="588" t="s">
        <v>500</v>
      </c>
      <c r="B202" s="566">
        <v>8</v>
      </c>
      <c r="C202" s="566">
        <v>9.4210499999999993</v>
      </c>
      <c r="D202" s="567">
        <v>1.4210499999999999</v>
      </c>
      <c r="E202" s="568">
        <v>1.1776312499999999</v>
      </c>
      <c r="F202" s="566">
        <v>0</v>
      </c>
      <c r="G202" s="567">
        <v>0</v>
      </c>
      <c r="H202" s="569">
        <v>0</v>
      </c>
      <c r="I202" s="566">
        <v>0</v>
      </c>
      <c r="J202" s="567">
        <v>0</v>
      </c>
      <c r="K202" s="577" t="s">
        <v>307</v>
      </c>
    </row>
    <row r="203" spans="1:11" ht="14.4" customHeight="1" thickBot="1" x14ac:dyDescent="0.35">
      <c r="A203" s="587" t="s">
        <v>501</v>
      </c>
      <c r="B203" s="571">
        <v>0</v>
      </c>
      <c r="C203" s="571">
        <v>1375.0622699999999</v>
      </c>
      <c r="D203" s="572">
        <v>1375.0622699999999</v>
      </c>
      <c r="E203" s="573" t="s">
        <v>337</v>
      </c>
      <c r="F203" s="571">
        <v>0</v>
      </c>
      <c r="G203" s="572">
        <v>0</v>
      </c>
      <c r="H203" s="574">
        <v>144.83654000000001</v>
      </c>
      <c r="I203" s="571">
        <v>783.23941000000195</v>
      </c>
      <c r="J203" s="572">
        <v>783.23941000000195</v>
      </c>
      <c r="K203" s="575" t="s">
        <v>307</v>
      </c>
    </row>
    <row r="204" spans="1:11" ht="14.4" customHeight="1" thickBot="1" x14ac:dyDescent="0.35">
      <c r="A204" s="588" t="s">
        <v>502</v>
      </c>
      <c r="B204" s="566">
        <v>0</v>
      </c>
      <c r="C204" s="566">
        <v>1375.0622699999999</v>
      </c>
      <c r="D204" s="567">
        <v>1375.0622699999999</v>
      </c>
      <c r="E204" s="576" t="s">
        <v>337</v>
      </c>
      <c r="F204" s="566">
        <v>0</v>
      </c>
      <c r="G204" s="567">
        <v>0</v>
      </c>
      <c r="H204" s="569">
        <v>144.83654000000001</v>
      </c>
      <c r="I204" s="566">
        <v>783.23941000000195</v>
      </c>
      <c r="J204" s="567">
        <v>783.23941000000195</v>
      </c>
      <c r="K204" s="577" t="s">
        <v>307</v>
      </c>
    </row>
    <row r="205" spans="1:11" ht="14.4" customHeight="1" thickBot="1" x14ac:dyDescent="0.35">
      <c r="A205" s="587" t="s">
        <v>503</v>
      </c>
      <c r="B205" s="571">
        <v>3427</v>
      </c>
      <c r="C205" s="571">
        <v>3749.2632800000001</v>
      </c>
      <c r="D205" s="572">
        <v>322.26328000000001</v>
      </c>
      <c r="E205" s="578">
        <v>1.0940365567549999</v>
      </c>
      <c r="F205" s="571">
        <v>3262.2021719262598</v>
      </c>
      <c r="G205" s="572">
        <v>1631.1010859631299</v>
      </c>
      <c r="H205" s="574">
        <v>284.72834</v>
      </c>
      <c r="I205" s="571">
        <v>1770.8482100000001</v>
      </c>
      <c r="J205" s="572">
        <v>139.74712403687201</v>
      </c>
      <c r="K205" s="579">
        <v>0.54283827815399999</v>
      </c>
    </row>
    <row r="206" spans="1:11" ht="14.4" customHeight="1" thickBot="1" x14ac:dyDescent="0.35">
      <c r="A206" s="588" t="s">
        <v>504</v>
      </c>
      <c r="B206" s="566">
        <v>3427</v>
      </c>
      <c r="C206" s="566">
        <v>3749.2632800000001</v>
      </c>
      <c r="D206" s="567">
        <v>322.26328000000001</v>
      </c>
      <c r="E206" s="568">
        <v>1.0940365567549999</v>
      </c>
      <c r="F206" s="566">
        <v>3262.2021719262598</v>
      </c>
      <c r="G206" s="567">
        <v>1631.1010859631299</v>
      </c>
      <c r="H206" s="569">
        <v>284.72834</v>
      </c>
      <c r="I206" s="566">
        <v>1770.8482100000001</v>
      </c>
      <c r="J206" s="567">
        <v>139.74712403687201</v>
      </c>
      <c r="K206" s="570">
        <v>0.54283827815399999</v>
      </c>
    </row>
    <row r="207" spans="1:11" ht="14.4" customHeight="1" thickBot="1" x14ac:dyDescent="0.35">
      <c r="A207" s="592" t="s">
        <v>505</v>
      </c>
      <c r="B207" s="571">
        <v>0</v>
      </c>
      <c r="C207" s="571">
        <v>1.788</v>
      </c>
      <c r="D207" s="572">
        <v>1.788</v>
      </c>
      <c r="E207" s="573" t="s">
        <v>337</v>
      </c>
      <c r="F207" s="571">
        <v>0</v>
      </c>
      <c r="G207" s="572">
        <v>0</v>
      </c>
      <c r="H207" s="574">
        <v>0</v>
      </c>
      <c r="I207" s="571">
        <v>0</v>
      </c>
      <c r="J207" s="572">
        <v>0</v>
      </c>
      <c r="K207" s="575" t="s">
        <v>307</v>
      </c>
    </row>
    <row r="208" spans="1:11" ht="14.4" customHeight="1" thickBot="1" x14ac:dyDescent="0.35">
      <c r="A208" s="589" t="s">
        <v>506</v>
      </c>
      <c r="B208" s="571">
        <v>0</v>
      </c>
      <c r="C208" s="571">
        <v>1.788</v>
      </c>
      <c r="D208" s="572">
        <v>1.788</v>
      </c>
      <c r="E208" s="573" t="s">
        <v>337</v>
      </c>
      <c r="F208" s="571">
        <v>0</v>
      </c>
      <c r="G208" s="572">
        <v>0</v>
      </c>
      <c r="H208" s="574">
        <v>0</v>
      </c>
      <c r="I208" s="571">
        <v>0</v>
      </c>
      <c r="J208" s="572">
        <v>0</v>
      </c>
      <c r="K208" s="575" t="s">
        <v>307</v>
      </c>
    </row>
    <row r="209" spans="1:11" ht="14.4" customHeight="1" thickBot="1" x14ac:dyDescent="0.35">
      <c r="A209" s="591" t="s">
        <v>507</v>
      </c>
      <c r="B209" s="571">
        <v>0</v>
      </c>
      <c r="C209" s="571">
        <v>1.788</v>
      </c>
      <c r="D209" s="572">
        <v>1.788</v>
      </c>
      <c r="E209" s="573" t="s">
        <v>337</v>
      </c>
      <c r="F209" s="571">
        <v>0</v>
      </c>
      <c r="G209" s="572">
        <v>0</v>
      </c>
      <c r="H209" s="574">
        <v>0</v>
      </c>
      <c r="I209" s="571">
        <v>0</v>
      </c>
      <c r="J209" s="572">
        <v>0</v>
      </c>
      <c r="K209" s="575" t="s">
        <v>307</v>
      </c>
    </row>
    <row r="210" spans="1:11" ht="14.4" customHeight="1" thickBot="1" x14ac:dyDescent="0.35">
      <c r="A210" s="587" t="s">
        <v>508</v>
      </c>
      <c r="B210" s="571">
        <v>0</v>
      </c>
      <c r="C210" s="571">
        <v>1.788</v>
      </c>
      <c r="D210" s="572">
        <v>1.788</v>
      </c>
      <c r="E210" s="573" t="s">
        <v>337</v>
      </c>
      <c r="F210" s="571">
        <v>0</v>
      </c>
      <c r="G210" s="572">
        <v>0</v>
      </c>
      <c r="H210" s="574">
        <v>0</v>
      </c>
      <c r="I210" s="571">
        <v>0</v>
      </c>
      <c r="J210" s="572">
        <v>0</v>
      </c>
      <c r="K210" s="575" t="s">
        <v>307</v>
      </c>
    </row>
    <row r="211" spans="1:11" ht="14.4" customHeight="1" thickBot="1" x14ac:dyDescent="0.35">
      <c r="A211" s="588" t="s">
        <v>509</v>
      </c>
      <c r="B211" s="566">
        <v>0</v>
      </c>
      <c r="C211" s="566">
        <v>1.788</v>
      </c>
      <c r="D211" s="567">
        <v>1.788</v>
      </c>
      <c r="E211" s="576" t="s">
        <v>337</v>
      </c>
      <c r="F211" s="566">
        <v>0</v>
      </c>
      <c r="G211" s="567">
        <v>0</v>
      </c>
      <c r="H211" s="569">
        <v>0</v>
      </c>
      <c r="I211" s="566">
        <v>0</v>
      </c>
      <c r="J211" s="567">
        <v>0</v>
      </c>
      <c r="K211" s="577" t="s">
        <v>307</v>
      </c>
    </row>
    <row r="212" spans="1:11" ht="14.4" customHeight="1" thickBot="1" x14ac:dyDescent="0.35">
      <c r="A212" s="593"/>
      <c r="B212" s="566">
        <v>-6766.6732530790796</v>
      </c>
      <c r="C212" s="566">
        <v>-6500.1688299999996</v>
      </c>
      <c r="D212" s="567">
        <v>266.50442307908099</v>
      </c>
      <c r="E212" s="568">
        <v>0.96061514822500005</v>
      </c>
      <c r="F212" s="566">
        <v>-6818.1138276227002</v>
      </c>
      <c r="G212" s="567">
        <v>-3409.0569138113501</v>
      </c>
      <c r="H212" s="569">
        <v>-850.34934999999996</v>
      </c>
      <c r="I212" s="566">
        <v>-1431.5987400000199</v>
      </c>
      <c r="J212" s="567">
        <v>1977.45817381133</v>
      </c>
      <c r="K212" s="570">
        <v>0.20996990900900001</v>
      </c>
    </row>
    <row r="213" spans="1:11" ht="14.4" customHeight="1" thickBot="1" x14ac:dyDescent="0.35">
      <c r="A213" s="594" t="s">
        <v>53</v>
      </c>
      <c r="B213" s="580">
        <v>-6766.6732530790796</v>
      </c>
      <c r="C213" s="580">
        <v>-6500.1688299999996</v>
      </c>
      <c r="D213" s="581">
        <v>266.50442307907798</v>
      </c>
      <c r="E213" s="582" t="s">
        <v>337</v>
      </c>
      <c r="F213" s="580">
        <v>-6818.1138276227002</v>
      </c>
      <c r="G213" s="581">
        <v>-3409.0569138113501</v>
      </c>
      <c r="H213" s="580">
        <v>-850.34934999999996</v>
      </c>
      <c r="I213" s="580">
        <v>-1431.5987400000199</v>
      </c>
      <c r="J213" s="581">
        <v>1977.45817381132</v>
      </c>
      <c r="K213" s="583">
        <v>0.20996990900900001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306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510</v>
      </c>
      <c r="B5" s="596" t="s">
        <v>511</v>
      </c>
      <c r="C5" s="597" t="s">
        <v>512</v>
      </c>
      <c r="D5" s="597" t="s">
        <v>512</v>
      </c>
      <c r="E5" s="597"/>
      <c r="F5" s="597" t="s">
        <v>512</v>
      </c>
      <c r="G5" s="597" t="s">
        <v>512</v>
      </c>
      <c r="H5" s="597" t="s">
        <v>512</v>
      </c>
      <c r="I5" s="598" t="s">
        <v>512</v>
      </c>
      <c r="J5" s="599" t="s">
        <v>61</v>
      </c>
    </row>
    <row r="6" spans="1:10" ht="14.4" customHeight="1" x14ac:dyDescent="0.3">
      <c r="A6" s="595" t="s">
        <v>510</v>
      </c>
      <c r="B6" s="596" t="s">
        <v>315</v>
      </c>
      <c r="C6" s="597">
        <v>1798.3930699999987</v>
      </c>
      <c r="D6" s="597">
        <v>1630.2285800000009</v>
      </c>
      <c r="E6" s="597"/>
      <c r="F6" s="597">
        <v>1697.024000000001</v>
      </c>
      <c r="G6" s="597">
        <v>1634.6556916910999</v>
      </c>
      <c r="H6" s="597">
        <v>62.368308308901078</v>
      </c>
      <c r="I6" s="598">
        <v>1.0381537889758174</v>
      </c>
      <c r="J6" s="599" t="s">
        <v>1</v>
      </c>
    </row>
    <row r="7" spans="1:10" ht="14.4" customHeight="1" x14ac:dyDescent="0.3">
      <c r="A7" s="595" t="s">
        <v>510</v>
      </c>
      <c r="B7" s="596" t="s">
        <v>316</v>
      </c>
      <c r="C7" s="597">
        <v>807.19394</v>
      </c>
      <c r="D7" s="597">
        <v>817.72311000000002</v>
      </c>
      <c r="E7" s="597"/>
      <c r="F7" s="597">
        <v>983.30780000000004</v>
      </c>
      <c r="G7" s="597">
        <v>827.33077078410497</v>
      </c>
      <c r="H7" s="597">
        <v>155.97702921589507</v>
      </c>
      <c r="I7" s="598">
        <v>1.1885304339255598</v>
      </c>
      <c r="J7" s="599" t="s">
        <v>1</v>
      </c>
    </row>
    <row r="8" spans="1:10" ht="14.4" customHeight="1" x14ac:dyDescent="0.3">
      <c r="A8" s="595" t="s">
        <v>510</v>
      </c>
      <c r="B8" s="596" t="s">
        <v>317</v>
      </c>
      <c r="C8" s="597">
        <v>27.062760000000001</v>
      </c>
      <c r="D8" s="597">
        <v>0</v>
      </c>
      <c r="E8" s="597"/>
      <c r="F8" s="597" t="s">
        <v>512</v>
      </c>
      <c r="G8" s="597" t="s">
        <v>512</v>
      </c>
      <c r="H8" s="597" t="s">
        <v>512</v>
      </c>
      <c r="I8" s="598" t="s">
        <v>512</v>
      </c>
      <c r="J8" s="599" t="s">
        <v>1</v>
      </c>
    </row>
    <row r="9" spans="1:10" ht="14.4" customHeight="1" x14ac:dyDescent="0.3">
      <c r="A9" s="595" t="s">
        <v>510</v>
      </c>
      <c r="B9" s="596" t="s">
        <v>318</v>
      </c>
      <c r="C9" s="597">
        <v>259.11401000000001</v>
      </c>
      <c r="D9" s="597">
        <v>192.15361999999999</v>
      </c>
      <c r="E9" s="597"/>
      <c r="F9" s="597">
        <v>421.99250000000001</v>
      </c>
      <c r="G9" s="597">
        <v>230.0424061961765</v>
      </c>
      <c r="H9" s="597">
        <v>191.95009380382351</v>
      </c>
      <c r="I9" s="598">
        <v>1.8344117807572031</v>
      </c>
      <c r="J9" s="599" t="s">
        <v>1</v>
      </c>
    </row>
    <row r="10" spans="1:10" ht="14.4" customHeight="1" x14ac:dyDescent="0.3">
      <c r="A10" s="595" t="s">
        <v>510</v>
      </c>
      <c r="B10" s="596" t="s">
        <v>319</v>
      </c>
      <c r="C10" s="597">
        <v>0</v>
      </c>
      <c r="D10" s="597">
        <v>0</v>
      </c>
      <c r="E10" s="597"/>
      <c r="F10" s="597">
        <v>383.87332000000004</v>
      </c>
      <c r="G10" s="597">
        <v>32.499998976328499</v>
      </c>
      <c r="H10" s="597">
        <v>351.37332102367156</v>
      </c>
      <c r="I10" s="598">
        <v>11.811487141264086</v>
      </c>
      <c r="J10" s="599" t="s">
        <v>1</v>
      </c>
    </row>
    <row r="11" spans="1:10" ht="14.4" customHeight="1" x14ac:dyDescent="0.3">
      <c r="A11" s="595" t="s">
        <v>510</v>
      </c>
      <c r="B11" s="596" t="s">
        <v>320</v>
      </c>
      <c r="C11" s="597">
        <v>802.96636999999987</v>
      </c>
      <c r="D11" s="597">
        <v>591.88905000000011</v>
      </c>
      <c r="E11" s="597"/>
      <c r="F11" s="597">
        <v>695.09372999999891</v>
      </c>
      <c r="G11" s="597">
        <v>581.06997038597001</v>
      </c>
      <c r="H11" s="597">
        <v>114.0237596140289</v>
      </c>
      <c r="I11" s="598">
        <v>1.1962306872239323</v>
      </c>
      <c r="J11" s="599" t="s">
        <v>1</v>
      </c>
    </row>
    <row r="12" spans="1:10" ht="14.4" customHeight="1" x14ac:dyDescent="0.3">
      <c r="A12" s="595" t="s">
        <v>510</v>
      </c>
      <c r="B12" s="596" t="s">
        <v>321</v>
      </c>
      <c r="C12" s="597">
        <v>60.065319999999005</v>
      </c>
      <c r="D12" s="597">
        <v>577.24611000000004</v>
      </c>
      <c r="E12" s="597"/>
      <c r="F12" s="597">
        <v>434.75311000000102</v>
      </c>
      <c r="G12" s="597">
        <v>433.3050850045995</v>
      </c>
      <c r="H12" s="597">
        <v>1.4480249954015108</v>
      </c>
      <c r="I12" s="598">
        <v>1.0033418139909116</v>
      </c>
      <c r="J12" s="599" t="s">
        <v>1</v>
      </c>
    </row>
    <row r="13" spans="1:10" ht="14.4" customHeight="1" x14ac:dyDescent="0.3">
      <c r="A13" s="595" t="s">
        <v>510</v>
      </c>
      <c r="B13" s="596" t="s">
        <v>322</v>
      </c>
      <c r="C13" s="597">
        <v>79.717649999998997</v>
      </c>
      <c r="D13" s="597">
        <v>79.278660000000002</v>
      </c>
      <c r="E13" s="597"/>
      <c r="F13" s="597">
        <v>80.770189999999999</v>
      </c>
      <c r="G13" s="597">
        <v>75.275091688906002</v>
      </c>
      <c r="H13" s="597">
        <v>5.4950983110939973</v>
      </c>
      <c r="I13" s="598">
        <v>1.0730002207609912</v>
      </c>
      <c r="J13" s="599" t="s">
        <v>1</v>
      </c>
    </row>
    <row r="14" spans="1:10" ht="14.4" customHeight="1" x14ac:dyDescent="0.3">
      <c r="A14" s="595" t="s">
        <v>510</v>
      </c>
      <c r="B14" s="596" t="s">
        <v>513</v>
      </c>
      <c r="C14" s="597">
        <v>3834.5131199999964</v>
      </c>
      <c r="D14" s="597">
        <v>3888.519130000001</v>
      </c>
      <c r="E14" s="597"/>
      <c r="F14" s="597">
        <v>4696.8146500000012</v>
      </c>
      <c r="G14" s="597">
        <v>3814.1790147271854</v>
      </c>
      <c r="H14" s="597">
        <v>882.63563527281576</v>
      </c>
      <c r="I14" s="598">
        <v>1.2314090743682484</v>
      </c>
      <c r="J14" s="599" t="s">
        <v>514</v>
      </c>
    </row>
    <row r="16" spans="1:10" ht="14.4" customHeight="1" x14ac:dyDescent="0.3">
      <c r="A16" s="595" t="s">
        <v>510</v>
      </c>
      <c r="B16" s="596" t="s">
        <v>511</v>
      </c>
      <c r="C16" s="597" t="s">
        <v>512</v>
      </c>
      <c r="D16" s="597" t="s">
        <v>512</v>
      </c>
      <c r="E16" s="597"/>
      <c r="F16" s="597" t="s">
        <v>512</v>
      </c>
      <c r="G16" s="597" t="s">
        <v>512</v>
      </c>
      <c r="H16" s="597" t="s">
        <v>512</v>
      </c>
      <c r="I16" s="598" t="s">
        <v>512</v>
      </c>
      <c r="J16" s="599" t="s">
        <v>61</v>
      </c>
    </row>
    <row r="17" spans="1:10" ht="14.4" customHeight="1" x14ac:dyDescent="0.3">
      <c r="A17" s="595" t="s">
        <v>515</v>
      </c>
      <c r="B17" s="596" t="s">
        <v>516</v>
      </c>
      <c r="C17" s="597" t="s">
        <v>512</v>
      </c>
      <c r="D17" s="597" t="s">
        <v>512</v>
      </c>
      <c r="E17" s="597"/>
      <c r="F17" s="597" t="s">
        <v>512</v>
      </c>
      <c r="G17" s="597" t="s">
        <v>512</v>
      </c>
      <c r="H17" s="597" t="s">
        <v>512</v>
      </c>
      <c r="I17" s="598" t="s">
        <v>512</v>
      </c>
      <c r="J17" s="599" t="s">
        <v>0</v>
      </c>
    </row>
    <row r="18" spans="1:10" ht="14.4" customHeight="1" x14ac:dyDescent="0.3">
      <c r="A18" s="595" t="s">
        <v>515</v>
      </c>
      <c r="B18" s="596" t="s">
        <v>315</v>
      </c>
      <c r="C18" s="597">
        <v>1798.3930699999987</v>
      </c>
      <c r="D18" s="597">
        <v>1630.2285800000009</v>
      </c>
      <c r="E18" s="597"/>
      <c r="F18" s="597">
        <v>1697.024000000001</v>
      </c>
      <c r="G18" s="597">
        <v>1634.6556916910999</v>
      </c>
      <c r="H18" s="597">
        <v>62.368308308901078</v>
      </c>
      <c r="I18" s="598">
        <v>1.0381537889758174</v>
      </c>
      <c r="J18" s="599" t="s">
        <v>1</v>
      </c>
    </row>
    <row r="19" spans="1:10" ht="14.4" customHeight="1" x14ac:dyDescent="0.3">
      <c r="A19" s="595" t="s">
        <v>515</v>
      </c>
      <c r="B19" s="596" t="s">
        <v>316</v>
      </c>
      <c r="C19" s="597">
        <v>807.19394</v>
      </c>
      <c r="D19" s="597">
        <v>817.72311000000002</v>
      </c>
      <c r="E19" s="597"/>
      <c r="F19" s="597">
        <v>983.30780000000004</v>
      </c>
      <c r="G19" s="597">
        <v>827.33077078410497</v>
      </c>
      <c r="H19" s="597">
        <v>155.97702921589507</v>
      </c>
      <c r="I19" s="598">
        <v>1.1885304339255598</v>
      </c>
      <c r="J19" s="599" t="s">
        <v>1</v>
      </c>
    </row>
    <row r="20" spans="1:10" ht="14.4" customHeight="1" x14ac:dyDescent="0.3">
      <c r="A20" s="595" t="s">
        <v>515</v>
      </c>
      <c r="B20" s="596" t="s">
        <v>317</v>
      </c>
      <c r="C20" s="597">
        <v>27.062760000000001</v>
      </c>
      <c r="D20" s="597">
        <v>0</v>
      </c>
      <c r="E20" s="597"/>
      <c r="F20" s="597" t="s">
        <v>512</v>
      </c>
      <c r="G20" s="597" t="s">
        <v>512</v>
      </c>
      <c r="H20" s="597" t="s">
        <v>512</v>
      </c>
      <c r="I20" s="598" t="s">
        <v>512</v>
      </c>
      <c r="J20" s="599" t="s">
        <v>1</v>
      </c>
    </row>
    <row r="21" spans="1:10" ht="14.4" customHeight="1" x14ac:dyDescent="0.3">
      <c r="A21" s="595" t="s">
        <v>515</v>
      </c>
      <c r="B21" s="596" t="s">
        <v>318</v>
      </c>
      <c r="C21" s="597">
        <v>259.11401000000001</v>
      </c>
      <c r="D21" s="597">
        <v>192.15361999999999</v>
      </c>
      <c r="E21" s="597"/>
      <c r="F21" s="597">
        <v>421.99250000000001</v>
      </c>
      <c r="G21" s="597">
        <v>230.0424061961765</v>
      </c>
      <c r="H21" s="597">
        <v>191.95009380382351</v>
      </c>
      <c r="I21" s="598">
        <v>1.8344117807572031</v>
      </c>
      <c r="J21" s="599" t="s">
        <v>1</v>
      </c>
    </row>
    <row r="22" spans="1:10" ht="14.4" customHeight="1" x14ac:dyDescent="0.3">
      <c r="A22" s="595" t="s">
        <v>515</v>
      </c>
      <c r="B22" s="596" t="s">
        <v>319</v>
      </c>
      <c r="C22" s="597">
        <v>0</v>
      </c>
      <c r="D22" s="597">
        <v>0</v>
      </c>
      <c r="E22" s="597"/>
      <c r="F22" s="597">
        <v>383.87332000000004</v>
      </c>
      <c r="G22" s="597">
        <v>32.499998976328499</v>
      </c>
      <c r="H22" s="597">
        <v>351.37332102367156</v>
      </c>
      <c r="I22" s="598">
        <v>11.811487141264086</v>
      </c>
      <c r="J22" s="599" t="s">
        <v>1</v>
      </c>
    </row>
    <row r="23" spans="1:10" ht="14.4" customHeight="1" x14ac:dyDescent="0.3">
      <c r="A23" s="595" t="s">
        <v>515</v>
      </c>
      <c r="B23" s="596" t="s">
        <v>320</v>
      </c>
      <c r="C23" s="597">
        <v>802.96636999999987</v>
      </c>
      <c r="D23" s="597">
        <v>591.88905000000011</v>
      </c>
      <c r="E23" s="597"/>
      <c r="F23" s="597">
        <v>695.09372999999891</v>
      </c>
      <c r="G23" s="597">
        <v>581.06997038597001</v>
      </c>
      <c r="H23" s="597">
        <v>114.0237596140289</v>
      </c>
      <c r="I23" s="598">
        <v>1.1962306872239323</v>
      </c>
      <c r="J23" s="599" t="s">
        <v>1</v>
      </c>
    </row>
    <row r="24" spans="1:10" ht="14.4" customHeight="1" x14ac:dyDescent="0.3">
      <c r="A24" s="595" t="s">
        <v>515</v>
      </c>
      <c r="B24" s="596" t="s">
        <v>321</v>
      </c>
      <c r="C24" s="597">
        <v>60.065319999999005</v>
      </c>
      <c r="D24" s="597">
        <v>577.24611000000004</v>
      </c>
      <c r="E24" s="597"/>
      <c r="F24" s="597">
        <v>434.75311000000102</v>
      </c>
      <c r="G24" s="597">
        <v>433.3050850045995</v>
      </c>
      <c r="H24" s="597">
        <v>1.4480249954015108</v>
      </c>
      <c r="I24" s="598">
        <v>1.0033418139909116</v>
      </c>
      <c r="J24" s="599" t="s">
        <v>1</v>
      </c>
    </row>
    <row r="25" spans="1:10" ht="14.4" customHeight="1" x14ac:dyDescent="0.3">
      <c r="A25" s="595" t="s">
        <v>515</v>
      </c>
      <c r="B25" s="596" t="s">
        <v>322</v>
      </c>
      <c r="C25" s="597">
        <v>79.717649999998997</v>
      </c>
      <c r="D25" s="597">
        <v>79.278660000000002</v>
      </c>
      <c r="E25" s="597"/>
      <c r="F25" s="597">
        <v>80.770189999999999</v>
      </c>
      <c r="G25" s="597">
        <v>75.275091688906002</v>
      </c>
      <c r="H25" s="597">
        <v>5.4950983110939973</v>
      </c>
      <c r="I25" s="598">
        <v>1.0730002207609912</v>
      </c>
      <c r="J25" s="599" t="s">
        <v>1</v>
      </c>
    </row>
    <row r="26" spans="1:10" ht="14.4" customHeight="1" x14ac:dyDescent="0.3">
      <c r="A26" s="595" t="s">
        <v>515</v>
      </c>
      <c r="B26" s="596" t="s">
        <v>517</v>
      </c>
      <c r="C26" s="597">
        <v>3834.5131199999964</v>
      </c>
      <c r="D26" s="597">
        <v>3888.519130000001</v>
      </c>
      <c r="E26" s="597"/>
      <c r="F26" s="597">
        <v>4696.8146500000012</v>
      </c>
      <c r="G26" s="597">
        <v>3814.1790147271854</v>
      </c>
      <c r="H26" s="597">
        <v>882.63563527281576</v>
      </c>
      <c r="I26" s="598">
        <v>1.2314090743682484</v>
      </c>
      <c r="J26" s="599" t="s">
        <v>518</v>
      </c>
    </row>
    <row r="27" spans="1:10" ht="14.4" customHeight="1" x14ac:dyDescent="0.3">
      <c r="A27" s="595" t="s">
        <v>512</v>
      </c>
      <c r="B27" s="596" t="s">
        <v>512</v>
      </c>
      <c r="C27" s="597" t="s">
        <v>512</v>
      </c>
      <c r="D27" s="597" t="s">
        <v>512</v>
      </c>
      <c r="E27" s="597"/>
      <c r="F27" s="597" t="s">
        <v>512</v>
      </c>
      <c r="G27" s="597" t="s">
        <v>512</v>
      </c>
      <c r="H27" s="597" t="s">
        <v>512</v>
      </c>
      <c r="I27" s="598" t="s">
        <v>512</v>
      </c>
      <c r="J27" s="599" t="s">
        <v>519</v>
      </c>
    </row>
    <row r="28" spans="1:10" ht="14.4" customHeight="1" x14ac:dyDescent="0.3">
      <c r="A28" s="595" t="s">
        <v>510</v>
      </c>
      <c r="B28" s="596" t="s">
        <v>513</v>
      </c>
      <c r="C28" s="597">
        <v>3834.5131199999964</v>
      </c>
      <c r="D28" s="597">
        <v>3888.519130000001</v>
      </c>
      <c r="E28" s="597"/>
      <c r="F28" s="597">
        <v>4696.8146500000012</v>
      </c>
      <c r="G28" s="597">
        <v>3814.1790147271854</v>
      </c>
      <c r="H28" s="597">
        <v>882.63563527281576</v>
      </c>
      <c r="I28" s="598">
        <v>1.2314090743682484</v>
      </c>
      <c r="J28" s="599" t="s">
        <v>514</v>
      </c>
    </row>
  </sheetData>
  <mergeCells count="3">
    <mergeCell ref="F3:I3"/>
    <mergeCell ref="C4:D4"/>
    <mergeCell ref="A1:I1"/>
  </mergeCells>
  <conditionalFormatting sqref="F15 F29:F65537">
    <cfRule type="cellIs" dxfId="56" priority="18" stopIfTrue="1" operator="greaterThan">
      <formula>1</formula>
    </cfRule>
  </conditionalFormatting>
  <conditionalFormatting sqref="H5:H14">
    <cfRule type="expression" dxfId="55" priority="14">
      <formula>$H5&gt;0</formula>
    </cfRule>
  </conditionalFormatting>
  <conditionalFormatting sqref="I5:I14">
    <cfRule type="expression" dxfId="54" priority="15">
      <formula>$I5&gt;1</formula>
    </cfRule>
  </conditionalFormatting>
  <conditionalFormatting sqref="B5:B14">
    <cfRule type="expression" dxfId="53" priority="11">
      <formula>OR($J5="NS",$J5="SumaNS",$J5="Účet")</formula>
    </cfRule>
  </conditionalFormatting>
  <conditionalFormatting sqref="B5:D14 F5:I14">
    <cfRule type="expression" dxfId="52" priority="17">
      <formula>AND($J5&lt;&gt;"",$J5&lt;&gt;"mezeraKL")</formula>
    </cfRule>
  </conditionalFormatting>
  <conditionalFormatting sqref="B5:D14 F5:I14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0" priority="13">
      <formula>OR($J5="SumaNS",$J5="NS")</formula>
    </cfRule>
  </conditionalFormatting>
  <conditionalFormatting sqref="A5:A14">
    <cfRule type="expression" dxfId="49" priority="9">
      <formula>AND($J5&lt;&gt;"mezeraKL",$J5&lt;&gt;"")</formula>
    </cfRule>
  </conditionalFormatting>
  <conditionalFormatting sqref="A5:A14">
    <cfRule type="expression" dxfId="48" priority="10">
      <formula>AND($J5&lt;&gt;"",$J5&lt;&gt;"mezeraKL")</formula>
    </cfRule>
  </conditionalFormatting>
  <conditionalFormatting sqref="H16:H28">
    <cfRule type="expression" dxfId="47" priority="5">
      <formula>$H16&gt;0</formula>
    </cfRule>
  </conditionalFormatting>
  <conditionalFormatting sqref="A16:A28">
    <cfRule type="expression" dxfId="46" priority="2">
      <formula>AND($J16&lt;&gt;"mezeraKL",$J16&lt;&gt;"")</formula>
    </cfRule>
  </conditionalFormatting>
  <conditionalFormatting sqref="I16:I28">
    <cfRule type="expression" dxfId="45" priority="6">
      <formula>$I16&gt;1</formula>
    </cfRule>
  </conditionalFormatting>
  <conditionalFormatting sqref="B16:B28">
    <cfRule type="expression" dxfId="44" priority="1">
      <formula>OR($J16="NS",$J16="SumaNS",$J16="Účet")</formula>
    </cfRule>
  </conditionalFormatting>
  <conditionalFormatting sqref="A16:D28 F16:I28">
    <cfRule type="expression" dxfId="43" priority="8">
      <formula>AND($J16&lt;&gt;"",$J16&lt;&gt;"mezeraKL")</formula>
    </cfRule>
  </conditionalFormatting>
  <conditionalFormatting sqref="B16:D28 F16:I28">
    <cfRule type="expression" dxfId="4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306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317.69934870328467</v>
      </c>
      <c r="M3" s="192">
        <f>SUBTOTAL(9,M5:M1048576)</f>
        <v>14529.599999999999</v>
      </c>
      <c r="N3" s="193">
        <f>SUBTOTAL(9,N5:N1048576)</f>
        <v>4616044.4569192445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7" t="s">
        <v>510</v>
      </c>
      <c r="B5" s="608" t="s">
        <v>1927</v>
      </c>
      <c r="C5" s="609" t="s">
        <v>515</v>
      </c>
      <c r="D5" s="610" t="s">
        <v>1928</v>
      </c>
      <c r="E5" s="609" t="s">
        <v>520</v>
      </c>
      <c r="F5" s="610" t="s">
        <v>1929</v>
      </c>
      <c r="G5" s="609"/>
      <c r="H5" s="609" t="s">
        <v>521</v>
      </c>
      <c r="I5" s="609" t="s">
        <v>522</v>
      </c>
      <c r="J5" s="609" t="s">
        <v>523</v>
      </c>
      <c r="K5" s="609" t="s">
        <v>524</v>
      </c>
      <c r="L5" s="611">
        <v>89.87</v>
      </c>
      <c r="M5" s="611">
        <v>2</v>
      </c>
      <c r="N5" s="612">
        <v>179.74</v>
      </c>
    </row>
    <row r="6" spans="1:14" ht="14.4" customHeight="1" x14ac:dyDescent="0.3">
      <c r="A6" s="613" t="s">
        <v>510</v>
      </c>
      <c r="B6" s="614" t="s">
        <v>1927</v>
      </c>
      <c r="C6" s="615" t="s">
        <v>515</v>
      </c>
      <c r="D6" s="616" t="s">
        <v>1928</v>
      </c>
      <c r="E6" s="615" t="s">
        <v>520</v>
      </c>
      <c r="F6" s="616" t="s">
        <v>1929</v>
      </c>
      <c r="G6" s="615"/>
      <c r="H6" s="615" t="s">
        <v>525</v>
      </c>
      <c r="I6" s="615" t="s">
        <v>526</v>
      </c>
      <c r="J6" s="615" t="s">
        <v>527</v>
      </c>
      <c r="K6" s="615" t="s">
        <v>528</v>
      </c>
      <c r="L6" s="617">
        <v>250.43662372406686</v>
      </c>
      <c r="M6" s="617">
        <v>65</v>
      </c>
      <c r="N6" s="618">
        <v>16278.380542064346</v>
      </c>
    </row>
    <row r="7" spans="1:14" ht="14.4" customHeight="1" x14ac:dyDescent="0.3">
      <c r="A7" s="613" t="s">
        <v>510</v>
      </c>
      <c r="B7" s="614" t="s">
        <v>1927</v>
      </c>
      <c r="C7" s="615" t="s">
        <v>515</v>
      </c>
      <c r="D7" s="616" t="s">
        <v>1928</v>
      </c>
      <c r="E7" s="615" t="s">
        <v>520</v>
      </c>
      <c r="F7" s="616" t="s">
        <v>1929</v>
      </c>
      <c r="G7" s="615"/>
      <c r="H7" s="615" t="s">
        <v>529</v>
      </c>
      <c r="I7" s="615" t="s">
        <v>530</v>
      </c>
      <c r="J7" s="615" t="s">
        <v>531</v>
      </c>
      <c r="K7" s="615" t="s">
        <v>532</v>
      </c>
      <c r="L7" s="617">
        <v>184.16</v>
      </c>
      <c r="M7" s="617">
        <v>1</v>
      </c>
      <c r="N7" s="618">
        <v>184.16</v>
      </c>
    </row>
    <row r="8" spans="1:14" ht="14.4" customHeight="1" x14ac:dyDescent="0.3">
      <c r="A8" s="613" t="s">
        <v>510</v>
      </c>
      <c r="B8" s="614" t="s">
        <v>1927</v>
      </c>
      <c r="C8" s="615" t="s">
        <v>515</v>
      </c>
      <c r="D8" s="616" t="s">
        <v>1928</v>
      </c>
      <c r="E8" s="615" t="s">
        <v>520</v>
      </c>
      <c r="F8" s="616" t="s">
        <v>1929</v>
      </c>
      <c r="G8" s="615"/>
      <c r="H8" s="615" t="s">
        <v>533</v>
      </c>
      <c r="I8" s="615" t="s">
        <v>533</v>
      </c>
      <c r="J8" s="615" t="s">
        <v>534</v>
      </c>
      <c r="K8" s="615" t="s">
        <v>535</v>
      </c>
      <c r="L8" s="617">
        <v>262.31787954179947</v>
      </c>
      <c r="M8" s="617">
        <v>1</v>
      </c>
      <c r="N8" s="618">
        <v>262.31787954179947</v>
      </c>
    </row>
    <row r="9" spans="1:14" ht="14.4" customHeight="1" x14ac:dyDescent="0.3">
      <c r="A9" s="613" t="s">
        <v>510</v>
      </c>
      <c r="B9" s="614" t="s">
        <v>1927</v>
      </c>
      <c r="C9" s="615" t="s">
        <v>515</v>
      </c>
      <c r="D9" s="616" t="s">
        <v>1928</v>
      </c>
      <c r="E9" s="615" t="s">
        <v>520</v>
      </c>
      <c r="F9" s="616" t="s">
        <v>1929</v>
      </c>
      <c r="G9" s="615"/>
      <c r="H9" s="615" t="s">
        <v>536</v>
      </c>
      <c r="I9" s="615" t="s">
        <v>536</v>
      </c>
      <c r="J9" s="615" t="s">
        <v>537</v>
      </c>
      <c r="K9" s="615" t="s">
        <v>538</v>
      </c>
      <c r="L9" s="617">
        <v>499.99775</v>
      </c>
      <c r="M9" s="617">
        <v>4</v>
      </c>
      <c r="N9" s="618">
        <v>1999.991</v>
      </c>
    </row>
    <row r="10" spans="1:14" ht="14.4" customHeight="1" x14ac:dyDescent="0.3">
      <c r="A10" s="613" t="s">
        <v>510</v>
      </c>
      <c r="B10" s="614" t="s">
        <v>1927</v>
      </c>
      <c r="C10" s="615" t="s">
        <v>515</v>
      </c>
      <c r="D10" s="616" t="s">
        <v>1928</v>
      </c>
      <c r="E10" s="615" t="s">
        <v>520</v>
      </c>
      <c r="F10" s="616" t="s">
        <v>1929</v>
      </c>
      <c r="G10" s="615"/>
      <c r="H10" s="615" t="s">
        <v>539</v>
      </c>
      <c r="I10" s="615" t="s">
        <v>539</v>
      </c>
      <c r="J10" s="615" t="s">
        <v>540</v>
      </c>
      <c r="K10" s="615" t="s">
        <v>541</v>
      </c>
      <c r="L10" s="617">
        <v>75.199999999999974</v>
      </c>
      <c r="M10" s="617">
        <v>1</v>
      </c>
      <c r="N10" s="618">
        <v>75.199999999999974</v>
      </c>
    </row>
    <row r="11" spans="1:14" ht="14.4" customHeight="1" x14ac:dyDescent="0.3">
      <c r="A11" s="613" t="s">
        <v>510</v>
      </c>
      <c r="B11" s="614" t="s">
        <v>1927</v>
      </c>
      <c r="C11" s="615" t="s">
        <v>515</v>
      </c>
      <c r="D11" s="616" t="s">
        <v>1928</v>
      </c>
      <c r="E11" s="615" t="s">
        <v>520</v>
      </c>
      <c r="F11" s="616" t="s">
        <v>1929</v>
      </c>
      <c r="G11" s="615"/>
      <c r="H11" s="615" t="s">
        <v>542</v>
      </c>
      <c r="I11" s="615" t="s">
        <v>542</v>
      </c>
      <c r="J11" s="615" t="s">
        <v>543</v>
      </c>
      <c r="K11" s="615" t="s">
        <v>544</v>
      </c>
      <c r="L11" s="617">
        <v>61.13</v>
      </c>
      <c r="M11" s="617">
        <v>1</v>
      </c>
      <c r="N11" s="618">
        <v>61.13</v>
      </c>
    </row>
    <row r="12" spans="1:14" ht="14.4" customHeight="1" x14ac:dyDescent="0.3">
      <c r="A12" s="613" t="s">
        <v>510</v>
      </c>
      <c r="B12" s="614" t="s">
        <v>1927</v>
      </c>
      <c r="C12" s="615" t="s">
        <v>515</v>
      </c>
      <c r="D12" s="616" t="s">
        <v>1928</v>
      </c>
      <c r="E12" s="615" t="s">
        <v>520</v>
      </c>
      <c r="F12" s="616" t="s">
        <v>1929</v>
      </c>
      <c r="G12" s="615"/>
      <c r="H12" s="615" t="s">
        <v>545</v>
      </c>
      <c r="I12" s="615" t="s">
        <v>545</v>
      </c>
      <c r="J12" s="615" t="s">
        <v>546</v>
      </c>
      <c r="K12" s="615" t="s">
        <v>547</v>
      </c>
      <c r="L12" s="617">
        <v>553.99</v>
      </c>
      <c r="M12" s="617">
        <v>2.4000000000000004</v>
      </c>
      <c r="N12" s="618">
        <v>1329.5760000000002</v>
      </c>
    </row>
    <row r="13" spans="1:14" ht="14.4" customHeight="1" x14ac:dyDescent="0.3">
      <c r="A13" s="613" t="s">
        <v>510</v>
      </c>
      <c r="B13" s="614" t="s">
        <v>1927</v>
      </c>
      <c r="C13" s="615" t="s">
        <v>515</v>
      </c>
      <c r="D13" s="616" t="s">
        <v>1928</v>
      </c>
      <c r="E13" s="615" t="s">
        <v>520</v>
      </c>
      <c r="F13" s="616" t="s">
        <v>1929</v>
      </c>
      <c r="G13" s="615"/>
      <c r="H13" s="615" t="s">
        <v>548</v>
      </c>
      <c r="I13" s="615" t="s">
        <v>189</v>
      </c>
      <c r="J13" s="615" t="s">
        <v>549</v>
      </c>
      <c r="K13" s="615" t="s">
        <v>550</v>
      </c>
      <c r="L13" s="617">
        <v>40.710000684182852</v>
      </c>
      <c r="M13" s="617">
        <v>36</v>
      </c>
      <c r="N13" s="618">
        <v>1465.5600246305826</v>
      </c>
    </row>
    <row r="14" spans="1:14" ht="14.4" customHeight="1" x14ac:dyDescent="0.3">
      <c r="A14" s="613" t="s">
        <v>510</v>
      </c>
      <c r="B14" s="614" t="s">
        <v>1927</v>
      </c>
      <c r="C14" s="615" t="s">
        <v>515</v>
      </c>
      <c r="D14" s="616" t="s">
        <v>1928</v>
      </c>
      <c r="E14" s="615" t="s">
        <v>520</v>
      </c>
      <c r="F14" s="616" t="s">
        <v>1929</v>
      </c>
      <c r="G14" s="615" t="s">
        <v>551</v>
      </c>
      <c r="H14" s="615" t="s">
        <v>552</v>
      </c>
      <c r="I14" s="615" t="s">
        <v>552</v>
      </c>
      <c r="J14" s="615" t="s">
        <v>553</v>
      </c>
      <c r="K14" s="615" t="s">
        <v>554</v>
      </c>
      <c r="L14" s="617">
        <v>171.59999999999997</v>
      </c>
      <c r="M14" s="617">
        <v>95.75</v>
      </c>
      <c r="N14" s="618">
        <v>16430.699999999997</v>
      </c>
    </row>
    <row r="15" spans="1:14" ht="14.4" customHeight="1" x14ac:dyDescent="0.3">
      <c r="A15" s="613" t="s">
        <v>510</v>
      </c>
      <c r="B15" s="614" t="s">
        <v>1927</v>
      </c>
      <c r="C15" s="615" t="s">
        <v>515</v>
      </c>
      <c r="D15" s="616" t="s">
        <v>1928</v>
      </c>
      <c r="E15" s="615" t="s">
        <v>520</v>
      </c>
      <c r="F15" s="616" t="s">
        <v>1929</v>
      </c>
      <c r="G15" s="615" t="s">
        <v>551</v>
      </c>
      <c r="H15" s="615" t="s">
        <v>555</v>
      </c>
      <c r="I15" s="615" t="s">
        <v>555</v>
      </c>
      <c r="J15" s="615" t="s">
        <v>556</v>
      </c>
      <c r="K15" s="615" t="s">
        <v>557</v>
      </c>
      <c r="L15" s="617">
        <v>173.69</v>
      </c>
      <c r="M15" s="617">
        <v>98</v>
      </c>
      <c r="N15" s="618">
        <v>17021.62</v>
      </c>
    </row>
    <row r="16" spans="1:14" ht="14.4" customHeight="1" x14ac:dyDescent="0.3">
      <c r="A16" s="613" t="s">
        <v>510</v>
      </c>
      <c r="B16" s="614" t="s">
        <v>1927</v>
      </c>
      <c r="C16" s="615" t="s">
        <v>515</v>
      </c>
      <c r="D16" s="616" t="s">
        <v>1928</v>
      </c>
      <c r="E16" s="615" t="s">
        <v>520</v>
      </c>
      <c r="F16" s="616" t="s">
        <v>1929</v>
      </c>
      <c r="G16" s="615" t="s">
        <v>551</v>
      </c>
      <c r="H16" s="615" t="s">
        <v>558</v>
      </c>
      <c r="I16" s="615" t="s">
        <v>558</v>
      </c>
      <c r="J16" s="615" t="s">
        <v>559</v>
      </c>
      <c r="K16" s="615" t="s">
        <v>557</v>
      </c>
      <c r="L16" s="617">
        <v>143.83333333333334</v>
      </c>
      <c r="M16" s="617">
        <v>39</v>
      </c>
      <c r="N16" s="618">
        <v>5609.5</v>
      </c>
    </row>
    <row r="17" spans="1:14" ht="14.4" customHeight="1" x14ac:dyDescent="0.3">
      <c r="A17" s="613" t="s">
        <v>510</v>
      </c>
      <c r="B17" s="614" t="s">
        <v>1927</v>
      </c>
      <c r="C17" s="615" t="s">
        <v>515</v>
      </c>
      <c r="D17" s="616" t="s">
        <v>1928</v>
      </c>
      <c r="E17" s="615" t="s">
        <v>520</v>
      </c>
      <c r="F17" s="616" t="s">
        <v>1929</v>
      </c>
      <c r="G17" s="615" t="s">
        <v>551</v>
      </c>
      <c r="H17" s="615" t="s">
        <v>560</v>
      </c>
      <c r="I17" s="615" t="s">
        <v>560</v>
      </c>
      <c r="J17" s="615" t="s">
        <v>559</v>
      </c>
      <c r="K17" s="615" t="s">
        <v>561</v>
      </c>
      <c r="L17" s="617">
        <v>126.76757383266991</v>
      </c>
      <c r="M17" s="617">
        <v>43</v>
      </c>
      <c r="N17" s="618">
        <v>5451.0056748048064</v>
      </c>
    </row>
    <row r="18" spans="1:14" ht="14.4" customHeight="1" x14ac:dyDescent="0.3">
      <c r="A18" s="613" t="s">
        <v>510</v>
      </c>
      <c r="B18" s="614" t="s">
        <v>1927</v>
      </c>
      <c r="C18" s="615" t="s">
        <v>515</v>
      </c>
      <c r="D18" s="616" t="s">
        <v>1928</v>
      </c>
      <c r="E18" s="615" t="s">
        <v>520</v>
      </c>
      <c r="F18" s="616" t="s">
        <v>1929</v>
      </c>
      <c r="G18" s="615" t="s">
        <v>551</v>
      </c>
      <c r="H18" s="615" t="s">
        <v>562</v>
      </c>
      <c r="I18" s="615" t="s">
        <v>562</v>
      </c>
      <c r="J18" s="615" t="s">
        <v>553</v>
      </c>
      <c r="K18" s="615" t="s">
        <v>563</v>
      </c>
      <c r="L18" s="617">
        <v>93.122770592239618</v>
      </c>
      <c r="M18" s="617">
        <v>146.9</v>
      </c>
      <c r="N18" s="618">
        <v>13679.735000000001</v>
      </c>
    </row>
    <row r="19" spans="1:14" ht="14.4" customHeight="1" x14ac:dyDescent="0.3">
      <c r="A19" s="613" t="s">
        <v>510</v>
      </c>
      <c r="B19" s="614" t="s">
        <v>1927</v>
      </c>
      <c r="C19" s="615" t="s">
        <v>515</v>
      </c>
      <c r="D19" s="616" t="s">
        <v>1928</v>
      </c>
      <c r="E19" s="615" t="s">
        <v>520</v>
      </c>
      <c r="F19" s="616" t="s">
        <v>1929</v>
      </c>
      <c r="G19" s="615" t="s">
        <v>551</v>
      </c>
      <c r="H19" s="615" t="s">
        <v>564</v>
      </c>
      <c r="I19" s="615" t="s">
        <v>564</v>
      </c>
      <c r="J19" s="615" t="s">
        <v>553</v>
      </c>
      <c r="K19" s="615" t="s">
        <v>565</v>
      </c>
      <c r="L19" s="617">
        <v>93.569672131147541</v>
      </c>
      <c r="M19" s="617">
        <v>122</v>
      </c>
      <c r="N19" s="618">
        <v>11415.5</v>
      </c>
    </row>
    <row r="20" spans="1:14" ht="14.4" customHeight="1" x14ac:dyDescent="0.3">
      <c r="A20" s="613" t="s">
        <v>510</v>
      </c>
      <c r="B20" s="614" t="s">
        <v>1927</v>
      </c>
      <c r="C20" s="615" t="s">
        <v>515</v>
      </c>
      <c r="D20" s="616" t="s">
        <v>1928</v>
      </c>
      <c r="E20" s="615" t="s">
        <v>520</v>
      </c>
      <c r="F20" s="616" t="s">
        <v>1929</v>
      </c>
      <c r="G20" s="615" t="s">
        <v>551</v>
      </c>
      <c r="H20" s="615" t="s">
        <v>566</v>
      </c>
      <c r="I20" s="615" t="s">
        <v>567</v>
      </c>
      <c r="J20" s="615" t="s">
        <v>568</v>
      </c>
      <c r="K20" s="615" t="s">
        <v>569</v>
      </c>
      <c r="L20" s="617">
        <v>87.067491428437123</v>
      </c>
      <c r="M20" s="617">
        <v>9</v>
      </c>
      <c r="N20" s="618">
        <v>783.60742285593415</v>
      </c>
    </row>
    <row r="21" spans="1:14" ht="14.4" customHeight="1" x14ac:dyDescent="0.3">
      <c r="A21" s="613" t="s">
        <v>510</v>
      </c>
      <c r="B21" s="614" t="s">
        <v>1927</v>
      </c>
      <c r="C21" s="615" t="s">
        <v>515</v>
      </c>
      <c r="D21" s="616" t="s">
        <v>1928</v>
      </c>
      <c r="E21" s="615" t="s">
        <v>520</v>
      </c>
      <c r="F21" s="616" t="s">
        <v>1929</v>
      </c>
      <c r="G21" s="615" t="s">
        <v>551</v>
      </c>
      <c r="H21" s="615" t="s">
        <v>570</v>
      </c>
      <c r="I21" s="615" t="s">
        <v>571</v>
      </c>
      <c r="J21" s="615" t="s">
        <v>572</v>
      </c>
      <c r="K21" s="615" t="s">
        <v>573</v>
      </c>
      <c r="L21" s="617">
        <v>97.043458893929724</v>
      </c>
      <c r="M21" s="617">
        <v>192</v>
      </c>
      <c r="N21" s="618">
        <v>18632.344107634508</v>
      </c>
    </row>
    <row r="22" spans="1:14" ht="14.4" customHeight="1" x14ac:dyDescent="0.3">
      <c r="A22" s="613" t="s">
        <v>510</v>
      </c>
      <c r="B22" s="614" t="s">
        <v>1927</v>
      </c>
      <c r="C22" s="615" t="s">
        <v>515</v>
      </c>
      <c r="D22" s="616" t="s">
        <v>1928</v>
      </c>
      <c r="E22" s="615" t="s">
        <v>520</v>
      </c>
      <c r="F22" s="616" t="s">
        <v>1929</v>
      </c>
      <c r="G22" s="615" t="s">
        <v>551</v>
      </c>
      <c r="H22" s="615" t="s">
        <v>574</v>
      </c>
      <c r="I22" s="615" t="s">
        <v>575</v>
      </c>
      <c r="J22" s="615" t="s">
        <v>572</v>
      </c>
      <c r="K22" s="615" t="s">
        <v>576</v>
      </c>
      <c r="L22" s="617">
        <v>100.75992054334773</v>
      </c>
      <c r="M22" s="617">
        <v>18</v>
      </c>
      <c r="N22" s="618">
        <v>1813.6785697802591</v>
      </c>
    </row>
    <row r="23" spans="1:14" ht="14.4" customHeight="1" x14ac:dyDescent="0.3">
      <c r="A23" s="613" t="s">
        <v>510</v>
      </c>
      <c r="B23" s="614" t="s">
        <v>1927</v>
      </c>
      <c r="C23" s="615" t="s">
        <v>515</v>
      </c>
      <c r="D23" s="616" t="s">
        <v>1928</v>
      </c>
      <c r="E23" s="615" t="s">
        <v>520</v>
      </c>
      <c r="F23" s="616" t="s">
        <v>1929</v>
      </c>
      <c r="G23" s="615" t="s">
        <v>551</v>
      </c>
      <c r="H23" s="615" t="s">
        <v>577</v>
      </c>
      <c r="I23" s="615" t="s">
        <v>578</v>
      </c>
      <c r="J23" s="615" t="s">
        <v>579</v>
      </c>
      <c r="K23" s="615" t="s">
        <v>580</v>
      </c>
      <c r="L23" s="617">
        <v>167.63250040280232</v>
      </c>
      <c r="M23" s="617">
        <v>14</v>
      </c>
      <c r="N23" s="618">
        <v>2346.8550056392323</v>
      </c>
    </row>
    <row r="24" spans="1:14" ht="14.4" customHeight="1" x14ac:dyDescent="0.3">
      <c r="A24" s="613" t="s">
        <v>510</v>
      </c>
      <c r="B24" s="614" t="s">
        <v>1927</v>
      </c>
      <c r="C24" s="615" t="s">
        <v>515</v>
      </c>
      <c r="D24" s="616" t="s">
        <v>1928</v>
      </c>
      <c r="E24" s="615" t="s">
        <v>520</v>
      </c>
      <c r="F24" s="616" t="s">
        <v>1929</v>
      </c>
      <c r="G24" s="615" t="s">
        <v>551</v>
      </c>
      <c r="H24" s="615" t="s">
        <v>581</v>
      </c>
      <c r="I24" s="615" t="s">
        <v>582</v>
      </c>
      <c r="J24" s="615" t="s">
        <v>583</v>
      </c>
      <c r="K24" s="615" t="s">
        <v>584</v>
      </c>
      <c r="L24" s="617">
        <v>0</v>
      </c>
      <c r="M24" s="617">
        <v>0</v>
      </c>
      <c r="N24" s="618">
        <v>0</v>
      </c>
    </row>
    <row r="25" spans="1:14" ht="14.4" customHeight="1" x14ac:dyDescent="0.3">
      <c r="A25" s="613" t="s">
        <v>510</v>
      </c>
      <c r="B25" s="614" t="s">
        <v>1927</v>
      </c>
      <c r="C25" s="615" t="s">
        <v>515</v>
      </c>
      <c r="D25" s="616" t="s">
        <v>1928</v>
      </c>
      <c r="E25" s="615" t="s">
        <v>520</v>
      </c>
      <c r="F25" s="616" t="s">
        <v>1929</v>
      </c>
      <c r="G25" s="615" t="s">
        <v>551</v>
      </c>
      <c r="H25" s="615" t="s">
        <v>585</v>
      </c>
      <c r="I25" s="615" t="s">
        <v>586</v>
      </c>
      <c r="J25" s="615" t="s">
        <v>587</v>
      </c>
      <c r="K25" s="615" t="s">
        <v>588</v>
      </c>
      <c r="L25" s="617">
        <v>64.542654008067103</v>
      </c>
      <c r="M25" s="617">
        <v>263</v>
      </c>
      <c r="N25" s="618">
        <v>16974.718004121649</v>
      </c>
    </row>
    <row r="26" spans="1:14" ht="14.4" customHeight="1" x14ac:dyDescent="0.3">
      <c r="A26" s="613" t="s">
        <v>510</v>
      </c>
      <c r="B26" s="614" t="s">
        <v>1927</v>
      </c>
      <c r="C26" s="615" t="s">
        <v>515</v>
      </c>
      <c r="D26" s="616" t="s">
        <v>1928</v>
      </c>
      <c r="E26" s="615" t="s">
        <v>520</v>
      </c>
      <c r="F26" s="616" t="s">
        <v>1929</v>
      </c>
      <c r="G26" s="615" t="s">
        <v>551</v>
      </c>
      <c r="H26" s="615" t="s">
        <v>589</v>
      </c>
      <c r="I26" s="615" t="s">
        <v>590</v>
      </c>
      <c r="J26" s="615" t="s">
        <v>591</v>
      </c>
      <c r="K26" s="615" t="s">
        <v>592</v>
      </c>
      <c r="L26" s="617">
        <v>78.9391178987958</v>
      </c>
      <c r="M26" s="617">
        <v>2</v>
      </c>
      <c r="N26" s="618">
        <v>157.8782357975916</v>
      </c>
    </row>
    <row r="27" spans="1:14" ht="14.4" customHeight="1" x14ac:dyDescent="0.3">
      <c r="A27" s="613" t="s">
        <v>510</v>
      </c>
      <c r="B27" s="614" t="s">
        <v>1927</v>
      </c>
      <c r="C27" s="615" t="s">
        <v>515</v>
      </c>
      <c r="D27" s="616" t="s">
        <v>1928</v>
      </c>
      <c r="E27" s="615" t="s">
        <v>520</v>
      </c>
      <c r="F27" s="616" t="s">
        <v>1929</v>
      </c>
      <c r="G27" s="615" t="s">
        <v>551</v>
      </c>
      <c r="H27" s="615" t="s">
        <v>593</v>
      </c>
      <c r="I27" s="615" t="s">
        <v>594</v>
      </c>
      <c r="J27" s="615" t="s">
        <v>595</v>
      </c>
      <c r="K27" s="615" t="s">
        <v>596</v>
      </c>
      <c r="L27" s="617">
        <v>86.037671756330738</v>
      </c>
      <c r="M27" s="617">
        <v>15</v>
      </c>
      <c r="N27" s="618">
        <v>1290.565076344961</v>
      </c>
    </row>
    <row r="28" spans="1:14" ht="14.4" customHeight="1" x14ac:dyDescent="0.3">
      <c r="A28" s="613" t="s">
        <v>510</v>
      </c>
      <c r="B28" s="614" t="s">
        <v>1927</v>
      </c>
      <c r="C28" s="615" t="s">
        <v>515</v>
      </c>
      <c r="D28" s="616" t="s">
        <v>1928</v>
      </c>
      <c r="E28" s="615" t="s">
        <v>520</v>
      </c>
      <c r="F28" s="616" t="s">
        <v>1929</v>
      </c>
      <c r="G28" s="615" t="s">
        <v>551</v>
      </c>
      <c r="H28" s="615" t="s">
        <v>597</v>
      </c>
      <c r="I28" s="615" t="s">
        <v>598</v>
      </c>
      <c r="J28" s="615" t="s">
        <v>599</v>
      </c>
      <c r="K28" s="615" t="s">
        <v>600</v>
      </c>
      <c r="L28" s="617">
        <v>64.271680129705004</v>
      </c>
      <c r="M28" s="617">
        <v>23</v>
      </c>
      <c r="N28" s="618">
        <v>1478.2486429832152</v>
      </c>
    </row>
    <row r="29" spans="1:14" ht="14.4" customHeight="1" x14ac:dyDescent="0.3">
      <c r="A29" s="613" t="s">
        <v>510</v>
      </c>
      <c r="B29" s="614" t="s">
        <v>1927</v>
      </c>
      <c r="C29" s="615" t="s">
        <v>515</v>
      </c>
      <c r="D29" s="616" t="s">
        <v>1928</v>
      </c>
      <c r="E29" s="615" t="s">
        <v>520</v>
      </c>
      <c r="F29" s="616" t="s">
        <v>1929</v>
      </c>
      <c r="G29" s="615" t="s">
        <v>551</v>
      </c>
      <c r="H29" s="615" t="s">
        <v>601</v>
      </c>
      <c r="I29" s="615" t="s">
        <v>602</v>
      </c>
      <c r="J29" s="615" t="s">
        <v>603</v>
      </c>
      <c r="K29" s="615" t="s">
        <v>596</v>
      </c>
      <c r="L29" s="617">
        <v>30.229918730019314</v>
      </c>
      <c r="M29" s="617">
        <v>20</v>
      </c>
      <c r="N29" s="618">
        <v>604.59837460038625</v>
      </c>
    </row>
    <row r="30" spans="1:14" ht="14.4" customHeight="1" x14ac:dyDescent="0.3">
      <c r="A30" s="613" t="s">
        <v>510</v>
      </c>
      <c r="B30" s="614" t="s">
        <v>1927</v>
      </c>
      <c r="C30" s="615" t="s">
        <v>515</v>
      </c>
      <c r="D30" s="616" t="s">
        <v>1928</v>
      </c>
      <c r="E30" s="615" t="s">
        <v>520</v>
      </c>
      <c r="F30" s="616" t="s">
        <v>1929</v>
      </c>
      <c r="G30" s="615" t="s">
        <v>551</v>
      </c>
      <c r="H30" s="615" t="s">
        <v>604</v>
      </c>
      <c r="I30" s="615" t="s">
        <v>605</v>
      </c>
      <c r="J30" s="615" t="s">
        <v>606</v>
      </c>
      <c r="K30" s="615" t="s">
        <v>607</v>
      </c>
      <c r="L30" s="617">
        <v>80.73</v>
      </c>
      <c r="M30" s="617">
        <v>15</v>
      </c>
      <c r="N30" s="618">
        <v>1210.95</v>
      </c>
    </row>
    <row r="31" spans="1:14" ht="14.4" customHeight="1" x14ac:dyDescent="0.3">
      <c r="A31" s="613" t="s">
        <v>510</v>
      </c>
      <c r="B31" s="614" t="s">
        <v>1927</v>
      </c>
      <c r="C31" s="615" t="s">
        <v>515</v>
      </c>
      <c r="D31" s="616" t="s">
        <v>1928</v>
      </c>
      <c r="E31" s="615" t="s">
        <v>520</v>
      </c>
      <c r="F31" s="616" t="s">
        <v>1929</v>
      </c>
      <c r="G31" s="615" t="s">
        <v>551</v>
      </c>
      <c r="H31" s="615" t="s">
        <v>608</v>
      </c>
      <c r="I31" s="615" t="s">
        <v>609</v>
      </c>
      <c r="J31" s="615" t="s">
        <v>610</v>
      </c>
      <c r="K31" s="615" t="s">
        <v>611</v>
      </c>
      <c r="L31" s="617">
        <v>127.67857326220229</v>
      </c>
      <c r="M31" s="617">
        <v>1</v>
      </c>
      <c r="N31" s="618">
        <v>127.67857326220229</v>
      </c>
    </row>
    <row r="32" spans="1:14" ht="14.4" customHeight="1" x14ac:dyDescent="0.3">
      <c r="A32" s="613" t="s">
        <v>510</v>
      </c>
      <c r="B32" s="614" t="s">
        <v>1927</v>
      </c>
      <c r="C32" s="615" t="s">
        <v>515</v>
      </c>
      <c r="D32" s="616" t="s">
        <v>1928</v>
      </c>
      <c r="E32" s="615" t="s">
        <v>520</v>
      </c>
      <c r="F32" s="616" t="s">
        <v>1929</v>
      </c>
      <c r="G32" s="615" t="s">
        <v>551</v>
      </c>
      <c r="H32" s="615" t="s">
        <v>612</v>
      </c>
      <c r="I32" s="615" t="s">
        <v>613</v>
      </c>
      <c r="J32" s="615" t="s">
        <v>614</v>
      </c>
      <c r="K32" s="615" t="s">
        <v>615</v>
      </c>
      <c r="L32" s="617">
        <v>27.935132779684562</v>
      </c>
      <c r="M32" s="617">
        <v>655</v>
      </c>
      <c r="N32" s="618">
        <v>18297.511970693387</v>
      </c>
    </row>
    <row r="33" spans="1:14" ht="14.4" customHeight="1" x14ac:dyDescent="0.3">
      <c r="A33" s="613" t="s">
        <v>510</v>
      </c>
      <c r="B33" s="614" t="s">
        <v>1927</v>
      </c>
      <c r="C33" s="615" t="s">
        <v>515</v>
      </c>
      <c r="D33" s="616" t="s">
        <v>1928</v>
      </c>
      <c r="E33" s="615" t="s">
        <v>520</v>
      </c>
      <c r="F33" s="616" t="s">
        <v>1929</v>
      </c>
      <c r="G33" s="615" t="s">
        <v>551</v>
      </c>
      <c r="H33" s="615" t="s">
        <v>616</v>
      </c>
      <c r="I33" s="615" t="s">
        <v>617</v>
      </c>
      <c r="J33" s="615" t="s">
        <v>618</v>
      </c>
      <c r="K33" s="615" t="s">
        <v>619</v>
      </c>
      <c r="L33" s="617">
        <v>93.619404088726611</v>
      </c>
      <c r="M33" s="617">
        <v>1</v>
      </c>
      <c r="N33" s="618">
        <v>93.619404088726611</v>
      </c>
    </row>
    <row r="34" spans="1:14" ht="14.4" customHeight="1" x14ac:dyDescent="0.3">
      <c r="A34" s="613" t="s">
        <v>510</v>
      </c>
      <c r="B34" s="614" t="s">
        <v>1927</v>
      </c>
      <c r="C34" s="615" t="s">
        <v>515</v>
      </c>
      <c r="D34" s="616" t="s">
        <v>1928</v>
      </c>
      <c r="E34" s="615" t="s">
        <v>520</v>
      </c>
      <c r="F34" s="616" t="s">
        <v>1929</v>
      </c>
      <c r="G34" s="615" t="s">
        <v>551</v>
      </c>
      <c r="H34" s="615" t="s">
        <v>620</v>
      </c>
      <c r="I34" s="615" t="s">
        <v>621</v>
      </c>
      <c r="J34" s="615" t="s">
        <v>622</v>
      </c>
      <c r="K34" s="615" t="s">
        <v>623</v>
      </c>
      <c r="L34" s="617">
        <v>78.343770158366084</v>
      </c>
      <c r="M34" s="617">
        <v>5</v>
      </c>
      <c r="N34" s="618">
        <v>391.71885079183039</v>
      </c>
    </row>
    <row r="35" spans="1:14" ht="14.4" customHeight="1" x14ac:dyDescent="0.3">
      <c r="A35" s="613" t="s">
        <v>510</v>
      </c>
      <c r="B35" s="614" t="s">
        <v>1927</v>
      </c>
      <c r="C35" s="615" t="s">
        <v>515</v>
      </c>
      <c r="D35" s="616" t="s">
        <v>1928</v>
      </c>
      <c r="E35" s="615" t="s">
        <v>520</v>
      </c>
      <c r="F35" s="616" t="s">
        <v>1929</v>
      </c>
      <c r="G35" s="615" t="s">
        <v>551</v>
      </c>
      <c r="H35" s="615" t="s">
        <v>624</v>
      </c>
      <c r="I35" s="615" t="s">
        <v>625</v>
      </c>
      <c r="J35" s="615" t="s">
        <v>626</v>
      </c>
      <c r="K35" s="615" t="s">
        <v>627</v>
      </c>
      <c r="L35" s="617">
        <v>52.998541166469288</v>
      </c>
      <c r="M35" s="617">
        <v>43</v>
      </c>
      <c r="N35" s="618">
        <v>2278.9372701581792</v>
      </c>
    </row>
    <row r="36" spans="1:14" ht="14.4" customHeight="1" x14ac:dyDescent="0.3">
      <c r="A36" s="613" t="s">
        <v>510</v>
      </c>
      <c r="B36" s="614" t="s">
        <v>1927</v>
      </c>
      <c r="C36" s="615" t="s">
        <v>515</v>
      </c>
      <c r="D36" s="616" t="s">
        <v>1928</v>
      </c>
      <c r="E36" s="615" t="s">
        <v>520</v>
      </c>
      <c r="F36" s="616" t="s">
        <v>1929</v>
      </c>
      <c r="G36" s="615" t="s">
        <v>551</v>
      </c>
      <c r="H36" s="615" t="s">
        <v>628</v>
      </c>
      <c r="I36" s="615" t="s">
        <v>629</v>
      </c>
      <c r="J36" s="615" t="s">
        <v>630</v>
      </c>
      <c r="K36" s="615" t="s">
        <v>631</v>
      </c>
      <c r="L36" s="617">
        <v>36.673333333333339</v>
      </c>
      <c r="M36" s="617">
        <v>3</v>
      </c>
      <c r="N36" s="618">
        <v>110.02000000000001</v>
      </c>
    </row>
    <row r="37" spans="1:14" ht="14.4" customHeight="1" x14ac:dyDescent="0.3">
      <c r="A37" s="613" t="s">
        <v>510</v>
      </c>
      <c r="B37" s="614" t="s">
        <v>1927</v>
      </c>
      <c r="C37" s="615" t="s">
        <v>515</v>
      </c>
      <c r="D37" s="616" t="s">
        <v>1928</v>
      </c>
      <c r="E37" s="615" t="s">
        <v>520</v>
      </c>
      <c r="F37" s="616" t="s">
        <v>1929</v>
      </c>
      <c r="G37" s="615" t="s">
        <v>551</v>
      </c>
      <c r="H37" s="615" t="s">
        <v>632</v>
      </c>
      <c r="I37" s="615" t="s">
        <v>633</v>
      </c>
      <c r="J37" s="615" t="s">
        <v>634</v>
      </c>
      <c r="K37" s="615" t="s">
        <v>596</v>
      </c>
      <c r="L37" s="617">
        <v>66.208812710123951</v>
      </c>
      <c r="M37" s="617">
        <v>19</v>
      </c>
      <c r="N37" s="618">
        <v>1257.9674414923552</v>
      </c>
    </row>
    <row r="38" spans="1:14" ht="14.4" customHeight="1" x14ac:dyDescent="0.3">
      <c r="A38" s="613" t="s">
        <v>510</v>
      </c>
      <c r="B38" s="614" t="s">
        <v>1927</v>
      </c>
      <c r="C38" s="615" t="s">
        <v>515</v>
      </c>
      <c r="D38" s="616" t="s">
        <v>1928</v>
      </c>
      <c r="E38" s="615" t="s">
        <v>520</v>
      </c>
      <c r="F38" s="616" t="s">
        <v>1929</v>
      </c>
      <c r="G38" s="615" t="s">
        <v>551</v>
      </c>
      <c r="H38" s="615" t="s">
        <v>635</v>
      </c>
      <c r="I38" s="615" t="s">
        <v>636</v>
      </c>
      <c r="J38" s="615" t="s">
        <v>637</v>
      </c>
      <c r="K38" s="615" t="s">
        <v>638</v>
      </c>
      <c r="L38" s="617">
        <v>58.356697718832457</v>
      </c>
      <c r="M38" s="617">
        <v>13</v>
      </c>
      <c r="N38" s="618">
        <v>758.63707034482195</v>
      </c>
    </row>
    <row r="39" spans="1:14" ht="14.4" customHeight="1" x14ac:dyDescent="0.3">
      <c r="A39" s="613" t="s">
        <v>510</v>
      </c>
      <c r="B39" s="614" t="s">
        <v>1927</v>
      </c>
      <c r="C39" s="615" t="s">
        <v>515</v>
      </c>
      <c r="D39" s="616" t="s">
        <v>1928</v>
      </c>
      <c r="E39" s="615" t="s">
        <v>520</v>
      </c>
      <c r="F39" s="616" t="s">
        <v>1929</v>
      </c>
      <c r="G39" s="615" t="s">
        <v>551</v>
      </c>
      <c r="H39" s="615" t="s">
        <v>639</v>
      </c>
      <c r="I39" s="615" t="s">
        <v>640</v>
      </c>
      <c r="J39" s="615" t="s">
        <v>641</v>
      </c>
      <c r="K39" s="615" t="s">
        <v>642</v>
      </c>
      <c r="L39" s="617">
        <v>28.45</v>
      </c>
      <c r="M39" s="617">
        <v>6</v>
      </c>
      <c r="N39" s="618">
        <v>170.7</v>
      </c>
    </row>
    <row r="40" spans="1:14" ht="14.4" customHeight="1" x14ac:dyDescent="0.3">
      <c r="A40" s="613" t="s">
        <v>510</v>
      </c>
      <c r="B40" s="614" t="s">
        <v>1927</v>
      </c>
      <c r="C40" s="615" t="s">
        <v>515</v>
      </c>
      <c r="D40" s="616" t="s">
        <v>1928</v>
      </c>
      <c r="E40" s="615" t="s">
        <v>520</v>
      </c>
      <c r="F40" s="616" t="s">
        <v>1929</v>
      </c>
      <c r="G40" s="615" t="s">
        <v>551</v>
      </c>
      <c r="H40" s="615" t="s">
        <v>643</v>
      </c>
      <c r="I40" s="615" t="s">
        <v>644</v>
      </c>
      <c r="J40" s="615" t="s">
        <v>645</v>
      </c>
      <c r="K40" s="615" t="s">
        <v>646</v>
      </c>
      <c r="L40" s="617">
        <v>57.841343882139995</v>
      </c>
      <c r="M40" s="617">
        <v>141</v>
      </c>
      <c r="N40" s="618">
        <v>8155.6294873817396</v>
      </c>
    </row>
    <row r="41" spans="1:14" ht="14.4" customHeight="1" x14ac:dyDescent="0.3">
      <c r="A41" s="613" t="s">
        <v>510</v>
      </c>
      <c r="B41" s="614" t="s">
        <v>1927</v>
      </c>
      <c r="C41" s="615" t="s">
        <v>515</v>
      </c>
      <c r="D41" s="616" t="s">
        <v>1928</v>
      </c>
      <c r="E41" s="615" t="s">
        <v>520</v>
      </c>
      <c r="F41" s="616" t="s">
        <v>1929</v>
      </c>
      <c r="G41" s="615" t="s">
        <v>551</v>
      </c>
      <c r="H41" s="615" t="s">
        <v>647</v>
      </c>
      <c r="I41" s="615" t="s">
        <v>648</v>
      </c>
      <c r="J41" s="615" t="s">
        <v>649</v>
      </c>
      <c r="K41" s="615" t="s">
        <v>650</v>
      </c>
      <c r="L41" s="617">
        <v>109.90967680679044</v>
      </c>
      <c r="M41" s="617">
        <v>1</v>
      </c>
      <c r="N41" s="618">
        <v>109.90967680679044</v>
      </c>
    </row>
    <row r="42" spans="1:14" ht="14.4" customHeight="1" x14ac:dyDescent="0.3">
      <c r="A42" s="613" t="s">
        <v>510</v>
      </c>
      <c r="B42" s="614" t="s">
        <v>1927</v>
      </c>
      <c r="C42" s="615" t="s">
        <v>515</v>
      </c>
      <c r="D42" s="616" t="s">
        <v>1928</v>
      </c>
      <c r="E42" s="615" t="s">
        <v>520</v>
      </c>
      <c r="F42" s="616" t="s">
        <v>1929</v>
      </c>
      <c r="G42" s="615" t="s">
        <v>551</v>
      </c>
      <c r="H42" s="615" t="s">
        <v>651</v>
      </c>
      <c r="I42" s="615" t="s">
        <v>652</v>
      </c>
      <c r="J42" s="615" t="s">
        <v>653</v>
      </c>
      <c r="K42" s="615" t="s">
        <v>654</v>
      </c>
      <c r="L42" s="617">
        <v>41.349999999999994</v>
      </c>
      <c r="M42" s="617">
        <v>3</v>
      </c>
      <c r="N42" s="618">
        <v>124.04999999999998</v>
      </c>
    </row>
    <row r="43" spans="1:14" ht="14.4" customHeight="1" x14ac:dyDescent="0.3">
      <c r="A43" s="613" t="s">
        <v>510</v>
      </c>
      <c r="B43" s="614" t="s">
        <v>1927</v>
      </c>
      <c r="C43" s="615" t="s">
        <v>515</v>
      </c>
      <c r="D43" s="616" t="s">
        <v>1928</v>
      </c>
      <c r="E43" s="615" t="s">
        <v>520</v>
      </c>
      <c r="F43" s="616" t="s">
        <v>1929</v>
      </c>
      <c r="G43" s="615" t="s">
        <v>551</v>
      </c>
      <c r="H43" s="615" t="s">
        <v>655</v>
      </c>
      <c r="I43" s="615" t="s">
        <v>656</v>
      </c>
      <c r="J43" s="615" t="s">
        <v>657</v>
      </c>
      <c r="K43" s="615" t="s">
        <v>658</v>
      </c>
      <c r="L43" s="617">
        <v>63.853215645190446</v>
      </c>
      <c r="M43" s="617">
        <v>37</v>
      </c>
      <c r="N43" s="618">
        <v>2362.5689788720465</v>
      </c>
    </row>
    <row r="44" spans="1:14" ht="14.4" customHeight="1" x14ac:dyDescent="0.3">
      <c r="A44" s="613" t="s">
        <v>510</v>
      </c>
      <c r="B44" s="614" t="s">
        <v>1927</v>
      </c>
      <c r="C44" s="615" t="s">
        <v>515</v>
      </c>
      <c r="D44" s="616" t="s">
        <v>1928</v>
      </c>
      <c r="E44" s="615" t="s">
        <v>520</v>
      </c>
      <c r="F44" s="616" t="s">
        <v>1929</v>
      </c>
      <c r="G44" s="615" t="s">
        <v>551</v>
      </c>
      <c r="H44" s="615" t="s">
        <v>659</v>
      </c>
      <c r="I44" s="615" t="s">
        <v>660</v>
      </c>
      <c r="J44" s="615" t="s">
        <v>661</v>
      </c>
      <c r="K44" s="615" t="s">
        <v>662</v>
      </c>
      <c r="L44" s="617">
        <v>243.00711588369805</v>
      </c>
      <c r="M44" s="617">
        <v>112</v>
      </c>
      <c r="N44" s="618">
        <v>27216.79697897418</v>
      </c>
    </row>
    <row r="45" spans="1:14" ht="14.4" customHeight="1" x14ac:dyDescent="0.3">
      <c r="A45" s="613" t="s">
        <v>510</v>
      </c>
      <c r="B45" s="614" t="s">
        <v>1927</v>
      </c>
      <c r="C45" s="615" t="s">
        <v>515</v>
      </c>
      <c r="D45" s="616" t="s">
        <v>1928</v>
      </c>
      <c r="E45" s="615" t="s">
        <v>520</v>
      </c>
      <c r="F45" s="616" t="s">
        <v>1929</v>
      </c>
      <c r="G45" s="615" t="s">
        <v>551</v>
      </c>
      <c r="H45" s="615" t="s">
        <v>663</v>
      </c>
      <c r="I45" s="615" t="s">
        <v>664</v>
      </c>
      <c r="J45" s="615" t="s">
        <v>665</v>
      </c>
      <c r="K45" s="615" t="s">
        <v>662</v>
      </c>
      <c r="L45" s="617">
        <v>329.4199999999999</v>
      </c>
      <c r="M45" s="617">
        <v>76</v>
      </c>
      <c r="N45" s="618">
        <v>25035.919999999995</v>
      </c>
    </row>
    <row r="46" spans="1:14" ht="14.4" customHeight="1" x14ac:dyDescent="0.3">
      <c r="A46" s="613" t="s">
        <v>510</v>
      </c>
      <c r="B46" s="614" t="s">
        <v>1927</v>
      </c>
      <c r="C46" s="615" t="s">
        <v>515</v>
      </c>
      <c r="D46" s="616" t="s">
        <v>1928</v>
      </c>
      <c r="E46" s="615" t="s">
        <v>520</v>
      </c>
      <c r="F46" s="616" t="s">
        <v>1929</v>
      </c>
      <c r="G46" s="615" t="s">
        <v>551</v>
      </c>
      <c r="H46" s="615" t="s">
        <v>666</v>
      </c>
      <c r="I46" s="615" t="s">
        <v>667</v>
      </c>
      <c r="J46" s="615" t="s">
        <v>668</v>
      </c>
      <c r="K46" s="615" t="s">
        <v>669</v>
      </c>
      <c r="L46" s="617">
        <v>144.75643931143892</v>
      </c>
      <c r="M46" s="617">
        <v>3</v>
      </c>
      <c r="N46" s="618">
        <v>434.2693179343168</v>
      </c>
    </row>
    <row r="47" spans="1:14" ht="14.4" customHeight="1" x14ac:dyDescent="0.3">
      <c r="A47" s="613" t="s">
        <v>510</v>
      </c>
      <c r="B47" s="614" t="s">
        <v>1927</v>
      </c>
      <c r="C47" s="615" t="s">
        <v>515</v>
      </c>
      <c r="D47" s="616" t="s">
        <v>1928</v>
      </c>
      <c r="E47" s="615" t="s">
        <v>520</v>
      </c>
      <c r="F47" s="616" t="s">
        <v>1929</v>
      </c>
      <c r="G47" s="615" t="s">
        <v>551</v>
      </c>
      <c r="H47" s="615" t="s">
        <v>670</v>
      </c>
      <c r="I47" s="615" t="s">
        <v>671</v>
      </c>
      <c r="J47" s="615" t="s">
        <v>672</v>
      </c>
      <c r="K47" s="615" t="s">
        <v>673</v>
      </c>
      <c r="L47" s="617">
        <v>284.10999999999996</v>
      </c>
      <c r="M47" s="617">
        <v>1</v>
      </c>
      <c r="N47" s="618">
        <v>284.10999999999996</v>
      </c>
    </row>
    <row r="48" spans="1:14" ht="14.4" customHeight="1" x14ac:dyDescent="0.3">
      <c r="A48" s="613" t="s">
        <v>510</v>
      </c>
      <c r="B48" s="614" t="s">
        <v>1927</v>
      </c>
      <c r="C48" s="615" t="s">
        <v>515</v>
      </c>
      <c r="D48" s="616" t="s">
        <v>1928</v>
      </c>
      <c r="E48" s="615" t="s">
        <v>520</v>
      </c>
      <c r="F48" s="616" t="s">
        <v>1929</v>
      </c>
      <c r="G48" s="615" t="s">
        <v>551</v>
      </c>
      <c r="H48" s="615" t="s">
        <v>674</v>
      </c>
      <c r="I48" s="615" t="s">
        <v>675</v>
      </c>
      <c r="J48" s="615" t="s">
        <v>676</v>
      </c>
      <c r="K48" s="615" t="s">
        <v>677</v>
      </c>
      <c r="L48" s="617">
        <v>446.59849999999994</v>
      </c>
      <c r="M48" s="617">
        <v>1</v>
      </c>
      <c r="N48" s="618">
        <v>446.59849999999994</v>
      </c>
    </row>
    <row r="49" spans="1:14" ht="14.4" customHeight="1" x14ac:dyDescent="0.3">
      <c r="A49" s="613" t="s">
        <v>510</v>
      </c>
      <c r="B49" s="614" t="s">
        <v>1927</v>
      </c>
      <c r="C49" s="615" t="s">
        <v>515</v>
      </c>
      <c r="D49" s="616" t="s">
        <v>1928</v>
      </c>
      <c r="E49" s="615" t="s">
        <v>520</v>
      </c>
      <c r="F49" s="616" t="s">
        <v>1929</v>
      </c>
      <c r="G49" s="615" t="s">
        <v>551</v>
      </c>
      <c r="H49" s="615" t="s">
        <v>678</v>
      </c>
      <c r="I49" s="615" t="s">
        <v>679</v>
      </c>
      <c r="J49" s="615" t="s">
        <v>680</v>
      </c>
      <c r="K49" s="615" t="s">
        <v>681</v>
      </c>
      <c r="L49" s="617">
        <v>130.71</v>
      </c>
      <c r="M49" s="617">
        <v>1</v>
      </c>
      <c r="N49" s="618">
        <v>130.71</v>
      </c>
    </row>
    <row r="50" spans="1:14" ht="14.4" customHeight="1" x14ac:dyDescent="0.3">
      <c r="A50" s="613" t="s">
        <v>510</v>
      </c>
      <c r="B50" s="614" t="s">
        <v>1927</v>
      </c>
      <c r="C50" s="615" t="s">
        <v>515</v>
      </c>
      <c r="D50" s="616" t="s">
        <v>1928</v>
      </c>
      <c r="E50" s="615" t="s">
        <v>520</v>
      </c>
      <c r="F50" s="616" t="s">
        <v>1929</v>
      </c>
      <c r="G50" s="615" t="s">
        <v>551</v>
      </c>
      <c r="H50" s="615" t="s">
        <v>682</v>
      </c>
      <c r="I50" s="615" t="s">
        <v>683</v>
      </c>
      <c r="J50" s="615" t="s">
        <v>684</v>
      </c>
      <c r="K50" s="615" t="s">
        <v>685</v>
      </c>
      <c r="L50" s="617">
        <v>41.24</v>
      </c>
      <c r="M50" s="617">
        <v>1</v>
      </c>
      <c r="N50" s="618">
        <v>41.24</v>
      </c>
    </row>
    <row r="51" spans="1:14" ht="14.4" customHeight="1" x14ac:dyDescent="0.3">
      <c r="A51" s="613" t="s">
        <v>510</v>
      </c>
      <c r="B51" s="614" t="s">
        <v>1927</v>
      </c>
      <c r="C51" s="615" t="s">
        <v>515</v>
      </c>
      <c r="D51" s="616" t="s">
        <v>1928</v>
      </c>
      <c r="E51" s="615" t="s">
        <v>520</v>
      </c>
      <c r="F51" s="616" t="s">
        <v>1929</v>
      </c>
      <c r="G51" s="615" t="s">
        <v>551</v>
      </c>
      <c r="H51" s="615" t="s">
        <v>686</v>
      </c>
      <c r="I51" s="615" t="s">
        <v>687</v>
      </c>
      <c r="J51" s="615" t="s">
        <v>688</v>
      </c>
      <c r="K51" s="615" t="s">
        <v>689</v>
      </c>
      <c r="L51" s="617">
        <v>185.61029467164153</v>
      </c>
      <c r="M51" s="617">
        <v>65</v>
      </c>
      <c r="N51" s="618">
        <v>12064.6691536567</v>
      </c>
    </row>
    <row r="52" spans="1:14" ht="14.4" customHeight="1" x14ac:dyDescent="0.3">
      <c r="A52" s="613" t="s">
        <v>510</v>
      </c>
      <c r="B52" s="614" t="s">
        <v>1927</v>
      </c>
      <c r="C52" s="615" t="s">
        <v>515</v>
      </c>
      <c r="D52" s="616" t="s">
        <v>1928</v>
      </c>
      <c r="E52" s="615" t="s">
        <v>520</v>
      </c>
      <c r="F52" s="616" t="s">
        <v>1929</v>
      </c>
      <c r="G52" s="615" t="s">
        <v>551</v>
      </c>
      <c r="H52" s="615" t="s">
        <v>690</v>
      </c>
      <c r="I52" s="615" t="s">
        <v>690</v>
      </c>
      <c r="J52" s="615" t="s">
        <v>691</v>
      </c>
      <c r="K52" s="615" t="s">
        <v>692</v>
      </c>
      <c r="L52" s="617">
        <v>36.53895249020465</v>
      </c>
      <c r="M52" s="617">
        <v>390</v>
      </c>
      <c r="N52" s="618">
        <v>14250.191471179813</v>
      </c>
    </row>
    <row r="53" spans="1:14" ht="14.4" customHeight="1" x14ac:dyDescent="0.3">
      <c r="A53" s="613" t="s">
        <v>510</v>
      </c>
      <c r="B53" s="614" t="s">
        <v>1927</v>
      </c>
      <c r="C53" s="615" t="s">
        <v>515</v>
      </c>
      <c r="D53" s="616" t="s">
        <v>1928</v>
      </c>
      <c r="E53" s="615" t="s">
        <v>520</v>
      </c>
      <c r="F53" s="616" t="s">
        <v>1929</v>
      </c>
      <c r="G53" s="615" t="s">
        <v>551</v>
      </c>
      <c r="H53" s="615" t="s">
        <v>693</v>
      </c>
      <c r="I53" s="615" t="s">
        <v>694</v>
      </c>
      <c r="J53" s="615" t="s">
        <v>695</v>
      </c>
      <c r="K53" s="615" t="s">
        <v>696</v>
      </c>
      <c r="L53" s="617">
        <v>59.521403194514008</v>
      </c>
      <c r="M53" s="617">
        <v>5</v>
      </c>
      <c r="N53" s="618">
        <v>297.60701597257003</v>
      </c>
    </row>
    <row r="54" spans="1:14" ht="14.4" customHeight="1" x14ac:dyDescent="0.3">
      <c r="A54" s="613" t="s">
        <v>510</v>
      </c>
      <c r="B54" s="614" t="s">
        <v>1927</v>
      </c>
      <c r="C54" s="615" t="s">
        <v>515</v>
      </c>
      <c r="D54" s="616" t="s">
        <v>1928</v>
      </c>
      <c r="E54" s="615" t="s">
        <v>520</v>
      </c>
      <c r="F54" s="616" t="s">
        <v>1929</v>
      </c>
      <c r="G54" s="615" t="s">
        <v>551</v>
      </c>
      <c r="H54" s="615" t="s">
        <v>697</v>
      </c>
      <c r="I54" s="615" t="s">
        <v>698</v>
      </c>
      <c r="J54" s="615" t="s">
        <v>699</v>
      </c>
      <c r="K54" s="615" t="s">
        <v>700</v>
      </c>
      <c r="L54" s="617">
        <v>157.71000000000004</v>
      </c>
      <c r="M54" s="617">
        <v>1</v>
      </c>
      <c r="N54" s="618">
        <v>157.71000000000004</v>
      </c>
    </row>
    <row r="55" spans="1:14" ht="14.4" customHeight="1" x14ac:dyDescent="0.3">
      <c r="A55" s="613" t="s">
        <v>510</v>
      </c>
      <c r="B55" s="614" t="s">
        <v>1927</v>
      </c>
      <c r="C55" s="615" t="s">
        <v>515</v>
      </c>
      <c r="D55" s="616" t="s">
        <v>1928</v>
      </c>
      <c r="E55" s="615" t="s">
        <v>520</v>
      </c>
      <c r="F55" s="616" t="s">
        <v>1929</v>
      </c>
      <c r="G55" s="615" t="s">
        <v>551</v>
      </c>
      <c r="H55" s="615" t="s">
        <v>701</v>
      </c>
      <c r="I55" s="615" t="s">
        <v>702</v>
      </c>
      <c r="J55" s="615" t="s">
        <v>703</v>
      </c>
      <c r="K55" s="615" t="s">
        <v>704</v>
      </c>
      <c r="L55" s="617">
        <v>73.789933563130518</v>
      </c>
      <c r="M55" s="617">
        <v>1</v>
      </c>
      <c r="N55" s="618">
        <v>73.789933563130518</v>
      </c>
    </row>
    <row r="56" spans="1:14" ht="14.4" customHeight="1" x14ac:dyDescent="0.3">
      <c r="A56" s="613" t="s">
        <v>510</v>
      </c>
      <c r="B56" s="614" t="s">
        <v>1927</v>
      </c>
      <c r="C56" s="615" t="s">
        <v>515</v>
      </c>
      <c r="D56" s="616" t="s">
        <v>1928</v>
      </c>
      <c r="E56" s="615" t="s">
        <v>520</v>
      </c>
      <c r="F56" s="616" t="s">
        <v>1929</v>
      </c>
      <c r="G56" s="615" t="s">
        <v>551</v>
      </c>
      <c r="H56" s="615" t="s">
        <v>705</v>
      </c>
      <c r="I56" s="615" t="s">
        <v>706</v>
      </c>
      <c r="J56" s="615" t="s">
        <v>707</v>
      </c>
      <c r="K56" s="615" t="s">
        <v>708</v>
      </c>
      <c r="L56" s="617">
        <v>113.56000000000003</v>
      </c>
      <c r="M56" s="617">
        <v>1</v>
      </c>
      <c r="N56" s="618">
        <v>113.56000000000003</v>
      </c>
    </row>
    <row r="57" spans="1:14" ht="14.4" customHeight="1" x14ac:dyDescent="0.3">
      <c r="A57" s="613" t="s">
        <v>510</v>
      </c>
      <c r="B57" s="614" t="s">
        <v>1927</v>
      </c>
      <c r="C57" s="615" t="s">
        <v>515</v>
      </c>
      <c r="D57" s="616" t="s">
        <v>1928</v>
      </c>
      <c r="E57" s="615" t="s">
        <v>520</v>
      </c>
      <c r="F57" s="616" t="s">
        <v>1929</v>
      </c>
      <c r="G57" s="615" t="s">
        <v>551</v>
      </c>
      <c r="H57" s="615" t="s">
        <v>709</v>
      </c>
      <c r="I57" s="615" t="s">
        <v>710</v>
      </c>
      <c r="J57" s="615" t="s">
        <v>711</v>
      </c>
      <c r="K57" s="615" t="s">
        <v>712</v>
      </c>
      <c r="L57" s="617">
        <v>48.539999999999992</v>
      </c>
      <c r="M57" s="617">
        <v>1</v>
      </c>
      <c r="N57" s="618">
        <v>48.539999999999992</v>
      </c>
    </row>
    <row r="58" spans="1:14" ht="14.4" customHeight="1" x14ac:dyDescent="0.3">
      <c r="A58" s="613" t="s">
        <v>510</v>
      </c>
      <c r="B58" s="614" t="s">
        <v>1927</v>
      </c>
      <c r="C58" s="615" t="s">
        <v>515</v>
      </c>
      <c r="D58" s="616" t="s">
        <v>1928</v>
      </c>
      <c r="E58" s="615" t="s">
        <v>520</v>
      </c>
      <c r="F58" s="616" t="s">
        <v>1929</v>
      </c>
      <c r="G58" s="615" t="s">
        <v>551</v>
      </c>
      <c r="H58" s="615" t="s">
        <v>713</v>
      </c>
      <c r="I58" s="615" t="s">
        <v>714</v>
      </c>
      <c r="J58" s="615" t="s">
        <v>715</v>
      </c>
      <c r="K58" s="615" t="s">
        <v>716</v>
      </c>
      <c r="L58" s="617">
        <v>254.52</v>
      </c>
      <c r="M58" s="617">
        <v>1</v>
      </c>
      <c r="N58" s="618">
        <v>254.52</v>
      </c>
    </row>
    <row r="59" spans="1:14" ht="14.4" customHeight="1" x14ac:dyDescent="0.3">
      <c r="A59" s="613" t="s">
        <v>510</v>
      </c>
      <c r="B59" s="614" t="s">
        <v>1927</v>
      </c>
      <c r="C59" s="615" t="s">
        <v>515</v>
      </c>
      <c r="D59" s="616" t="s">
        <v>1928</v>
      </c>
      <c r="E59" s="615" t="s">
        <v>520</v>
      </c>
      <c r="F59" s="616" t="s">
        <v>1929</v>
      </c>
      <c r="G59" s="615" t="s">
        <v>551</v>
      </c>
      <c r="H59" s="615" t="s">
        <v>717</v>
      </c>
      <c r="I59" s="615" t="s">
        <v>718</v>
      </c>
      <c r="J59" s="615" t="s">
        <v>719</v>
      </c>
      <c r="K59" s="615" t="s">
        <v>720</v>
      </c>
      <c r="L59" s="617">
        <v>51.1</v>
      </c>
      <c r="M59" s="617">
        <v>1</v>
      </c>
      <c r="N59" s="618">
        <v>51.1</v>
      </c>
    </row>
    <row r="60" spans="1:14" ht="14.4" customHeight="1" x14ac:dyDescent="0.3">
      <c r="A60" s="613" t="s">
        <v>510</v>
      </c>
      <c r="B60" s="614" t="s">
        <v>1927</v>
      </c>
      <c r="C60" s="615" t="s">
        <v>515</v>
      </c>
      <c r="D60" s="616" t="s">
        <v>1928</v>
      </c>
      <c r="E60" s="615" t="s">
        <v>520</v>
      </c>
      <c r="F60" s="616" t="s">
        <v>1929</v>
      </c>
      <c r="G60" s="615" t="s">
        <v>551</v>
      </c>
      <c r="H60" s="615" t="s">
        <v>721</v>
      </c>
      <c r="I60" s="615" t="s">
        <v>722</v>
      </c>
      <c r="J60" s="615" t="s">
        <v>723</v>
      </c>
      <c r="K60" s="615" t="s">
        <v>724</v>
      </c>
      <c r="L60" s="617">
        <v>326.22934086436527</v>
      </c>
      <c r="M60" s="617">
        <v>3</v>
      </c>
      <c r="N60" s="618">
        <v>978.68802259309575</v>
      </c>
    </row>
    <row r="61" spans="1:14" ht="14.4" customHeight="1" x14ac:dyDescent="0.3">
      <c r="A61" s="613" t="s">
        <v>510</v>
      </c>
      <c r="B61" s="614" t="s">
        <v>1927</v>
      </c>
      <c r="C61" s="615" t="s">
        <v>515</v>
      </c>
      <c r="D61" s="616" t="s">
        <v>1928</v>
      </c>
      <c r="E61" s="615" t="s">
        <v>520</v>
      </c>
      <c r="F61" s="616" t="s">
        <v>1929</v>
      </c>
      <c r="G61" s="615" t="s">
        <v>551</v>
      </c>
      <c r="H61" s="615" t="s">
        <v>725</v>
      </c>
      <c r="I61" s="615" t="s">
        <v>726</v>
      </c>
      <c r="J61" s="615" t="s">
        <v>645</v>
      </c>
      <c r="K61" s="615" t="s">
        <v>727</v>
      </c>
      <c r="L61" s="617">
        <v>21.587142857142855</v>
      </c>
      <c r="M61" s="617">
        <v>7</v>
      </c>
      <c r="N61" s="618">
        <v>151.10999999999999</v>
      </c>
    </row>
    <row r="62" spans="1:14" ht="14.4" customHeight="1" x14ac:dyDescent="0.3">
      <c r="A62" s="613" t="s">
        <v>510</v>
      </c>
      <c r="B62" s="614" t="s">
        <v>1927</v>
      </c>
      <c r="C62" s="615" t="s">
        <v>515</v>
      </c>
      <c r="D62" s="616" t="s">
        <v>1928</v>
      </c>
      <c r="E62" s="615" t="s">
        <v>520</v>
      </c>
      <c r="F62" s="616" t="s">
        <v>1929</v>
      </c>
      <c r="G62" s="615" t="s">
        <v>551</v>
      </c>
      <c r="H62" s="615" t="s">
        <v>728</v>
      </c>
      <c r="I62" s="615" t="s">
        <v>729</v>
      </c>
      <c r="J62" s="615" t="s">
        <v>730</v>
      </c>
      <c r="K62" s="615"/>
      <c r="L62" s="617">
        <v>205.14325000112126</v>
      </c>
      <c r="M62" s="617">
        <v>2</v>
      </c>
      <c r="N62" s="618">
        <v>410.28650000224252</v>
      </c>
    </row>
    <row r="63" spans="1:14" ht="14.4" customHeight="1" x14ac:dyDescent="0.3">
      <c r="A63" s="613" t="s">
        <v>510</v>
      </c>
      <c r="B63" s="614" t="s">
        <v>1927</v>
      </c>
      <c r="C63" s="615" t="s">
        <v>515</v>
      </c>
      <c r="D63" s="616" t="s">
        <v>1928</v>
      </c>
      <c r="E63" s="615" t="s">
        <v>520</v>
      </c>
      <c r="F63" s="616" t="s">
        <v>1929</v>
      </c>
      <c r="G63" s="615" t="s">
        <v>551</v>
      </c>
      <c r="H63" s="615" t="s">
        <v>731</v>
      </c>
      <c r="I63" s="615" t="s">
        <v>732</v>
      </c>
      <c r="J63" s="615" t="s">
        <v>733</v>
      </c>
      <c r="K63" s="615" t="s">
        <v>734</v>
      </c>
      <c r="L63" s="617">
        <v>154.78050000000002</v>
      </c>
      <c r="M63" s="617">
        <v>4</v>
      </c>
      <c r="N63" s="618">
        <v>619.12200000000007</v>
      </c>
    </row>
    <row r="64" spans="1:14" ht="14.4" customHeight="1" x14ac:dyDescent="0.3">
      <c r="A64" s="613" t="s">
        <v>510</v>
      </c>
      <c r="B64" s="614" t="s">
        <v>1927</v>
      </c>
      <c r="C64" s="615" t="s">
        <v>515</v>
      </c>
      <c r="D64" s="616" t="s">
        <v>1928</v>
      </c>
      <c r="E64" s="615" t="s">
        <v>520</v>
      </c>
      <c r="F64" s="616" t="s">
        <v>1929</v>
      </c>
      <c r="G64" s="615" t="s">
        <v>551</v>
      </c>
      <c r="H64" s="615" t="s">
        <v>735</v>
      </c>
      <c r="I64" s="615" t="s">
        <v>736</v>
      </c>
      <c r="J64" s="615" t="s">
        <v>737</v>
      </c>
      <c r="K64" s="615" t="s">
        <v>738</v>
      </c>
      <c r="L64" s="617">
        <v>222.89649352759486</v>
      </c>
      <c r="M64" s="617">
        <v>3</v>
      </c>
      <c r="N64" s="618">
        <v>668.68948058278454</v>
      </c>
    </row>
    <row r="65" spans="1:14" ht="14.4" customHeight="1" x14ac:dyDescent="0.3">
      <c r="A65" s="613" t="s">
        <v>510</v>
      </c>
      <c r="B65" s="614" t="s">
        <v>1927</v>
      </c>
      <c r="C65" s="615" t="s">
        <v>515</v>
      </c>
      <c r="D65" s="616" t="s">
        <v>1928</v>
      </c>
      <c r="E65" s="615" t="s">
        <v>520</v>
      </c>
      <c r="F65" s="616" t="s">
        <v>1929</v>
      </c>
      <c r="G65" s="615" t="s">
        <v>551</v>
      </c>
      <c r="H65" s="615" t="s">
        <v>739</v>
      </c>
      <c r="I65" s="615" t="s">
        <v>740</v>
      </c>
      <c r="J65" s="615" t="s">
        <v>741</v>
      </c>
      <c r="K65" s="615" t="s">
        <v>742</v>
      </c>
      <c r="L65" s="617">
        <v>71.61</v>
      </c>
      <c r="M65" s="617">
        <v>4</v>
      </c>
      <c r="N65" s="618">
        <v>286.44</v>
      </c>
    </row>
    <row r="66" spans="1:14" ht="14.4" customHeight="1" x14ac:dyDescent="0.3">
      <c r="A66" s="613" t="s">
        <v>510</v>
      </c>
      <c r="B66" s="614" t="s">
        <v>1927</v>
      </c>
      <c r="C66" s="615" t="s">
        <v>515</v>
      </c>
      <c r="D66" s="616" t="s">
        <v>1928</v>
      </c>
      <c r="E66" s="615" t="s">
        <v>520</v>
      </c>
      <c r="F66" s="616" t="s">
        <v>1929</v>
      </c>
      <c r="G66" s="615" t="s">
        <v>551</v>
      </c>
      <c r="H66" s="615" t="s">
        <v>743</v>
      </c>
      <c r="I66" s="615" t="s">
        <v>744</v>
      </c>
      <c r="J66" s="615" t="s">
        <v>745</v>
      </c>
      <c r="K66" s="615" t="s">
        <v>746</v>
      </c>
      <c r="L66" s="617">
        <v>107.33</v>
      </c>
      <c r="M66" s="617">
        <v>1</v>
      </c>
      <c r="N66" s="618">
        <v>107.33</v>
      </c>
    </row>
    <row r="67" spans="1:14" ht="14.4" customHeight="1" x14ac:dyDescent="0.3">
      <c r="A67" s="613" t="s">
        <v>510</v>
      </c>
      <c r="B67" s="614" t="s">
        <v>1927</v>
      </c>
      <c r="C67" s="615" t="s">
        <v>515</v>
      </c>
      <c r="D67" s="616" t="s">
        <v>1928</v>
      </c>
      <c r="E67" s="615" t="s">
        <v>520</v>
      </c>
      <c r="F67" s="616" t="s">
        <v>1929</v>
      </c>
      <c r="G67" s="615" t="s">
        <v>551</v>
      </c>
      <c r="H67" s="615" t="s">
        <v>747</v>
      </c>
      <c r="I67" s="615" t="s">
        <v>748</v>
      </c>
      <c r="J67" s="615" t="s">
        <v>749</v>
      </c>
      <c r="K67" s="615" t="s">
        <v>750</v>
      </c>
      <c r="L67" s="617">
        <v>117.63000000000002</v>
      </c>
      <c r="M67" s="617">
        <v>1</v>
      </c>
      <c r="N67" s="618">
        <v>117.63000000000002</v>
      </c>
    </row>
    <row r="68" spans="1:14" ht="14.4" customHeight="1" x14ac:dyDescent="0.3">
      <c r="A68" s="613" t="s">
        <v>510</v>
      </c>
      <c r="B68" s="614" t="s">
        <v>1927</v>
      </c>
      <c r="C68" s="615" t="s">
        <v>515</v>
      </c>
      <c r="D68" s="616" t="s">
        <v>1928</v>
      </c>
      <c r="E68" s="615" t="s">
        <v>520</v>
      </c>
      <c r="F68" s="616" t="s">
        <v>1929</v>
      </c>
      <c r="G68" s="615" t="s">
        <v>551</v>
      </c>
      <c r="H68" s="615" t="s">
        <v>751</v>
      </c>
      <c r="I68" s="615" t="s">
        <v>752</v>
      </c>
      <c r="J68" s="615" t="s">
        <v>753</v>
      </c>
      <c r="K68" s="615" t="s">
        <v>754</v>
      </c>
      <c r="L68" s="617">
        <v>103.68962838843136</v>
      </c>
      <c r="M68" s="617">
        <v>1</v>
      </c>
      <c r="N68" s="618">
        <v>103.68962838843136</v>
      </c>
    </row>
    <row r="69" spans="1:14" ht="14.4" customHeight="1" x14ac:dyDescent="0.3">
      <c r="A69" s="613" t="s">
        <v>510</v>
      </c>
      <c r="B69" s="614" t="s">
        <v>1927</v>
      </c>
      <c r="C69" s="615" t="s">
        <v>515</v>
      </c>
      <c r="D69" s="616" t="s">
        <v>1928</v>
      </c>
      <c r="E69" s="615" t="s">
        <v>520</v>
      </c>
      <c r="F69" s="616" t="s">
        <v>1929</v>
      </c>
      <c r="G69" s="615" t="s">
        <v>551</v>
      </c>
      <c r="H69" s="615" t="s">
        <v>755</v>
      </c>
      <c r="I69" s="615" t="s">
        <v>756</v>
      </c>
      <c r="J69" s="615" t="s">
        <v>757</v>
      </c>
      <c r="K69" s="615" t="s">
        <v>758</v>
      </c>
      <c r="L69" s="617">
        <v>124.2</v>
      </c>
      <c r="M69" s="617">
        <v>1</v>
      </c>
      <c r="N69" s="618">
        <v>124.2</v>
      </c>
    </row>
    <row r="70" spans="1:14" ht="14.4" customHeight="1" x14ac:dyDescent="0.3">
      <c r="A70" s="613" t="s">
        <v>510</v>
      </c>
      <c r="B70" s="614" t="s">
        <v>1927</v>
      </c>
      <c r="C70" s="615" t="s">
        <v>515</v>
      </c>
      <c r="D70" s="616" t="s">
        <v>1928</v>
      </c>
      <c r="E70" s="615" t="s">
        <v>520</v>
      </c>
      <c r="F70" s="616" t="s">
        <v>1929</v>
      </c>
      <c r="G70" s="615" t="s">
        <v>551</v>
      </c>
      <c r="H70" s="615" t="s">
        <v>759</v>
      </c>
      <c r="I70" s="615" t="s">
        <v>760</v>
      </c>
      <c r="J70" s="615" t="s">
        <v>761</v>
      </c>
      <c r="K70" s="615" t="s">
        <v>762</v>
      </c>
      <c r="L70" s="617">
        <v>359.67950619500937</v>
      </c>
      <c r="M70" s="617">
        <v>36</v>
      </c>
      <c r="N70" s="618">
        <v>12948.462223020337</v>
      </c>
    </row>
    <row r="71" spans="1:14" ht="14.4" customHeight="1" x14ac:dyDescent="0.3">
      <c r="A71" s="613" t="s">
        <v>510</v>
      </c>
      <c r="B71" s="614" t="s">
        <v>1927</v>
      </c>
      <c r="C71" s="615" t="s">
        <v>515</v>
      </c>
      <c r="D71" s="616" t="s">
        <v>1928</v>
      </c>
      <c r="E71" s="615" t="s">
        <v>520</v>
      </c>
      <c r="F71" s="616" t="s">
        <v>1929</v>
      </c>
      <c r="G71" s="615" t="s">
        <v>551</v>
      </c>
      <c r="H71" s="615" t="s">
        <v>763</v>
      </c>
      <c r="I71" s="615" t="s">
        <v>764</v>
      </c>
      <c r="J71" s="615" t="s">
        <v>765</v>
      </c>
      <c r="K71" s="615" t="s">
        <v>766</v>
      </c>
      <c r="L71" s="617">
        <v>63.580000000000013</v>
      </c>
      <c r="M71" s="617">
        <v>27</v>
      </c>
      <c r="N71" s="618">
        <v>1716.6600000000003</v>
      </c>
    </row>
    <row r="72" spans="1:14" ht="14.4" customHeight="1" x14ac:dyDescent="0.3">
      <c r="A72" s="613" t="s">
        <v>510</v>
      </c>
      <c r="B72" s="614" t="s">
        <v>1927</v>
      </c>
      <c r="C72" s="615" t="s">
        <v>515</v>
      </c>
      <c r="D72" s="616" t="s">
        <v>1928</v>
      </c>
      <c r="E72" s="615" t="s">
        <v>520</v>
      </c>
      <c r="F72" s="616" t="s">
        <v>1929</v>
      </c>
      <c r="G72" s="615" t="s">
        <v>551</v>
      </c>
      <c r="H72" s="615" t="s">
        <v>767</v>
      </c>
      <c r="I72" s="615" t="s">
        <v>767</v>
      </c>
      <c r="J72" s="615" t="s">
        <v>768</v>
      </c>
      <c r="K72" s="615" t="s">
        <v>769</v>
      </c>
      <c r="L72" s="617">
        <v>158.32932405507196</v>
      </c>
      <c r="M72" s="617">
        <v>1</v>
      </c>
      <c r="N72" s="618">
        <v>158.32932405507196</v>
      </c>
    </row>
    <row r="73" spans="1:14" ht="14.4" customHeight="1" x14ac:dyDescent="0.3">
      <c r="A73" s="613" t="s">
        <v>510</v>
      </c>
      <c r="B73" s="614" t="s">
        <v>1927</v>
      </c>
      <c r="C73" s="615" t="s">
        <v>515</v>
      </c>
      <c r="D73" s="616" t="s">
        <v>1928</v>
      </c>
      <c r="E73" s="615" t="s">
        <v>520</v>
      </c>
      <c r="F73" s="616" t="s">
        <v>1929</v>
      </c>
      <c r="G73" s="615" t="s">
        <v>551</v>
      </c>
      <c r="H73" s="615" t="s">
        <v>770</v>
      </c>
      <c r="I73" s="615" t="s">
        <v>771</v>
      </c>
      <c r="J73" s="615" t="s">
        <v>772</v>
      </c>
      <c r="K73" s="615" t="s">
        <v>773</v>
      </c>
      <c r="L73" s="617">
        <v>70.39</v>
      </c>
      <c r="M73" s="617">
        <v>1</v>
      </c>
      <c r="N73" s="618">
        <v>70.39</v>
      </c>
    </row>
    <row r="74" spans="1:14" ht="14.4" customHeight="1" x14ac:dyDescent="0.3">
      <c r="A74" s="613" t="s">
        <v>510</v>
      </c>
      <c r="B74" s="614" t="s">
        <v>1927</v>
      </c>
      <c r="C74" s="615" t="s">
        <v>515</v>
      </c>
      <c r="D74" s="616" t="s">
        <v>1928</v>
      </c>
      <c r="E74" s="615" t="s">
        <v>520</v>
      </c>
      <c r="F74" s="616" t="s">
        <v>1929</v>
      </c>
      <c r="G74" s="615" t="s">
        <v>551</v>
      </c>
      <c r="H74" s="615" t="s">
        <v>774</v>
      </c>
      <c r="I74" s="615" t="s">
        <v>775</v>
      </c>
      <c r="J74" s="615" t="s">
        <v>776</v>
      </c>
      <c r="K74" s="615" t="s">
        <v>777</v>
      </c>
      <c r="L74" s="617">
        <v>121.84</v>
      </c>
      <c r="M74" s="617">
        <v>1</v>
      </c>
      <c r="N74" s="618">
        <v>121.84</v>
      </c>
    </row>
    <row r="75" spans="1:14" ht="14.4" customHeight="1" x14ac:dyDescent="0.3">
      <c r="A75" s="613" t="s">
        <v>510</v>
      </c>
      <c r="B75" s="614" t="s">
        <v>1927</v>
      </c>
      <c r="C75" s="615" t="s">
        <v>515</v>
      </c>
      <c r="D75" s="616" t="s">
        <v>1928</v>
      </c>
      <c r="E75" s="615" t="s">
        <v>520</v>
      </c>
      <c r="F75" s="616" t="s">
        <v>1929</v>
      </c>
      <c r="G75" s="615" t="s">
        <v>551</v>
      </c>
      <c r="H75" s="615" t="s">
        <v>778</v>
      </c>
      <c r="I75" s="615" t="s">
        <v>779</v>
      </c>
      <c r="J75" s="615" t="s">
        <v>780</v>
      </c>
      <c r="K75" s="615" t="s">
        <v>781</v>
      </c>
      <c r="L75" s="617">
        <v>128.91672453714756</v>
      </c>
      <c r="M75" s="617">
        <v>13</v>
      </c>
      <c r="N75" s="618">
        <v>1675.9174189829182</v>
      </c>
    </row>
    <row r="76" spans="1:14" ht="14.4" customHeight="1" x14ac:dyDescent="0.3">
      <c r="A76" s="613" t="s">
        <v>510</v>
      </c>
      <c r="B76" s="614" t="s">
        <v>1927</v>
      </c>
      <c r="C76" s="615" t="s">
        <v>515</v>
      </c>
      <c r="D76" s="616" t="s">
        <v>1928</v>
      </c>
      <c r="E76" s="615" t="s">
        <v>520</v>
      </c>
      <c r="F76" s="616" t="s">
        <v>1929</v>
      </c>
      <c r="G76" s="615" t="s">
        <v>551</v>
      </c>
      <c r="H76" s="615" t="s">
        <v>782</v>
      </c>
      <c r="I76" s="615" t="s">
        <v>783</v>
      </c>
      <c r="J76" s="615" t="s">
        <v>784</v>
      </c>
      <c r="K76" s="615" t="s">
        <v>785</v>
      </c>
      <c r="L76" s="617">
        <v>88.492800447480093</v>
      </c>
      <c r="M76" s="617">
        <v>38</v>
      </c>
      <c r="N76" s="618">
        <v>3362.7264170042436</v>
      </c>
    </row>
    <row r="77" spans="1:14" ht="14.4" customHeight="1" x14ac:dyDescent="0.3">
      <c r="A77" s="613" t="s">
        <v>510</v>
      </c>
      <c r="B77" s="614" t="s">
        <v>1927</v>
      </c>
      <c r="C77" s="615" t="s">
        <v>515</v>
      </c>
      <c r="D77" s="616" t="s">
        <v>1928</v>
      </c>
      <c r="E77" s="615" t="s">
        <v>520</v>
      </c>
      <c r="F77" s="616" t="s">
        <v>1929</v>
      </c>
      <c r="G77" s="615" t="s">
        <v>551</v>
      </c>
      <c r="H77" s="615" t="s">
        <v>786</v>
      </c>
      <c r="I77" s="615" t="s">
        <v>787</v>
      </c>
      <c r="J77" s="615" t="s">
        <v>788</v>
      </c>
      <c r="K77" s="615" t="s">
        <v>789</v>
      </c>
      <c r="L77" s="617">
        <v>48.950414963981714</v>
      </c>
      <c r="M77" s="617">
        <v>50</v>
      </c>
      <c r="N77" s="618">
        <v>2447.5207481990856</v>
      </c>
    </row>
    <row r="78" spans="1:14" ht="14.4" customHeight="1" x14ac:dyDescent="0.3">
      <c r="A78" s="613" t="s">
        <v>510</v>
      </c>
      <c r="B78" s="614" t="s">
        <v>1927</v>
      </c>
      <c r="C78" s="615" t="s">
        <v>515</v>
      </c>
      <c r="D78" s="616" t="s">
        <v>1928</v>
      </c>
      <c r="E78" s="615" t="s">
        <v>520</v>
      </c>
      <c r="F78" s="616" t="s">
        <v>1929</v>
      </c>
      <c r="G78" s="615" t="s">
        <v>551</v>
      </c>
      <c r="H78" s="615" t="s">
        <v>790</v>
      </c>
      <c r="I78" s="615" t="s">
        <v>791</v>
      </c>
      <c r="J78" s="615" t="s">
        <v>792</v>
      </c>
      <c r="K78" s="615" t="s">
        <v>793</v>
      </c>
      <c r="L78" s="617">
        <v>279.83312571190424</v>
      </c>
      <c r="M78" s="617">
        <v>84</v>
      </c>
      <c r="N78" s="618">
        <v>23505.982559799959</v>
      </c>
    </row>
    <row r="79" spans="1:14" ht="14.4" customHeight="1" x14ac:dyDescent="0.3">
      <c r="A79" s="613" t="s">
        <v>510</v>
      </c>
      <c r="B79" s="614" t="s">
        <v>1927</v>
      </c>
      <c r="C79" s="615" t="s">
        <v>515</v>
      </c>
      <c r="D79" s="616" t="s">
        <v>1928</v>
      </c>
      <c r="E79" s="615" t="s">
        <v>520</v>
      </c>
      <c r="F79" s="616" t="s">
        <v>1929</v>
      </c>
      <c r="G79" s="615" t="s">
        <v>551</v>
      </c>
      <c r="H79" s="615" t="s">
        <v>794</v>
      </c>
      <c r="I79" s="615" t="s">
        <v>795</v>
      </c>
      <c r="J79" s="615" t="s">
        <v>796</v>
      </c>
      <c r="K79" s="615" t="s">
        <v>797</v>
      </c>
      <c r="L79" s="617">
        <v>379.00366231176963</v>
      </c>
      <c r="M79" s="617">
        <v>16</v>
      </c>
      <c r="N79" s="618">
        <v>6064.0585969883141</v>
      </c>
    </row>
    <row r="80" spans="1:14" ht="14.4" customHeight="1" x14ac:dyDescent="0.3">
      <c r="A80" s="613" t="s">
        <v>510</v>
      </c>
      <c r="B80" s="614" t="s">
        <v>1927</v>
      </c>
      <c r="C80" s="615" t="s">
        <v>515</v>
      </c>
      <c r="D80" s="616" t="s">
        <v>1928</v>
      </c>
      <c r="E80" s="615" t="s">
        <v>520</v>
      </c>
      <c r="F80" s="616" t="s">
        <v>1929</v>
      </c>
      <c r="G80" s="615" t="s">
        <v>551</v>
      </c>
      <c r="H80" s="615" t="s">
        <v>798</v>
      </c>
      <c r="I80" s="615" t="s">
        <v>799</v>
      </c>
      <c r="J80" s="615" t="s">
        <v>800</v>
      </c>
      <c r="K80" s="615" t="s">
        <v>801</v>
      </c>
      <c r="L80" s="617">
        <v>538.03000000000031</v>
      </c>
      <c r="M80" s="617">
        <v>1</v>
      </c>
      <c r="N80" s="618">
        <v>538.03000000000031</v>
      </c>
    </row>
    <row r="81" spans="1:14" ht="14.4" customHeight="1" x14ac:dyDescent="0.3">
      <c r="A81" s="613" t="s">
        <v>510</v>
      </c>
      <c r="B81" s="614" t="s">
        <v>1927</v>
      </c>
      <c r="C81" s="615" t="s">
        <v>515</v>
      </c>
      <c r="D81" s="616" t="s">
        <v>1928</v>
      </c>
      <c r="E81" s="615" t="s">
        <v>520</v>
      </c>
      <c r="F81" s="616" t="s">
        <v>1929</v>
      </c>
      <c r="G81" s="615" t="s">
        <v>551</v>
      </c>
      <c r="H81" s="615" t="s">
        <v>802</v>
      </c>
      <c r="I81" s="615" t="s">
        <v>803</v>
      </c>
      <c r="J81" s="615" t="s">
        <v>804</v>
      </c>
      <c r="K81" s="615" t="s">
        <v>805</v>
      </c>
      <c r="L81" s="617">
        <v>112.45333333333333</v>
      </c>
      <c r="M81" s="617">
        <v>3</v>
      </c>
      <c r="N81" s="618">
        <v>337.36</v>
      </c>
    </row>
    <row r="82" spans="1:14" ht="14.4" customHeight="1" x14ac:dyDescent="0.3">
      <c r="A82" s="613" t="s">
        <v>510</v>
      </c>
      <c r="B82" s="614" t="s">
        <v>1927</v>
      </c>
      <c r="C82" s="615" t="s">
        <v>515</v>
      </c>
      <c r="D82" s="616" t="s">
        <v>1928</v>
      </c>
      <c r="E82" s="615" t="s">
        <v>520</v>
      </c>
      <c r="F82" s="616" t="s">
        <v>1929</v>
      </c>
      <c r="G82" s="615" t="s">
        <v>551</v>
      </c>
      <c r="H82" s="615" t="s">
        <v>806</v>
      </c>
      <c r="I82" s="615" t="s">
        <v>807</v>
      </c>
      <c r="J82" s="615" t="s">
        <v>808</v>
      </c>
      <c r="K82" s="615" t="s">
        <v>809</v>
      </c>
      <c r="L82" s="617">
        <v>153.24885508038523</v>
      </c>
      <c r="M82" s="617">
        <v>1</v>
      </c>
      <c r="N82" s="618">
        <v>153.24885508038523</v>
      </c>
    </row>
    <row r="83" spans="1:14" ht="14.4" customHeight="1" x14ac:dyDescent="0.3">
      <c r="A83" s="613" t="s">
        <v>510</v>
      </c>
      <c r="B83" s="614" t="s">
        <v>1927</v>
      </c>
      <c r="C83" s="615" t="s">
        <v>515</v>
      </c>
      <c r="D83" s="616" t="s">
        <v>1928</v>
      </c>
      <c r="E83" s="615" t="s">
        <v>520</v>
      </c>
      <c r="F83" s="616" t="s">
        <v>1929</v>
      </c>
      <c r="G83" s="615" t="s">
        <v>551</v>
      </c>
      <c r="H83" s="615" t="s">
        <v>810</v>
      </c>
      <c r="I83" s="615" t="s">
        <v>811</v>
      </c>
      <c r="J83" s="615" t="s">
        <v>672</v>
      </c>
      <c r="K83" s="615" t="s">
        <v>812</v>
      </c>
      <c r="L83" s="617">
        <v>159.84000000000012</v>
      </c>
      <c r="M83" s="617">
        <v>1</v>
      </c>
      <c r="N83" s="618">
        <v>159.84000000000012</v>
      </c>
    </row>
    <row r="84" spans="1:14" ht="14.4" customHeight="1" x14ac:dyDescent="0.3">
      <c r="A84" s="613" t="s">
        <v>510</v>
      </c>
      <c r="B84" s="614" t="s">
        <v>1927</v>
      </c>
      <c r="C84" s="615" t="s">
        <v>515</v>
      </c>
      <c r="D84" s="616" t="s">
        <v>1928</v>
      </c>
      <c r="E84" s="615" t="s">
        <v>520</v>
      </c>
      <c r="F84" s="616" t="s">
        <v>1929</v>
      </c>
      <c r="G84" s="615" t="s">
        <v>551</v>
      </c>
      <c r="H84" s="615" t="s">
        <v>813</v>
      </c>
      <c r="I84" s="615" t="s">
        <v>814</v>
      </c>
      <c r="J84" s="615" t="s">
        <v>815</v>
      </c>
      <c r="K84" s="615" t="s">
        <v>816</v>
      </c>
      <c r="L84" s="617">
        <v>26.280000000000008</v>
      </c>
      <c r="M84" s="617">
        <v>1</v>
      </c>
      <c r="N84" s="618">
        <v>26.280000000000008</v>
      </c>
    </row>
    <row r="85" spans="1:14" ht="14.4" customHeight="1" x14ac:dyDescent="0.3">
      <c r="A85" s="613" t="s">
        <v>510</v>
      </c>
      <c r="B85" s="614" t="s">
        <v>1927</v>
      </c>
      <c r="C85" s="615" t="s">
        <v>515</v>
      </c>
      <c r="D85" s="616" t="s">
        <v>1928</v>
      </c>
      <c r="E85" s="615" t="s">
        <v>520</v>
      </c>
      <c r="F85" s="616" t="s">
        <v>1929</v>
      </c>
      <c r="G85" s="615" t="s">
        <v>551</v>
      </c>
      <c r="H85" s="615" t="s">
        <v>817</v>
      </c>
      <c r="I85" s="615" t="s">
        <v>818</v>
      </c>
      <c r="J85" s="615" t="s">
        <v>819</v>
      </c>
      <c r="K85" s="615" t="s">
        <v>820</v>
      </c>
      <c r="L85" s="617">
        <v>219.93165802461277</v>
      </c>
      <c r="M85" s="617">
        <v>144</v>
      </c>
      <c r="N85" s="618">
        <v>31670.158755544238</v>
      </c>
    </row>
    <row r="86" spans="1:14" ht="14.4" customHeight="1" x14ac:dyDescent="0.3">
      <c r="A86" s="613" t="s">
        <v>510</v>
      </c>
      <c r="B86" s="614" t="s">
        <v>1927</v>
      </c>
      <c r="C86" s="615" t="s">
        <v>515</v>
      </c>
      <c r="D86" s="616" t="s">
        <v>1928</v>
      </c>
      <c r="E86" s="615" t="s">
        <v>520</v>
      </c>
      <c r="F86" s="616" t="s">
        <v>1929</v>
      </c>
      <c r="G86" s="615" t="s">
        <v>551</v>
      </c>
      <c r="H86" s="615" t="s">
        <v>821</v>
      </c>
      <c r="I86" s="615" t="s">
        <v>189</v>
      </c>
      <c r="J86" s="615" t="s">
        <v>822</v>
      </c>
      <c r="K86" s="615"/>
      <c r="L86" s="617">
        <v>97.320244499146497</v>
      </c>
      <c r="M86" s="617">
        <v>73</v>
      </c>
      <c r="N86" s="618">
        <v>7104.3778484376944</v>
      </c>
    </row>
    <row r="87" spans="1:14" ht="14.4" customHeight="1" x14ac:dyDescent="0.3">
      <c r="A87" s="613" t="s">
        <v>510</v>
      </c>
      <c r="B87" s="614" t="s">
        <v>1927</v>
      </c>
      <c r="C87" s="615" t="s">
        <v>515</v>
      </c>
      <c r="D87" s="616" t="s">
        <v>1928</v>
      </c>
      <c r="E87" s="615" t="s">
        <v>520</v>
      </c>
      <c r="F87" s="616" t="s">
        <v>1929</v>
      </c>
      <c r="G87" s="615" t="s">
        <v>551</v>
      </c>
      <c r="H87" s="615" t="s">
        <v>823</v>
      </c>
      <c r="I87" s="615" t="s">
        <v>189</v>
      </c>
      <c r="J87" s="615" t="s">
        <v>824</v>
      </c>
      <c r="K87" s="615"/>
      <c r="L87" s="617">
        <v>216.44490027769083</v>
      </c>
      <c r="M87" s="617">
        <v>19</v>
      </c>
      <c r="N87" s="618">
        <v>4112.4531052761258</v>
      </c>
    </row>
    <row r="88" spans="1:14" ht="14.4" customHeight="1" x14ac:dyDescent="0.3">
      <c r="A88" s="613" t="s">
        <v>510</v>
      </c>
      <c r="B88" s="614" t="s">
        <v>1927</v>
      </c>
      <c r="C88" s="615" t="s">
        <v>515</v>
      </c>
      <c r="D88" s="616" t="s">
        <v>1928</v>
      </c>
      <c r="E88" s="615" t="s">
        <v>520</v>
      </c>
      <c r="F88" s="616" t="s">
        <v>1929</v>
      </c>
      <c r="G88" s="615" t="s">
        <v>551</v>
      </c>
      <c r="H88" s="615" t="s">
        <v>825</v>
      </c>
      <c r="I88" s="615" t="s">
        <v>189</v>
      </c>
      <c r="J88" s="615" t="s">
        <v>826</v>
      </c>
      <c r="K88" s="615"/>
      <c r="L88" s="617">
        <v>146.75153846153847</v>
      </c>
      <c r="M88" s="617">
        <v>13</v>
      </c>
      <c r="N88" s="618">
        <v>1907.77</v>
      </c>
    </row>
    <row r="89" spans="1:14" ht="14.4" customHeight="1" x14ac:dyDescent="0.3">
      <c r="A89" s="613" t="s">
        <v>510</v>
      </c>
      <c r="B89" s="614" t="s">
        <v>1927</v>
      </c>
      <c r="C89" s="615" t="s">
        <v>515</v>
      </c>
      <c r="D89" s="616" t="s">
        <v>1928</v>
      </c>
      <c r="E89" s="615" t="s">
        <v>520</v>
      </c>
      <c r="F89" s="616" t="s">
        <v>1929</v>
      </c>
      <c r="G89" s="615" t="s">
        <v>551</v>
      </c>
      <c r="H89" s="615" t="s">
        <v>827</v>
      </c>
      <c r="I89" s="615" t="s">
        <v>189</v>
      </c>
      <c r="J89" s="615" t="s">
        <v>828</v>
      </c>
      <c r="K89" s="615"/>
      <c r="L89" s="617">
        <v>97.581391016033123</v>
      </c>
      <c r="M89" s="617">
        <v>97</v>
      </c>
      <c r="N89" s="618">
        <v>9465.3949285552135</v>
      </c>
    </row>
    <row r="90" spans="1:14" ht="14.4" customHeight="1" x14ac:dyDescent="0.3">
      <c r="A90" s="613" t="s">
        <v>510</v>
      </c>
      <c r="B90" s="614" t="s">
        <v>1927</v>
      </c>
      <c r="C90" s="615" t="s">
        <v>515</v>
      </c>
      <c r="D90" s="616" t="s">
        <v>1928</v>
      </c>
      <c r="E90" s="615" t="s">
        <v>520</v>
      </c>
      <c r="F90" s="616" t="s">
        <v>1929</v>
      </c>
      <c r="G90" s="615" t="s">
        <v>551</v>
      </c>
      <c r="H90" s="615" t="s">
        <v>829</v>
      </c>
      <c r="I90" s="615" t="s">
        <v>830</v>
      </c>
      <c r="J90" s="615" t="s">
        <v>831</v>
      </c>
      <c r="K90" s="615" t="s">
        <v>832</v>
      </c>
      <c r="L90" s="617">
        <v>68.898746555298828</v>
      </c>
      <c r="M90" s="617">
        <v>57</v>
      </c>
      <c r="N90" s="618">
        <v>3927.2285536520335</v>
      </c>
    </row>
    <row r="91" spans="1:14" ht="14.4" customHeight="1" x14ac:dyDescent="0.3">
      <c r="A91" s="613" t="s">
        <v>510</v>
      </c>
      <c r="B91" s="614" t="s">
        <v>1927</v>
      </c>
      <c r="C91" s="615" t="s">
        <v>515</v>
      </c>
      <c r="D91" s="616" t="s">
        <v>1928</v>
      </c>
      <c r="E91" s="615" t="s">
        <v>520</v>
      </c>
      <c r="F91" s="616" t="s">
        <v>1929</v>
      </c>
      <c r="G91" s="615" t="s">
        <v>551</v>
      </c>
      <c r="H91" s="615" t="s">
        <v>833</v>
      </c>
      <c r="I91" s="615" t="s">
        <v>834</v>
      </c>
      <c r="J91" s="615" t="s">
        <v>835</v>
      </c>
      <c r="K91" s="615" t="s">
        <v>836</v>
      </c>
      <c r="L91" s="617">
        <v>62.505028828186632</v>
      </c>
      <c r="M91" s="617">
        <v>6</v>
      </c>
      <c r="N91" s="618">
        <v>375.0301729691198</v>
      </c>
    </row>
    <row r="92" spans="1:14" ht="14.4" customHeight="1" x14ac:dyDescent="0.3">
      <c r="A92" s="613" t="s">
        <v>510</v>
      </c>
      <c r="B92" s="614" t="s">
        <v>1927</v>
      </c>
      <c r="C92" s="615" t="s">
        <v>515</v>
      </c>
      <c r="D92" s="616" t="s">
        <v>1928</v>
      </c>
      <c r="E92" s="615" t="s">
        <v>520</v>
      </c>
      <c r="F92" s="616" t="s">
        <v>1929</v>
      </c>
      <c r="G92" s="615" t="s">
        <v>551</v>
      </c>
      <c r="H92" s="615" t="s">
        <v>837</v>
      </c>
      <c r="I92" s="615" t="s">
        <v>838</v>
      </c>
      <c r="J92" s="615" t="s">
        <v>839</v>
      </c>
      <c r="K92" s="615" t="s">
        <v>840</v>
      </c>
      <c r="L92" s="617">
        <v>112.95971239420021</v>
      </c>
      <c r="M92" s="617">
        <v>5</v>
      </c>
      <c r="N92" s="618">
        <v>564.79856197100105</v>
      </c>
    </row>
    <row r="93" spans="1:14" ht="14.4" customHeight="1" x14ac:dyDescent="0.3">
      <c r="A93" s="613" t="s">
        <v>510</v>
      </c>
      <c r="B93" s="614" t="s">
        <v>1927</v>
      </c>
      <c r="C93" s="615" t="s">
        <v>515</v>
      </c>
      <c r="D93" s="616" t="s">
        <v>1928</v>
      </c>
      <c r="E93" s="615" t="s">
        <v>520</v>
      </c>
      <c r="F93" s="616" t="s">
        <v>1929</v>
      </c>
      <c r="G93" s="615" t="s">
        <v>551</v>
      </c>
      <c r="H93" s="615" t="s">
        <v>841</v>
      </c>
      <c r="I93" s="615" t="s">
        <v>842</v>
      </c>
      <c r="J93" s="615" t="s">
        <v>843</v>
      </c>
      <c r="K93" s="615" t="s">
        <v>844</v>
      </c>
      <c r="L93" s="617">
        <v>40.626035372001915</v>
      </c>
      <c r="M93" s="617">
        <v>234</v>
      </c>
      <c r="N93" s="618">
        <v>9506.4922770484482</v>
      </c>
    </row>
    <row r="94" spans="1:14" ht="14.4" customHeight="1" x14ac:dyDescent="0.3">
      <c r="A94" s="613" t="s">
        <v>510</v>
      </c>
      <c r="B94" s="614" t="s">
        <v>1927</v>
      </c>
      <c r="C94" s="615" t="s">
        <v>515</v>
      </c>
      <c r="D94" s="616" t="s">
        <v>1928</v>
      </c>
      <c r="E94" s="615" t="s">
        <v>520</v>
      </c>
      <c r="F94" s="616" t="s">
        <v>1929</v>
      </c>
      <c r="G94" s="615" t="s">
        <v>551</v>
      </c>
      <c r="H94" s="615" t="s">
        <v>845</v>
      </c>
      <c r="I94" s="615" t="s">
        <v>846</v>
      </c>
      <c r="J94" s="615" t="s">
        <v>847</v>
      </c>
      <c r="K94" s="615" t="s">
        <v>848</v>
      </c>
      <c r="L94" s="617">
        <v>88.1</v>
      </c>
      <c r="M94" s="617">
        <v>5</v>
      </c>
      <c r="N94" s="618">
        <v>440.5</v>
      </c>
    </row>
    <row r="95" spans="1:14" ht="14.4" customHeight="1" x14ac:dyDescent="0.3">
      <c r="A95" s="613" t="s">
        <v>510</v>
      </c>
      <c r="B95" s="614" t="s">
        <v>1927</v>
      </c>
      <c r="C95" s="615" t="s">
        <v>515</v>
      </c>
      <c r="D95" s="616" t="s">
        <v>1928</v>
      </c>
      <c r="E95" s="615" t="s">
        <v>520</v>
      </c>
      <c r="F95" s="616" t="s">
        <v>1929</v>
      </c>
      <c r="G95" s="615" t="s">
        <v>551</v>
      </c>
      <c r="H95" s="615" t="s">
        <v>849</v>
      </c>
      <c r="I95" s="615" t="s">
        <v>850</v>
      </c>
      <c r="J95" s="615" t="s">
        <v>851</v>
      </c>
      <c r="K95" s="615" t="s">
        <v>852</v>
      </c>
      <c r="L95" s="617">
        <v>18.219999999999995</v>
      </c>
      <c r="M95" s="617">
        <v>2</v>
      </c>
      <c r="N95" s="618">
        <v>36.439999999999991</v>
      </c>
    </row>
    <row r="96" spans="1:14" ht="14.4" customHeight="1" x14ac:dyDescent="0.3">
      <c r="A96" s="613" t="s">
        <v>510</v>
      </c>
      <c r="B96" s="614" t="s">
        <v>1927</v>
      </c>
      <c r="C96" s="615" t="s">
        <v>515</v>
      </c>
      <c r="D96" s="616" t="s">
        <v>1928</v>
      </c>
      <c r="E96" s="615" t="s">
        <v>520</v>
      </c>
      <c r="F96" s="616" t="s">
        <v>1929</v>
      </c>
      <c r="G96" s="615" t="s">
        <v>551</v>
      </c>
      <c r="H96" s="615" t="s">
        <v>853</v>
      </c>
      <c r="I96" s="615" t="s">
        <v>854</v>
      </c>
      <c r="J96" s="615" t="s">
        <v>855</v>
      </c>
      <c r="K96" s="615" t="s">
        <v>856</v>
      </c>
      <c r="L96" s="617">
        <v>34.669999999999987</v>
      </c>
      <c r="M96" s="617">
        <v>1</v>
      </c>
      <c r="N96" s="618">
        <v>34.669999999999987</v>
      </c>
    </row>
    <row r="97" spans="1:14" ht="14.4" customHeight="1" x14ac:dyDescent="0.3">
      <c r="A97" s="613" t="s">
        <v>510</v>
      </c>
      <c r="B97" s="614" t="s">
        <v>1927</v>
      </c>
      <c r="C97" s="615" t="s">
        <v>515</v>
      </c>
      <c r="D97" s="616" t="s">
        <v>1928</v>
      </c>
      <c r="E97" s="615" t="s">
        <v>520</v>
      </c>
      <c r="F97" s="616" t="s">
        <v>1929</v>
      </c>
      <c r="G97" s="615" t="s">
        <v>551</v>
      </c>
      <c r="H97" s="615" t="s">
        <v>857</v>
      </c>
      <c r="I97" s="615" t="s">
        <v>858</v>
      </c>
      <c r="J97" s="615" t="s">
        <v>859</v>
      </c>
      <c r="K97" s="615" t="s">
        <v>860</v>
      </c>
      <c r="L97" s="617">
        <v>200.02000000000015</v>
      </c>
      <c r="M97" s="617">
        <v>1</v>
      </c>
      <c r="N97" s="618">
        <v>200.02000000000015</v>
      </c>
    </row>
    <row r="98" spans="1:14" ht="14.4" customHeight="1" x14ac:dyDescent="0.3">
      <c r="A98" s="613" t="s">
        <v>510</v>
      </c>
      <c r="B98" s="614" t="s">
        <v>1927</v>
      </c>
      <c r="C98" s="615" t="s">
        <v>515</v>
      </c>
      <c r="D98" s="616" t="s">
        <v>1928</v>
      </c>
      <c r="E98" s="615" t="s">
        <v>520</v>
      </c>
      <c r="F98" s="616" t="s">
        <v>1929</v>
      </c>
      <c r="G98" s="615" t="s">
        <v>551</v>
      </c>
      <c r="H98" s="615" t="s">
        <v>861</v>
      </c>
      <c r="I98" s="615" t="s">
        <v>862</v>
      </c>
      <c r="J98" s="615" t="s">
        <v>863</v>
      </c>
      <c r="K98" s="615" t="s">
        <v>864</v>
      </c>
      <c r="L98" s="617">
        <v>265.4733333333333</v>
      </c>
      <c r="M98" s="617">
        <v>1</v>
      </c>
      <c r="N98" s="618">
        <v>265.4733333333333</v>
      </c>
    </row>
    <row r="99" spans="1:14" ht="14.4" customHeight="1" x14ac:dyDescent="0.3">
      <c r="A99" s="613" t="s">
        <v>510</v>
      </c>
      <c r="B99" s="614" t="s">
        <v>1927</v>
      </c>
      <c r="C99" s="615" t="s">
        <v>515</v>
      </c>
      <c r="D99" s="616" t="s">
        <v>1928</v>
      </c>
      <c r="E99" s="615" t="s">
        <v>520</v>
      </c>
      <c r="F99" s="616" t="s">
        <v>1929</v>
      </c>
      <c r="G99" s="615" t="s">
        <v>551</v>
      </c>
      <c r="H99" s="615" t="s">
        <v>865</v>
      </c>
      <c r="I99" s="615" t="s">
        <v>866</v>
      </c>
      <c r="J99" s="615" t="s">
        <v>867</v>
      </c>
      <c r="K99" s="615" t="s">
        <v>868</v>
      </c>
      <c r="L99" s="617">
        <v>208.69050000000001</v>
      </c>
      <c r="M99" s="617">
        <v>5</v>
      </c>
      <c r="N99" s="618">
        <v>1043.4525000000001</v>
      </c>
    </row>
    <row r="100" spans="1:14" ht="14.4" customHeight="1" x14ac:dyDescent="0.3">
      <c r="A100" s="613" t="s">
        <v>510</v>
      </c>
      <c r="B100" s="614" t="s">
        <v>1927</v>
      </c>
      <c r="C100" s="615" t="s">
        <v>515</v>
      </c>
      <c r="D100" s="616" t="s">
        <v>1928</v>
      </c>
      <c r="E100" s="615" t="s">
        <v>520</v>
      </c>
      <c r="F100" s="616" t="s">
        <v>1929</v>
      </c>
      <c r="G100" s="615" t="s">
        <v>551</v>
      </c>
      <c r="H100" s="615" t="s">
        <v>869</v>
      </c>
      <c r="I100" s="615" t="s">
        <v>189</v>
      </c>
      <c r="J100" s="615" t="s">
        <v>870</v>
      </c>
      <c r="K100" s="615"/>
      <c r="L100" s="617">
        <v>191.13071859079557</v>
      </c>
      <c r="M100" s="617">
        <v>132</v>
      </c>
      <c r="N100" s="618">
        <v>25229.254853985014</v>
      </c>
    </row>
    <row r="101" spans="1:14" ht="14.4" customHeight="1" x14ac:dyDescent="0.3">
      <c r="A101" s="613" t="s">
        <v>510</v>
      </c>
      <c r="B101" s="614" t="s">
        <v>1927</v>
      </c>
      <c r="C101" s="615" t="s">
        <v>515</v>
      </c>
      <c r="D101" s="616" t="s">
        <v>1928</v>
      </c>
      <c r="E101" s="615" t="s">
        <v>520</v>
      </c>
      <c r="F101" s="616" t="s">
        <v>1929</v>
      </c>
      <c r="G101" s="615" t="s">
        <v>551</v>
      </c>
      <c r="H101" s="615" t="s">
        <v>871</v>
      </c>
      <c r="I101" s="615" t="s">
        <v>189</v>
      </c>
      <c r="J101" s="615" t="s">
        <v>872</v>
      </c>
      <c r="K101" s="615"/>
      <c r="L101" s="617">
        <v>161.4819741772676</v>
      </c>
      <c r="M101" s="617">
        <v>16</v>
      </c>
      <c r="N101" s="618">
        <v>2583.7115868362816</v>
      </c>
    </row>
    <row r="102" spans="1:14" ht="14.4" customHeight="1" x14ac:dyDescent="0.3">
      <c r="A102" s="613" t="s">
        <v>510</v>
      </c>
      <c r="B102" s="614" t="s">
        <v>1927</v>
      </c>
      <c r="C102" s="615" t="s">
        <v>515</v>
      </c>
      <c r="D102" s="616" t="s">
        <v>1928</v>
      </c>
      <c r="E102" s="615" t="s">
        <v>520</v>
      </c>
      <c r="F102" s="616" t="s">
        <v>1929</v>
      </c>
      <c r="G102" s="615" t="s">
        <v>551</v>
      </c>
      <c r="H102" s="615" t="s">
        <v>873</v>
      </c>
      <c r="I102" s="615" t="s">
        <v>189</v>
      </c>
      <c r="J102" s="615" t="s">
        <v>874</v>
      </c>
      <c r="K102" s="615"/>
      <c r="L102" s="617">
        <v>99.739582344486266</v>
      </c>
      <c r="M102" s="617">
        <v>6</v>
      </c>
      <c r="N102" s="618">
        <v>598.43749406691757</v>
      </c>
    </row>
    <row r="103" spans="1:14" ht="14.4" customHeight="1" x14ac:dyDescent="0.3">
      <c r="A103" s="613" t="s">
        <v>510</v>
      </c>
      <c r="B103" s="614" t="s">
        <v>1927</v>
      </c>
      <c r="C103" s="615" t="s">
        <v>515</v>
      </c>
      <c r="D103" s="616" t="s">
        <v>1928</v>
      </c>
      <c r="E103" s="615" t="s">
        <v>520</v>
      </c>
      <c r="F103" s="616" t="s">
        <v>1929</v>
      </c>
      <c r="G103" s="615" t="s">
        <v>551</v>
      </c>
      <c r="H103" s="615" t="s">
        <v>875</v>
      </c>
      <c r="I103" s="615" t="s">
        <v>875</v>
      </c>
      <c r="J103" s="615" t="s">
        <v>553</v>
      </c>
      <c r="K103" s="615" t="s">
        <v>876</v>
      </c>
      <c r="L103" s="617">
        <v>192.50020659264428</v>
      </c>
      <c r="M103" s="617">
        <v>41.8</v>
      </c>
      <c r="N103" s="618">
        <v>8046.5086355725307</v>
      </c>
    </row>
    <row r="104" spans="1:14" ht="14.4" customHeight="1" x14ac:dyDescent="0.3">
      <c r="A104" s="613" t="s">
        <v>510</v>
      </c>
      <c r="B104" s="614" t="s">
        <v>1927</v>
      </c>
      <c r="C104" s="615" t="s">
        <v>515</v>
      </c>
      <c r="D104" s="616" t="s">
        <v>1928</v>
      </c>
      <c r="E104" s="615" t="s">
        <v>520</v>
      </c>
      <c r="F104" s="616" t="s">
        <v>1929</v>
      </c>
      <c r="G104" s="615" t="s">
        <v>551</v>
      </c>
      <c r="H104" s="615" t="s">
        <v>877</v>
      </c>
      <c r="I104" s="615" t="s">
        <v>878</v>
      </c>
      <c r="J104" s="615" t="s">
        <v>591</v>
      </c>
      <c r="K104" s="615" t="s">
        <v>879</v>
      </c>
      <c r="L104" s="617">
        <v>42.196692523892523</v>
      </c>
      <c r="M104" s="617">
        <v>55</v>
      </c>
      <c r="N104" s="618">
        <v>2320.8180888140887</v>
      </c>
    </row>
    <row r="105" spans="1:14" ht="14.4" customHeight="1" x14ac:dyDescent="0.3">
      <c r="A105" s="613" t="s">
        <v>510</v>
      </c>
      <c r="B105" s="614" t="s">
        <v>1927</v>
      </c>
      <c r="C105" s="615" t="s">
        <v>515</v>
      </c>
      <c r="D105" s="616" t="s">
        <v>1928</v>
      </c>
      <c r="E105" s="615" t="s">
        <v>520</v>
      </c>
      <c r="F105" s="616" t="s">
        <v>1929</v>
      </c>
      <c r="G105" s="615" t="s">
        <v>551</v>
      </c>
      <c r="H105" s="615" t="s">
        <v>880</v>
      </c>
      <c r="I105" s="615" t="s">
        <v>881</v>
      </c>
      <c r="J105" s="615" t="s">
        <v>882</v>
      </c>
      <c r="K105" s="615" t="s">
        <v>573</v>
      </c>
      <c r="L105" s="617">
        <v>57.868262755244587</v>
      </c>
      <c r="M105" s="617">
        <v>48</v>
      </c>
      <c r="N105" s="618">
        <v>2777.6766122517402</v>
      </c>
    </row>
    <row r="106" spans="1:14" ht="14.4" customHeight="1" x14ac:dyDescent="0.3">
      <c r="A106" s="613" t="s">
        <v>510</v>
      </c>
      <c r="B106" s="614" t="s">
        <v>1927</v>
      </c>
      <c r="C106" s="615" t="s">
        <v>515</v>
      </c>
      <c r="D106" s="616" t="s">
        <v>1928</v>
      </c>
      <c r="E106" s="615" t="s">
        <v>520</v>
      </c>
      <c r="F106" s="616" t="s">
        <v>1929</v>
      </c>
      <c r="G106" s="615" t="s">
        <v>551</v>
      </c>
      <c r="H106" s="615" t="s">
        <v>883</v>
      </c>
      <c r="I106" s="615" t="s">
        <v>884</v>
      </c>
      <c r="J106" s="615" t="s">
        <v>885</v>
      </c>
      <c r="K106" s="615" t="s">
        <v>569</v>
      </c>
      <c r="L106" s="617">
        <v>124.33953676334005</v>
      </c>
      <c r="M106" s="617">
        <v>1250</v>
      </c>
      <c r="N106" s="618">
        <v>155424.42095417506</v>
      </c>
    </row>
    <row r="107" spans="1:14" ht="14.4" customHeight="1" x14ac:dyDescent="0.3">
      <c r="A107" s="613" t="s">
        <v>510</v>
      </c>
      <c r="B107" s="614" t="s">
        <v>1927</v>
      </c>
      <c r="C107" s="615" t="s">
        <v>515</v>
      </c>
      <c r="D107" s="616" t="s">
        <v>1928</v>
      </c>
      <c r="E107" s="615" t="s">
        <v>520</v>
      </c>
      <c r="F107" s="616" t="s">
        <v>1929</v>
      </c>
      <c r="G107" s="615" t="s">
        <v>551</v>
      </c>
      <c r="H107" s="615" t="s">
        <v>886</v>
      </c>
      <c r="I107" s="615" t="s">
        <v>887</v>
      </c>
      <c r="J107" s="615" t="s">
        <v>888</v>
      </c>
      <c r="K107" s="615" t="s">
        <v>889</v>
      </c>
      <c r="L107" s="617">
        <v>61.711889252819205</v>
      </c>
      <c r="M107" s="617">
        <v>123</v>
      </c>
      <c r="N107" s="618">
        <v>7590.5623780967626</v>
      </c>
    </row>
    <row r="108" spans="1:14" ht="14.4" customHeight="1" x14ac:dyDescent="0.3">
      <c r="A108" s="613" t="s">
        <v>510</v>
      </c>
      <c r="B108" s="614" t="s">
        <v>1927</v>
      </c>
      <c r="C108" s="615" t="s">
        <v>515</v>
      </c>
      <c r="D108" s="616" t="s">
        <v>1928</v>
      </c>
      <c r="E108" s="615" t="s">
        <v>520</v>
      </c>
      <c r="F108" s="616" t="s">
        <v>1929</v>
      </c>
      <c r="G108" s="615" t="s">
        <v>551</v>
      </c>
      <c r="H108" s="615" t="s">
        <v>890</v>
      </c>
      <c r="I108" s="615" t="s">
        <v>891</v>
      </c>
      <c r="J108" s="615" t="s">
        <v>892</v>
      </c>
      <c r="K108" s="615" t="s">
        <v>893</v>
      </c>
      <c r="L108" s="617">
        <v>107.7</v>
      </c>
      <c r="M108" s="617">
        <v>1</v>
      </c>
      <c r="N108" s="618">
        <v>107.7</v>
      </c>
    </row>
    <row r="109" spans="1:14" ht="14.4" customHeight="1" x14ac:dyDescent="0.3">
      <c r="A109" s="613" t="s">
        <v>510</v>
      </c>
      <c r="B109" s="614" t="s">
        <v>1927</v>
      </c>
      <c r="C109" s="615" t="s">
        <v>515</v>
      </c>
      <c r="D109" s="616" t="s">
        <v>1928</v>
      </c>
      <c r="E109" s="615" t="s">
        <v>520</v>
      </c>
      <c r="F109" s="616" t="s">
        <v>1929</v>
      </c>
      <c r="G109" s="615" t="s">
        <v>551</v>
      </c>
      <c r="H109" s="615" t="s">
        <v>894</v>
      </c>
      <c r="I109" s="615" t="s">
        <v>895</v>
      </c>
      <c r="J109" s="615" t="s">
        <v>896</v>
      </c>
      <c r="K109" s="615" t="s">
        <v>897</v>
      </c>
      <c r="L109" s="617">
        <v>359.0986165246988</v>
      </c>
      <c r="M109" s="617">
        <v>5</v>
      </c>
      <c r="N109" s="618">
        <v>1795.493082623494</v>
      </c>
    </row>
    <row r="110" spans="1:14" ht="14.4" customHeight="1" x14ac:dyDescent="0.3">
      <c r="A110" s="613" t="s">
        <v>510</v>
      </c>
      <c r="B110" s="614" t="s">
        <v>1927</v>
      </c>
      <c r="C110" s="615" t="s">
        <v>515</v>
      </c>
      <c r="D110" s="616" t="s">
        <v>1928</v>
      </c>
      <c r="E110" s="615" t="s">
        <v>520</v>
      </c>
      <c r="F110" s="616" t="s">
        <v>1929</v>
      </c>
      <c r="G110" s="615" t="s">
        <v>551</v>
      </c>
      <c r="H110" s="615" t="s">
        <v>898</v>
      </c>
      <c r="I110" s="615" t="s">
        <v>899</v>
      </c>
      <c r="J110" s="615" t="s">
        <v>900</v>
      </c>
      <c r="K110" s="615" t="s">
        <v>901</v>
      </c>
      <c r="L110" s="617">
        <v>1592.7885012736992</v>
      </c>
      <c r="M110" s="617">
        <v>54</v>
      </c>
      <c r="N110" s="618">
        <v>86010.579068779756</v>
      </c>
    </row>
    <row r="111" spans="1:14" ht="14.4" customHeight="1" x14ac:dyDescent="0.3">
      <c r="A111" s="613" t="s">
        <v>510</v>
      </c>
      <c r="B111" s="614" t="s">
        <v>1927</v>
      </c>
      <c r="C111" s="615" t="s">
        <v>515</v>
      </c>
      <c r="D111" s="616" t="s">
        <v>1928</v>
      </c>
      <c r="E111" s="615" t="s">
        <v>520</v>
      </c>
      <c r="F111" s="616" t="s">
        <v>1929</v>
      </c>
      <c r="G111" s="615" t="s">
        <v>551</v>
      </c>
      <c r="H111" s="615" t="s">
        <v>902</v>
      </c>
      <c r="I111" s="615" t="s">
        <v>903</v>
      </c>
      <c r="J111" s="615" t="s">
        <v>904</v>
      </c>
      <c r="K111" s="615" t="s">
        <v>905</v>
      </c>
      <c r="L111" s="617">
        <v>115.63960454116713</v>
      </c>
      <c r="M111" s="617">
        <v>1</v>
      </c>
      <c r="N111" s="618">
        <v>115.63960454116713</v>
      </c>
    </row>
    <row r="112" spans="1:14" ht="14.4" customHeight="1" x14ac:dyDescent="0.3">
      <c r="A112" s="613" t="s">
        <v>510</v>
      </c>
      <c r="B112" s="614" t="s">
        <v>1927</v>
      </c>
      <c r="C112" s="615" t="s">
        <v>515</v>
      </c>
      <c r="D112" s="616" t="s">
        <v>1928</v>
      </c>
      <c r="E112" s="615" t="s">
        <v>520</v>
      </c>
      <c r="F112" s="616" t="s">
        <v>1929</v>
      </c>
      <c r="G112" s="615" t="s">
        <v>551</v>
      </c>
      <c r="H112" s="615" t="s">
        <v>906</v>
      </c>
      <c r="I112" s="615" t="s">
        <v>907</v>
      </c>
      <c r="J112" s="615" t="s">
        <v>908</v>
      </c>
      <c r="K112" s="615" t="s">
        <v>909</v>
      </c>
      <c r="L112" s="617">
        <v>75.038527766630367</v>
      </c>
      <c r="M112" s="617">
        <v>144</v>
      </c>
      <c r="N112" s="618">
        <v>10805.547998394773</v>
      </c>
    </row>
    <row r="113" spans="1:14" ht="14.4" customHeight="1" x14ac:dyDescent="0.3">
      <c r="A113" s="613" t="s">
        <v>510</v>
      </c>
      <c r="B113" s="614" t="s">
        <v>1927</v>
      </c>
      <c r="C113" s="615" t="s">
        <v>515</v>
      </c>
      <c r="D113" s="616" t="s">
        <v>1928</v>
      </c>
      <c r="E113" s="615" t="s">
        <v>520</v>
      </c>
      <c r="F113" s="616" t="s">
        <v>1929</v>
      </c>
      <c r="G113" s="615" t="s">
        <v>551</v>
      </c>
      <c r="H113" s="615" t="s">
        <v>910</v>
      </c>
      <c r="I113" s="615" t="s">
        <v>911</v>
      </c>
      <c r="J113" s="615" t="s">
        <v>688</v>
      </c>
      <c r="K113" s="615" t="s">
        <v>912</v>
      </c>
      <c r="L113" s="617">
        <v>233.31014492753624</v>
      </c>
      <c r="M113" s="617">
        <v>69</v>
      </c>
      <c r="N113" s="618">
        <v>16098.400000000001</v>
      </c>
    </row>
    <row r="114" spans="1:14" ht="14.4" customHeight="1" x14ac:dyDescent="0.3">
      <c r="A114" s="613" t="s">
        <v>510</v>
      </c>
      <c r="B114" s="614" t="s">
        <v>1927</v>
      </c>
      <c r="C114" s="615" t="s">
        <v>515</v>
      </c>
      <c r="D114" s="616" t="s">
        <v>1928</v>
      </c>
      <c r="E114" s="615" t="s">
        <v>520</v>
      </c>
      <c r="F114" s="616" t="s">
        <v>1929</v>
      </c>
      <c r="G114" s="615" t="s">
        <v>551</v>
      </c>
      <c r="H114" s="615" t="s">
        <v>913</v>
      </c>
      <c r="I114" s="615" t="s">
        <v>914</v>
      </c>
      <c r="J114" s="615" t="s">
        <v>915</v>
      </c>
      <c r="K114" s="615" t="s">
        <v>916</v>
      </c>
      <c r="L114" s="617">
        <v>101.2119612790532</v>
      </c>
      <c r="M114" s="617">
        <v>10</v>
      </c>
      <c r="N114" s="618">
        <v>1012.119612790532</v>
      </c>
    </row>
    <row r="115" spans="1:14" ht="14.4" customHeight="1" x14ac:dyDescent="0.3">
      <c r="A115" s="613" t="s">
        <v>510</v>
      </c>
      <c r="B115" s="614" t="s">
        <v>1927</v>
      </c>
      <c r="C115" s="615" t="s">
        <v>515</v>
      </c>
      <c r="D115" s="616" t="s">
        <v>1928</v>
      </c>
      <c r="E115" s="615" t="s">
        <v>520</v>
      </c>
      <c r="F115" s="616" t="s">
        <v>1929</v>
      </c>
      <c r="G115" s="615" t="s">
        <v>551</v>
      </c>
      <c r="H115" s="615" t="s">
        <v>917</v>
      </c>
      <c r="I115" s="615" t="s">
        <v>918</v>
      </c>
      <c r="J115" s="615" t="s">
        <v>919</v>
      </c>
      <c r="K115" s="615" t="s">
        <v>920</v>
      </c>
      <c r="L115" s="617">
        <v>1704.8580000000002</v>
      </c>
      <c r="M115" s="617">
        <v>60</v>
      </c>
      <c r="N115" s="618">
        <v>102291.48000000001</v>
      </c>
    </row>
    <row r="116" spans="1:14" ht="14.4" customHeight="1" x14ac:dyDescent="0.3">
      <c r="A116" s="613" t="s">
        <v>510</v>
      </c>
      <c r="B116" s="614" t="s">
        <v>1927</v>
      </c>
      <c r="C116" s="615" t="s">
        <v>515</v>
      </c>
      <c r="D116" s="616" t="s">
        <v>1928</v>
      </c>
      <c r="E116" s="615" t="s">
        <v>520</v>
      </c>
      <c r="F116" s="616" t="s">
        <v>1929</v>
      </c>
      <c r="G116" s="615" t="s">
        <v>551</v>
      </c>
      <c r="H116" s="615" t="s">
        <v>921</v>
      </c>
      <c r="I116" s="615" t="s">
        <v>922</v>
      </c>
      <c r="J116" s="615" t="s">
        <v>645</v>
      </c>
      <c r="K116" s="615" t="s">
        <v>923</v>
      </c>
      <c r="L116" s="617">
        <v>57.73</v>
      </c>
      <c r="M116" s="617">
        <v>5</v>
      </c>
      <c r="N116" s="618">
        <v>288.64999999999998</v>
      </c>
    </row>
    <row r="117" spans="1:14" ht="14.4" customHeight="1" x14ac:dyDescent="0.3">
      <c r="A117" s="613" t="s">
        <v>510</v>
      </c>
      <c r="B117" s="614" t="s">
        <v>1927</v>
      </c>
      <c r="C117" s="615" t="s">
        <v>515</v>
      </c>
      <c r="D117" s="616" t="s">
        <v>1928</v>
      </c>
      <c r="E117" s="615" t="s">
        <v>520</v>
      </c>
      <c r="F117" s="616" t="s">
        <v>1929</v>
      </c>
      <c r="G117" s="615" t="s">
        <v>551</v>
      </c>
      <c r="H117" s="615" t="s">
        <v>924</v>
      </c>
      <c r="I117" s="615" t="s">
        <v>925</v>
      </c>
      <c r="J117" s="615" t="s">
        <v>926</v>
      </c>
      <c r="K117" s="615" t="s">
        <v>927</v>
      </c>
      <c r="L117" s="617">
        <v>1076.9910112494756</v>
      </c>
      <c r="M117" s="617">
        <v>11</v>
      </c>
      <c r="N117" s="618">
        <v>11846.901123744232</v>
      </c>
    </row>
    <row r="118" spans="1:14" ht="14.4" customHeight="1" x14ac:dyDescent="0.3">
      <c r="A118" s="613" t="s">
        <v>510</v>
      </c>
      <c r="B118" s="614" t="s">
        <v>1927</v>
      </c>
      <c r="C118" s="615" t="s">
        <v>515</v>
      </c>
      <c r="D118" s="616" t="s">
        <v>1928</v>
      </c>
      <c r="E118" s="615" t="s">
        <v>520</v>
      </c>
      <c r="F118" s="616" t="s">
        <v>1929</v>
      </c>
      <c r="G118" s="615" t="s">
        <v>551</v>
      </c>
      <c r="H118" s="615" t="s">
        <v>928</v>
      </c>
      <c r="I118" s="615" t="s">
        <v>929</v>
      </c>
      <c r="J118" s="615" t="s">
        <v>930</v>
      </c>
      <c r="K118" s="615" t="s">
        <v>931</v>
      </c>
      <c r="L118" s="617">
        <v>189.95375000000001</v>
      </c>
      <c r="M118" s="617">
        <v>16</v>
      </c>
      <c r="N118" s="618">
        <v>3039.26</v>
      </c>
    </row>
    <row r="119" spans="1:14" ht="14.4" customHeight="1" x14ac:dyDescent="0.3">
      <c r="A119" s="613" t="s">
        <v>510</v>
      </c>
      <c r="B119" s="614" t="s">
        <v>1927</v>
      </c>
      <c r="C119" s="615" t="s">
        <v>515</v>
      </c>
      <c r="D119" s="616" t="s">
        <v>1928</v>
      </c>
      <c r="E119" s="615" t="s">
        <v>520</v>
      </c>
      <c r="F119" s="616" t="s">
        <v>1929</v>
      </c>
      <c r="G119" s="615" t="s">
        <v>551</v>
      </c>
      <c r="H119" s="615" t="s">
        <v>932</v>
      </c>
      <c r="I119" s="615" t="s">
        <v>933</v>
      </c>
      <c r="J119" s="615" t="s">
        <v>737</v>
      </c>
      <c r="K119" s="615" t="s">
        <v>934</v>
      </c>
      <c r="L119" s="617">
        <v>97.2</v>
      </c>
      <c r="M119" s="617">
        <v>1</v>
      </c>
      <c r="N119" s="618">
        <v>97.2</v>
      </c>
    </row>
    <row r="120" spans="1:14" ht="14.4" customHeight="1" x14ac:dyDescent="0.3">
      <c r="A120" s="613" t="s">
        <v>510</v>
      </c>
      <c r="B120" s="614" t="s">
        <v>1927</v>
      </c>
      <c r="C120" s="615" t="s">
        <v>515</v>
      </c>
      <c r="D120" s="616" t="s">
        <v>1928</v>
      </c>
      <c r="E120" s="615" t="s">
        <v>520</v>
      </c>
      <c r="F120" s="616" t="s">
        <v>1929</v>
      </c>
      <c r="G120" s="615" t="s">
        <v>551</v>
      </c>
      <c r="H120" s="615" t="s">
        <v>935</v>
      </c>
      <c r="I120" s="615" t="s">
        <v>936</v>
      </c>
      <c r="J120" s="615" t="s">
        <v>937</v>
      </c>
      <c r="K120" s="615" t="s">
        <v>938</v>
      </c>
      <c r="L120" s="617">
        <v>329.52469424495439</v>
      </c>
      <c r="M120" s="617">
        <v>11</v>
      </c>
      <c r="N120" s="618">
        <v>3624.7716366944983</v>
      </c>
    </row>
    <row r="121" spans="1:14" ht="14.4" customHeight="1" x14ac:dyDescent="0.3">
      <c r="A121" s="613" t="s">
        <v>510</v>
      </c>
      <c r="B121" s="614" t="s">
        <v>1927</v>
      </c>
      <c r="C121" s="615" t="s">
        <v>515</v>
      </c>
      <c r="D121" s="616" t="s">
        <v>1928</v>
      </c>
      <c r="E121" s="615" t="s">
        <v>520</v>
      </c>
      <c r="F121" s="616" t="s">
        <v>1929</v>
      </c>
      <c r="G121" s="615" t="s">
        <v>551</v>
      </c>
      <c r="H121" s="615" t="s">
        <v>939</v>
      </c>
      <c r="I121" s="615" t="s">
        <v>940</v>
      </c>
      <c r="J121" s="615" t="s">
        <v>941</v>
      </c>
      <c r="K121" s="615" t="s">
        <v>942</v>
      </c>
      <c r="L121" s="617">
        <v>566.64269219583912</v>
      </c>
      <c r="M121" s="617">
        <v>6</v>
      </c>
      <c r="N121" s="618">
        <v>3399.8561531750347</v>
      </c>
    </row>
    <row r="122" spans="1:14" ht="14.4" customHeight="1" x14ac:dyDescent="0.3">
      <c r="A122" s="613" t="s">
        <v>510</v>
      </c>
      <c r="B122" s="614" t="s">
        <v>1927</v>
      </c>
      <c r="C122" s="615" t="s">
        <v>515</v>
      </c>
      <c r="D122" s="616" t="s">
        <v>1928</v>
      </c>
      <c r="E122" s="615" t="s">
        <v>520</v>
      </c>
      <c r="F122" s="616" t="s">
        <v>1929</v>
      </c>
      <c r="G122" s="615" t="s">
        <v>551</v>
      </c>
      <c r="H122" s="615" t="s">
        <v>943</v>
      </c>
      <c r="I122" s="615" t="s">
        <v>944</v>
      </c>
      <c r="J122" s="615" t="s">
        <v>945</v>
      </c>
      <c r="K122" s="615" t="s">
        <v>946</v>
      </c>
      <c r="L122" s="617">
        <v>1528.4099999999999</v>
      </c>
      <c r="M122" s="617">
        <v>1</v>
      </c>
      <c r="N122" s="618">
        <v>1528.4099999999999</v>
      </c>
    </row>
    <row r="123" spans="1:14" ht="14.4" customHeight="1" x14ac:dyDescent="0.3">
      <c r="A123" s="613" t="s">
        <v>510</v>
      </c>
      <c r="B123" s="614" t="s">
        <v>1927</v>
      </c>
      <c r="C123" s="615" t="s">
        <v>515</v>
      </c>
      <c r="D123" s="616" t="s">
        <v>1928</v>
      </c>
      <c r="E123" s="615" t="s">
        <v>520</v>
      </c>
      <c r="F123" s="616" t="s">
        <v>1929</v>
      </c>
      <c r="G123" s="615" t="s">
        <v>551</v>
      </c>
      <c r="H123" s="615" t="s">
        <v>947</v>
      </c>
      <c r="I123" s="615" t="s">
        <v>948</v>
      </c>
      <c r="J123" s="615" t="s">
        <v>949</v>
      </c>
      <c r="K123" s="615" t="s">
        <v>950</v>
      </c>
      <c r="L123" s="617">
        <v>20.952452184557661</v>
      </c>
      <c r="M123" s="617">
        <v>239</v>
      </c>
      <c r="N123" s="618">
        <v>5007.6360721092806</v>
      </c>
    </row>
    <row r="124" spans="1:14" ht="14.4" customHeight="1" x14ac:dyDescent="0.3">
      <c r="A124" s="613" t="s">
        <v>510</v>
      </c>
      <c r="B124" s="614" t="s">
        <v>1927</v>
      </c>
      <c r="C124" s="615" t="s">
        <v>515</v>
      </c>
      <c r="D124" s="616" t="s">
        <v>1928</v>
      </c>
      <c r="E124" s="615" t="s">
        <v>520</v>
      </c>
      <c r="F124" s="616" t="s">
        <v>1929</v>
      </c>
      <c r="G124" s="615" t="s">
        <v>551</v>
      </c>
      <c r="H124" s="615" t="s">
        <v>951</v>
      </c>
      <c r="I124" s="615" t="s">
        <v>952</v>
      </c>
      <c r="J124" s="615" t="s">
        <v>953</v>
      </c>
      <c r="K124" s="615" t="s">
        <v>954</v>
      </c>
      <c r="L124" s="617">
        <v>3922.0200000000004</v>
      </c>
      <c r="M124" s="617">
        <v>2</v>
      </c>
      <c r="N124" s="618">
        <v>7844.0400000000009</v>
      </c>
    </row>
    <row r="125" spans="1:14" ht="14.4" customHeight="1" x14ac:dyDescent="0.3">
      <c r="A125" s="613" t="s">
        <v>510</v>
      </c>
      <c r="B125" s="614" t="s">
        <v>1927</v>
      </c>
      <c r="C125" s="615" t="s">
        <v>515</v>
      </c>
      <c r="D125" s="616" t="s">
        <v>1928</v>
      </c>
      <c r="E125" s="615" t="s">
        <v>520</v>
      </c>
      <c r="F125" s="616" t="s">
        <v>1929</v>
      </c>
      <c r="G125" s="615" t="s">
        <v>551</v>
      </c>
      <c r="H125" s="615" t="s">
        <v>955</v>
      </c>
      <c r="I125" s="615" t="s">
        <v>956</v>
      </c>
      <c r="J125" s="615" t="s">
        <v>957</v>
      </c>
      <c r="K125" s="615" t="s">
        <v>958</v>
      </c>
      <c r="L125" s="617">
        <v>68.827284054869267</v>
      </c>
      <c r="M125" s="617">
        <v>4</v>
      </c>
      <c r="N125" s="618">
        <v>275.30913621947707</v>
      </c>
    </row>
    <row r="126" spans="1:14" ht="14.4" customHeight="1" x14ac:dyDescent="0.3">
      <c r="A126" s="613" t="s">
        <v>510</v>
      </c>
      <c r="B126" s="614" t="s">
        <v>1927</v>
      </c>
      <c r="C126" s="615" t="s">
        <v>515</v>
      </c>
      <c r="D126" s="616" t="s">
        <v>1928</v>
      </c>
      <c r="E126" s="615" t="s">
        <v>520</v>
      </c>
      <c r="F126" s="616" t="s">
        <v>1929</v>
      </c>
      <c r="G126" s="615" t="s">
        <v>551</v>
      </c>
      <c r="H126" s="615" t="s">
        <v>959</v>
      </c>
      <c r="I126" s="615" t="s">
        <v>960</v>
      </c>
      <c r="J126" s="615" t="s">
        <v>961</v>
      </c>
      <c r="K126" s="615" t="s">
        <v>962</v>
      </c>
      <c r="L126" s="617">
        <v>36.334690131585326</v>
      </c>
      <c r="M126" s="617">
        <v>87</v>
      </c>
      <c r="N126" s="618">
        <v>3161.1180414479236</v>
      </c>
    </row>
    <row r="127" spans="1:14" ht="14.4" customHeight="1" x14ac:dyDescent="0.3">
      <c r="A127" s="613" t="s">
        <v>510</v>
      </c>
      <c r="B127" s="614" t="s">
        <v>1927</v>
      </c>
      <c r="C127" s="615" t="s">
        <v>515</v>
      </c>
      <c r="D127" s="616" t="s">
        <v>1928</v>
      </c>
      <c r="E127" s="615" t="s">
        <v>520</v>
      </c>
      <c r="F127" s="616" t="s">
        <v>1929</v>
      </c>
      <c r="G127" s="615" t="s">
        <v>551</v>
      </c>
      <c r="H127" s="615" t="s">
        <v>963</v>
      </c>
      <c r="I127" s="615" t="s">
        <v>964</v>
      </c>
      <c r="J127" s="615" t="s">
        <v>965</v>
      </c>
      <c r="K127" s="615" t="s">
        <v>966</v>
      </c>
      <c r="L127" s="617">
        <v>52.144043183388845</v>
      </c>
      <c r="M127" s="617">
        <v>43</v>
      </c>
      <c r="N127" s="618">
        <v>2242.1938568857204</v>
      </c>
    </row>
    <row r="128" spans="1:14" ht="14.4" customHeight="1" x14ac:dyDescent="0.3">
      <c r="A128" s="613" t="s">
        <v>510</v>
      </c>
      <c r="B128" s="614" t="s">
        <v>1927</v>
      </c>
      <c r="C128" s="615" t="s">
        <v>515</v>
      </c>
      <c r="D128" s="616" t="s">
        <v>1928</v>
      </c>
      <c r="E128" s="615" t="s">
        <v>520</v>
      </c>
      <c r="F128" s="616" t="s">
        <v>1929</v>
      </c>
      <c r="G128" s="615" t="s">
        <v>551</v>
      </c>
      <c r="H128" s="615" t="s">
        <v>967</v>
      </c>
      <c r="I128" s="615" t="s">
        <v>189</v>
      </c>
      <c r="J128" s="615" t="s">
        <v>968</v>
      </c>
      <c r="K128" s="615"/>
      <c r="L128" s="617">
        <v>115.89166257396938</v>
      </c>
      <c r="M128" s="617">
        <v>29</v>
      </c>
      <c r="N128" s="618">
        <v>3360.8582146451122</v>
      </c>
    </row>
    <row r="129" spans="1:14" ht="14.4" customHeight="1" x14ac:dyDescent="0.3">
      <c r="A129" s="613" t="s">
        <v>510</v>
      </c>
      <c r="B129" s="614" t="s">
        <v>1927</v>
      </c>
      <c r="C129" s="615" t="s">
        <v>515</v>
      </c>
      <c r="D129" s="616" t="s">
        <v>1928</v>
      </c>
      <c r="E129" s="615" t="s">
        <v>520</v>
      </c>
      <c r="F129" s="616" t="s">
        <v>1929</v>
      </c>
      <c r="G129" s="615" t="s">
        <v>551</v>
      </c>
      <c r="H129" s="615" t="s">
        <v>969</v>
      </c>
      <c r="I129" s="615" t="s">
        <v>970</v>
      </c>
      <c r="J129" s="615" t="s">
        <v>971</v>
      </c>
      <c r="K129" s="615" t="s">
        <v>972</v>
      </c>
      <c r="L129" s="617">
        <v>169.46000000000012</v>
      </c>
      <c r="M129" s="617">
        <v>1</v>
      </c>
      <c r="N129" s="618">
        <v>169.46000000000012</v>
      </c>
    </row>
    <row r="130" spans="1:14" ht="14.4" customHeight="1" x14ac:dyDescent="0.3">
      <c r="A130" s="613" t="s">
        <v>510</v>
      </c>
      <c r="B130" s="614" t="s">
        <v>1927</v>
      </c>
      <c r="C130" s="615" t="s">
        <v>515</v>
      </c>
      <c r="D130" s="616" t="s">
        <v>1928</v>
      </c>
      <c r="E130" s="615" t="s">
        <v>520</v>
      </c>
      <c r="F130" s="616" t="s">
        <v>1929</v>
      </c>
      <c r="G130" s="615" t="s">
        <v>551</v>
      </c>
      <c r="H130" s="615" t="s">
        <v>973</v>
      </c>
      <c r="I130" s="615" t="s">
        <v>974</v>
      </c>
      <c r="J130" s="615" t="s">
        <v>975</v>
      </c>
      <c r="K130" s="615" t="s">
        <v>976</v>
      </c>
      <c r="L130" s="617">
        <v>47.716420415884429</v>
      </c>
      <c r="M130" s="617">
        <v>44</v>
      </c>
      <c r="N130" s="618">
        <v>2099.5224982989148</v>
      </c>
    </row>
    <row r="131" spans="1:14" ht="14.4" customHeight="1" x14ac:dyDescent="0.3">
      <c r="A131" s="613" t="s">
        <v>510</v>
      </c>
      <c r="B131" s="614" t="s">
        <v>1927</v>
      </c>
      <c r="C131" s="615" t="s">
        <v>515</v>
      </c>
      <c r="D131" s="616" t="s">
        <v>1928</v>
      </c>
      <c r="E131" s="615" t="s">
        <v>520</v>
      </c>
      <c r="F131" s="616" t="s">
        <v>1929</v>
      </c>
      <c r="G131" s="615" t="s">
        <v>551</v>
      </c>
      <c r="H131" s="615" t="s">
        <v>977</v>
      </c>
      <c r="I131" s="615" t="s">
        <v>978</v>
      </c>
      <c r="J131" s="615" t="s">
        <v>579</v>
      </c>
      <c r="K131" s="615" t="s">
        <v>979</v>
      </c>
      <c r="L131" s="617">
        <v>59.043075295927046</v>
      </c>
      <c r="M131" s="617">
        <v>58</v>
      </c>
      <c r="N131" s="618">
        <v>3424.4983671637688</v>
      </c>
    </row>
    <row r="132" spans="1:14" ht="14.4" customHeight="1" x14ac:dyDescent="0.3">
      <c r="A132" s="613" t="s">
        <v>510</v>
      </c>
      <c r="B132" s="614" t="s">
        <v>1927</v>
      </c>
      <c r="C132" s="615" t="s">
        <v>515</v>
      </c>
      <c r="D132" s="616" t="s">
        <v>1928</v>
      </c>
      <c r="E132" s="615" t="s">
        <v>520</v>
      </c>
      <c r="F132" s="616" t="s">
        <v>1929</v>
      </c>
      <c r="G132" s="615" t="s">
        <v>551</v>
      </c>
      <c r="H132" s="615" t="s">
        <v>980</v>
      </c>
      <c r="I132" s="615" t="s">
        <v>981</v>
      </c>
      <c r="J132" s="615" t="s">
        <v>982</v>
      </c>
      <c r="K132" s="615" t="s">
        <v>983</v>
      </c>
      <c r="L132" s="617">
        <v>141.63005967300452</v>
      </c>
      <c r="M132" s="617">
        <v>4</v>
      </c>
      <c r="N132" s="618">
        <v>566.5202386920181</v>
      </c>
    </row>
    <row r="133" spans="1:14" ht="14.4" customHeight="1" x14ac:dyDescent="0.3">
      <c r="A133" s="613" t="s">
        <v>510</v>
      </c>
      <c r="B133" s="614" t="s">
        <v>1927</v>
      </c>
      <c r="C133" s="615" t="s">
        <v>515</v>
      </c>
      <c r="D133" s="616" t="s">
        <v>1928</v>
      </c>
      <c r="E133" s="615" t="s">
        <v>520</v>
      </c>
      <c r="F133" s="616" t="s">
        <v>1929</v>
      </c>
      <c r="G133" s="615" t="s">
        <v>551</v>
      </c>
      <c r="H133" s="615" t="s">
        <v>984</v>
      </c>
      <c r="I133" s="615" t="s">
        <v>985</v>
      </c>
      <c r="J133" s="615" t="s">
        <v>986</v>
      </c>
      <c r="K133" s="615" t="s">
        <v>987</v>
      </c>
      <c r="L133" s="617">
        <v>294.18</v>
      </c>
      <c r="M133" s="617">
        <v>1</v>
      </c>
      <c r="N133" s="618">
        <v>294.18</v>
      </c>
    </row>
    <row r="134" spans="1:14" ht="14.4" customHeight="1" x14ac:dyDescent="0.3">
      <c r="A134" s="613" t="s">
        <v>510</v>
      </c>
      <c r="B134" s="614" t="s">
        <v>1927</v>
      </c>
      <c r="C134" s="615" t="s">
        <v>515</v>
      </c>
      <c r="D134" s="616" t="s">
        <v>1928</v>
      </c>
      <c r="E134" s="615" t="s">
        <v>520</v>
      </c>
      <c r="F134" s="616" t="s">
        <v>1929</v>
      </c>
      <c r="G134" s="615" t="s">
        <v>551</v>
      </c>
      <c r="H134" s="615" t="s">
        <v>988</v>
      </c>
      <c r="I134" s="615" t="s">
        <v>989</v>
      </c>
      <c r="J134" s="615" t="s">
        <v>990</v>
      </c>
      <c r="K134" s="615" t="s">
        <v>991</v>
      </c>
      <c r="L134" s="617">
        <v>2805.4140000000007</v>
      </c>
      <c r="M134" s="617">
        <v>10</v>
      </c>
      <c r="N134" s="618">
        <v>28054.140000000007</v>
      </c>
    </row>
    <row r="135" spans="1:14" ht="14.4" customHeight="1" x14ac:dyDescent="0.3">
      <c r="A135" s="613" t="s">
        <v>510</v>
      </c>
      <c r="B135" s="614" t="s">
        <v>1927</v>
      </c>
      <c r="C135" s="615" t="s">
        <v>515</v>
      </c>
      <c r="D135" s="616" t="s">
        <v>1928</v>
      </c>
      <c r="E135" s="615" t="s">
        <v>520</v>
      </c>
      <c r="F135" s="616" t="s">
        <v>1929</v>
      </c>
      <c r="G135" s="615" t="s">
        <v>551</v>
      </c>
      <c r="H135" s="615" t="s">
        <v>992</v>
      </c>
      <c r="I135" s="615" t="s">
        <v>189</v>
      </c>
      <c r="J135" s="615" t="s">
        <v>993</v>
      </c>
      <c r="K135" s="615"/>
      <c r="L135" s="617">
        <v>46.549967973926485</v>
      </c>
      <c r="M135" s="617">
        <v>1</v>
      </c>
      <c r="N135" s="618">
        <v>46.549967973926485</v>
      </c>
    </row>
    <row r="136" spans="1:14" ht="14.4" customHeight="1" x14ac:dyDescent="0.3">
      <c r="A136" s="613" t="s">
        <v>510</v>
      </c>
      <c r="B136" s="614" t="s">
        <v>1927</v>
      </c>
      <c r="C136" s="615" t="s">
        <v>515</v>
      </c>
      <c r="D136" s="616" t="s">
        <v>1928</v>
      </c>
      <c r="E136" s="615" t="s">
        <v>520</v>
      </c>
      <c r="F136" s="616" t="s">
        <v>1929</v>
      </c>
      <c r="G136" s="615" t="s">
        <v>551</v>
      </c>
      <c r="H136" s="615" t="s">
        <v>994</v>
      </c>
      <c r="I136" s="615" t="s">
        <v>994</v>
      </c>
      <c r="J136" s="615" t="s">
        <v>995</v>
      </c>
      <c r="K136" s="615" t="s">
        <v>557</v>
      </c>
      <c r="L136" s="617">
        <v>289.98825716628039</v>
      </c>
      <c r="M136" s="617">
        <v>9</v>
      </c>
      <c r="N136" s="618">
        <v>2609.8943144965233</v>
      </c>
    </row>
    <row r="137" spans="1:14" ht="14.4" customHeight="1" x14ac:dyDescent="0.3">
      <c r="A137" s="613" t="s">
        <v>510</v>
      </c>
      <c r="B137" s="614" t="s">
        <v>1927</v>
      </c>
      <c r="C137" s="615" t="s">
        <v>515</v>
      </c>
      <c r="D137" s="616" t="s">
        <v>1928</v>
      </c>
      <c r="E137" s="615" t="s">
        <v>520</v>
      </c>
      <c r="F137" s="616" t="s">
        <v>1929</v>
      </c>
      <c r="G137" s="615" t="s">
        <v>551</v>
      </c>
      <c r="H137" s="615" t="s">
        <v>996</v>
      </c>
      <c r="I137" s="615" t="s">
        <v>996</v>
      </c>
      <c r="J137" s="615" t="s">
        <v>997</v>
      </c>
      <c r="K137" s="615" t="s">
        <v>998</v>
      </c>
      <c r="L137" s="617">
        <v>255.34681414909306</v>
      </c>
      <c r="M137" s="617">
        <v>1</v>
      </c>
      <c r="N137" s="618">
        <v>255.34681414909306</v>
      </c>
    </row>
    <row r="138" spans="1:14" ht="14.4" customHeight="1" x14ac:dyDescent="0.3">
      <c r="A138" s="613" t="s">
        <v>510</v>
      </c>
      <c r="B138" s="614" t="s">
        <v>1927</v>
      </c>
      <c r="C138" s="615" t="s">
        <v>515</v>
      </c>
      <c r="D138" s="616" t="s">
        <v>1928</v>
      </c>
      <c r="E138" s="615" t="s">
        <v>520</v>
      </c>
      <c r="F138" s="616" t="s">
        <v>1929</v>
      </c>
      <c r="G138" s="615" t="s">
        <v>551</v>
      </c>
      <c r="H138" s="615" t="s">
        <v>999</v>
      </c>
      <c r="I138" s="615" t="s">
        <v>1000</v>
      </c>
      <c r="J138" s="615" t="s">
        <v>1001</v>
      </c>
      <c r="K138" s="615" t="s">
        <v>573</v>
      </c>
      <c r="L138" s="617">
        <v>71.039884567182455</v>
      </c>
      <c r="M138" s="617">
        <v>15</v>
      </c>
      <c r="N138" s="618">
        <v>1065.5982685077367</v>
      </c>
    </row>
    <row r="139" spans="1:14" ht="14.4" customHeight="1" x14ac:dyDescent="0.3">
      <c r="A139" s="613" t="s">
        <v>510</v>
      </c>
      <c r="B139" s="614" t="s">
        <v>1927</v>
      </c>
      <c r="C139" s="615" t="s">
        <v>515</v>
      </c>
      <c r="D139" s="616" t="s">
        <v>1928</v>
      </c>
      <c r="E139" s="615" t="s">
        <v>520</v>
      </c>
      <c r="F139" s="616" t="s">
        <v>1929</v>
      </c>
      <c r="G139" s="615" t="s">
        <v>551</v>
      </c>
      <c r="H139" s="615" t="s">
        <v>1002</v>
      </c>
      <c r="I139" s="615" t="s">
        <v>1003</v>
      </c>
      <c r="J139" s="615" t="s">
        <v>1004</v>
      </c>
      <c r="K139" s="615" t="s">
        <v>600</v>
      </c>
      <c r="L139" s="617">
        <v>40.834294219868973</v>
      </c>
      <c r="M139" s="617">
        <v>36</v>
      </c>
      <c r="N139" s="618">
        <v>1470.034591915283</v>
      </c>
    </row>
    <row r="140" spans="1:14" ht="14.4" customHeight="1" x14ac:dyDescent="0.3">
      <c r="A140" s="613" t="s">
        <v>510</v>
      </c>
      <c r="B140" s="614" t="s">
        <v>1927</v>
      </c>
      <c r="C140" s="615" t="s">
        <v>515</v>
      </c>
      <c r="D140" s="616" t="s">
        <v>1928</v>
      </c>
      <c r="E140" s="615" t="s">
        <v>520</v>
      </c>
      <c r="F140" s="616" t="s">
        <v>1929</v>
      </c>
      <c r="G140" s="615" t="s">
        <v>551</v>
      </c>
      <c r="H140" s="615" t="s">
        <v>1005</v>
      </c>
      <c r="I140" s="615" t="s">
        <v>1006</v>
      </c>
      <c r="J140" s="615" t="s">
        <v>1007</v>
      </c>
      <c r="K140" s="615" t="s">
        <v>1008</v>
      </c>
      <c r="L140" s="617">
        <v>371.83663040000721</v>
      </c>
      <c r="M140" s="617">
        <v>7</v>
      </c>
      <c r="N140" s="618">
        <v>2602.8564128000503</v>
      </c>
    </row>
    <row r="141" spans="1:14" ht="14.4" customHeight="1" x14ac:dyDescent="0.3">
      <c r="A141" s="613" t="s">
        <v>510</v>
      </c>
      <c r="B141" s="614" t="s">
        <v>1927</v>
      </c>
      <c r="C141" s="615" t="s">
        <v>515</v>
      </c>
      <c r="D141" s="616" t="s">
        <v>1928</v>
      </c>
      <c r="E141" s="615" t="s">
        <v>520</v>
      </c>
      <c r="F141" s="616" t="s">
        <v>1929</v>
      </c>
      <c r="G141" s="615" t="s">
        <v>551</v>
      </c>
      <c r="H141" s="615" t="s">
        <v>1009</v>
      </c>
      <c r="I141" s="615" t="s">
        <v>1010</v>
      </c>
      <c r="J141" s="615" t="s">
        <v>1011</v>
      </c>
      <c r="K141" s="615" t="s">
        <v>1012</v>
      </c>
      <c r="L141" s="617">
        <v>856.53002573608001</v>
      </c>
      <c r="M141" s="617">
        <v>62.5</v>
      </c>
      <c r="N141" s="618">
        <v>53533.126608505001</v>
      </c>
    </row>
    <row r="142" spans="1:14" ht="14.4" customHeight="1" x14ac:dyDescent="0.3">
      <c r="A142" s="613" t="s">
        <v>510</v>
      </c>
      <c r="B142" s="614" t="s">
        <v>1927</v>
      </c>
      <c r="C142" s="615" t="s">
        <v>515</v>
      </c>
      <c r="D142" s="616" t="s">
        <v>1928</v>
      </c>
      <c r="E142" s="615" t="s">
        <v>520</v>
      </c>
      <c r="F142" s="616" t="s">
        <v>1929</v>
      </c>
      <c r="G142" s="615" t="s">
        <v>551</v>
      </c>
      <c r="H142" s="615" t="s">
        <v>1013</v>
      </c>
      <c r="I142" s="615" t="s">
        <v>1014</v>
      </c>
      <c r="J142" s="615" t="s">
        <v>1015</v>
      </c>
      <c r="K142" s="615" t="s">
        <v>1016</v>
      </c>
      <c r="L142" s="617">
        <v>969.43270658566757</v>
      </c>
      <c r="M142" s="617">
        <v>14</v>
      </c>
      <c r="N142" s="618">
        <v>13572.057892199346</v>
      </c>
    </row>
    <row r="143" spans="1:14" ht="14.4" customHeight="1" x14ac:dyDescent="0.3">
      <c r="A143" s="613" t="s">
        <v>510</v>
      </c>
      <c r="B143" s="614" t="s">
        <v>1927</v>
      </c>
      <c r="C143" s="615" t="s">
        <v>515</v>
      </c>
      <c r="D143" s="616" t="s">
        <v>1928</v>
      </c>
      <c r="E143" s="615" t="s">
        <v>520</v>
      </c>
      <c r="F143" s="616" t="s">
        <v>1929</v>
      </c>
      <c r="G143" s="615" t="s">
        <v>551</v>
      </c>
      <c r="H143" s="615" t="s">
        <v>1017</v>
      </c>
      <c r="I143" s="615" t="s">
        <v>1018</v>
      </c>
      <c r="J143" s="615" t="s">
        <v>1019</v>
      </c>
      <c r="K143" s="615" t="s">
        <v>1020</v>
      </c>
      <c r="L143" s="617">
        <v>209.00793395989811</v>
      </c>
      <c r="M143" s="617">
        <v>1</v>
      </c>
      <c r="N143" s="618">
        <v>209.00793395989811</v>
      </c>
    </row>
    <row r="144" spans="1:14" ht="14.4" customHeight="1" x14ac:dyDescent="0.3">
      <c r="A144" s="613" t="s">
        <v>510</v>
      </c>
      <c r="B144" s="614" t="s">
        <v>1927</v>
      </c>
      <c r="C144" s="615" t="s">
        <v>515</v>
      </c>
      <c r="D144" s="616" t="s">
        <v>1928</v>
      </c>
      <c r="E144" s="615" t="s">
        <v>520</v>
      </c>
      <c r="F144" s="616" t="s">
        <v>1929</v>
      </c>
      <c r="G144" s="615" t="s">
        <v>551</v>
      </c>
      <c r="H144" s="615" t="s">
        <v>1021</v>
      </c>
      <c r="I144" s="615" t="s">
        <v>1022</v>
      </c>
      <c r="J144" s="615" t="s">
        <v>1023</v>
      </c>
      <c r="K144" s="615" t="s">
        <v>1024</v>
      </c>
      <c r="L144" s="617">
        <v>256.25384546516455</v>
      </c>
      <c r="M144" s="617">
        <v>13</v>
      </c>
      <c r="N144" s="618">
        <v>3331.299991047139</v>
      </c>
    </row>
    <row r="145" spans="1:14" ht="14.4" customHeight="1" x14ac:dyDescent="0.3">
      <c r="A145" s="613" t="s">
        <v>510</v>
      </c>
      <c r="B145" s="614" t="s">
        <v>1927</v>
      </c>
      <c r="C145" s="615" t="s">
        <v>515</v>
      </c>
      <c r="D145" s="616" t="s">
        <v>1928</v>
      </c>
      <c r="E145" s="615" t="s">
        <v>520</v>
      </c>
      <c r="F145" s="616" t="s">
        <v>1929</v>
      </c>
      <c r="G145" s="615" t="s">
        <v>551</v>
      </c>
      <c r="H145" s="615" t="s">
        <v>1025</v>
      </c>
      <c r="I145" s="615" t="s">
        <v>1025</v>
      </c>
      <c r="J145" s="615" t="s">
        <v>1026</v>
      </c>
      <c r="K145" s="615" t="s">
        <v>692</v>
      </c>
      <c r="L145" s="617">
        <v>53.979699272055989</v>
      </c>
      <c r="M145" s="617">
        <v>2</v>
      </c>
      <c r="N145" s="618">
        <v>107.95939854411198</v>
      </c>
    </row>
    <row r="146" spans="1:14" ht="14.4" customHeight="1" x14ac:dyDescent="0.3">
      <c r="A146" s="613" t="s">
        <v>510</v>
      </c>
      <c r="B146" s="614" t="s">
        <v>1927</v>
      </c>
      <c r="C146" s="615" t="s">
        <v>515</v>
      </c>
      <c r="D146" s="616" t="s">
        <v>1928</v>
      </c>
      <c r="E146" s="615" t="s">
        <v>520</v>
      </c>
      <c r="F146" s="616" t="s">
        <v>1929</v>
      </c>
      <c r="G146" s="615" t="s">
        <v>551</v>
      </c>
      <c r="H146" s="615" t="s">
        <v>1027</v>
      </c>
      <c r="I146" s="615" t="s">
        <v>1028</v>
      </c>
      <c r="J146" s="615" t="s">
        <v>1029</v>
      </c>
      <c r="K146" s="615" t="s">
        <v>1030</v>
      </c>
      <c r="L146" s="617">
        <v>1335.1383235013484</v>
      </c>
      <c r="M146" s="617">
        <v>1</v>
      </c>
      <c r="N146" s="618">
        <v>1335.1383235013484</v>
      </c>
    </row>
    <row r="147" spans="1:14" ht="14.4" customHeight="1" x14ac:dyDescent="0.3">
      <c r="A147" s="613" t="s">
        <v>510</v>
      </c>
      <c r="B147" s="614" t="s">
        <v>1927</v>
      </c>
      <c r="C147" s="615" t="s">
        <v>515</v>
      </c>
      <c r="D147" s="616" t="s">
        <v>1928</v>
      </c>
      <c r="E147" s="615" t="s">
        <v>520</v>
      </c>
      <c r="F147" s="616" t="s">
        <v>1929</v>
      </c>
      <c r="G147" s="615" t="s">
        <v>551</v>
      </c>
      <c r="H147" s="615" t="s">
        <v>1031</v>
      </c>
      <c r="I147" s="615" t="s">
        <v>1032</v>
      </c>
      <c r="J147" s="615" t="s">
        <v>1033</v>
      </c>
      <c r="K147" s="615" t="s">
        <v>1034</v>
      </c>
      <c r="L147" s="617">
        <v>323.60932936499785</v>
      </c>
      <c r="M147" s="617">
        <v>16</v>
      </c>
      <c r="N147" s="618">
        <v>5177.7492698399656</v>
      </c>
    </row>
    <row r="148" spans="1:14" ht="14.4" customHeight="1" x14ac:dyDescent="0.3">
      <c r="A148" s="613" t="s">
        <v>510</v>
      </c>
      <c r="B148" s="614" t="s">
        <v>1927</v>
      </c>
      <c r="C148" s="615" t="s">
        <v>515</v>
      </c>
      <c r="D148" s="616" t="s">
        <v>1928</v>
      </c>
      <c r="E148" s="615" t="s">
        <v>520</v>
      </c>
      <c r="F148" s="616" t="s">
        <v>1929</v>
      </c>
      <c r="G148" s="615" t="s">
        <v>551</v>
      </c>
      <c r="H148" s="615" t="s">
        <v>1035</v>
      </c>
      <c r="I148" s="615" t="s">
        <v>1036</v>
      </c>
      <c r="J148" s="615" t="s">
        <v>1037</v>
      </c>
      <c r="K148" s="615" t="s">
        <v>1038</v>
      </c>
      <c r="L148" s="617">
        <v>1052.9876817249733</v>
      </c>
      <c r="M148" s="617">
        <v>22</v>
      </c>
      <c r="N148" s="618">
        <v>23165.728997949413</v>
      </c>
    </row>
    <row r="149" spans="1:14" ht="14.4" customHeight="1" x14ac:dyDescent="0.3">
      <c r="A149" s="613" t="s">
        <v>510</v>
      </c>
      <c r="B149" s="614" t="s">
        <v>1927</v>
      </c>
      <c r="C149" s="615" t="s">
        <v>515</v>
      </c>
      <c r="D149" s="616" t="s">
        <v>1928</v>
      </c>
      <c r="E149" s="615" t="s">
        <v>520</v>
      </c>
      <c r="F149" s="616" t="s">
        <v>1929</v>
      </c>
      <c r="G149" s="615" t="s">
        <v>551</v>
      </c>
      <c r="H149" s="615" t="s">
        <v>1039</v>
      </c>
      <c r="I149" s="615" t="s">
        <v>1040</v>
      </c>
      <c r="J149" s="615" t="s">
        <v>1041</v>
      </c>
      <c r="K149" s="615"/>
      <c r="L149" s="617">
        <v>150.10500000000005</v>
      </c>
      <c r="M149" s="617">
        <v>2</v>
      </c>
      <c r="N149" s="618">
        <v>300.21000000000009</v>
      </c>
    </row>
    <row r="150" spans="1:14" ht="14.4" customHeight="1" x14ac:dyDescent="0.3">
      <c r="A150" s="613" t="s">
        <v>510</v>
      </c>
      <c r="B150" s="614" t="s">
        <v>1927</v>
      </c>
      <c r="C150" s="615" t="s">
        <v>515</v>
      </c>
      <c r="D150" s="616" t="s">
        <v>1928</v>
      </c>
      <c r="E150" s="615" t="s">
        <v>520</v>
      </c>
      <c r="F150" s="616" t="s">
        <v>1929</v>
      </c>
      <c r="G150" s="615" t="s">
        <v>551</v>
      </c>
      <c r="H150" s="615" t="s">
        <v>1042</v>
      </c>
      <c r="I150" s="615" t="s">
        <v>189</v>
      </c>
      <c r="J150" s="615" t="s">
        <v>1043</v>
      </c>
      <c r="K150" s="615"/>
      <c r="L150" s="617">
        <v>98.594771868662008</v>
      </c>
      <c r="M150" s="617">
        <v>13</v>
      </c>
      <c r="N150" s="618">
        <v>1281.7320342926062</v>
      </c>
    </row>
    <row r="151" spans="1:14" ht="14.4" customHeight="1" x14ac:dyDescent="0.3">
      <c r="A151" s="613" t="s">
        <v>510</v>
      </c>
      <c r="B151" s="614" t="s">
        <v>1927</v>
      </c>
      <c r="C151" s="615" t="s">
        <v>515</v>
      </c>
      <c r="D151" s="616" t="s">
        <v>1928</v>
      </c>
      <c r="E151" s="615" t="s">
        <v>520</v>
      </c>
      <c r="F151" s="616" t="s">
        <v>1929</v>
      </c>
      <c r="G151" s="615" t="s">
        <v>551</v>
      </c>
      <c r="H151" s="615" t="s">
        <v>1044</v>
      </c>
      <c r="I151" s="615" t="s">
        <v>1045</v>
      </c>
      <c r="J151" s="615" t="s">
        <v>1046</v>
      </c>
      <c r="K151" s="615" t="s">
        <v>1047</v>
      </c>
      <c r="L151" s="617">
        <v>291.19999999999993</v>
      </c>
      <c r="M151" s="617">
        <v>5</v>
      </c>
      <c r="N151" s="618">
        <v>1455.9999999999998</v>
      </c>
    </row>
    <row r="152" spans="1:14" ht="14.4" customHeight="1" x14ac:dyDescent="0.3">
      <c r="A152" s="613" t="s">
        <v>510</v>
      </c>
      <c r="B152" s="614" t="s">
        <v>1927</v>
      </c>
      <c r="C152" s="615" t="s">
        <v>515</v>
      </c>
      <c r="D152" s="616" t="s">
        <v>1928</v>
      </c>
      <c r="E152" s="615" t="s">
        <v>520</v>
      </c>
      <c r="F152" s="616" t="s">
        <v>1929</v>
      </c>
      <c r="G152" s="615" t="s">
        <v>551</v>
      </c>
      <c r="H152" s="615" t="s">
        <v>1048</v>
      </c>
      <c r="I152" s="615" t="s">
        <v>1049</v>
      </c>
      <c r="J152" s="615" t="s">
        <v>1050</v>
      </c>
      <c r="K152" s="615" t="s">
        <v>1051</v>
      </c>
      <c r="L152" s="617">
        <v>186.42199089637811</v>
      </c>
      <c r="M152" s="617">
        <v>35</v>
      </c>
      <c r="N152" s="618">
        <v>6524.7696813732337</v>
      </c>
    </row>
    <row r="153" spans="1:14" ht="14.4" customHeight="1" x14ac:dyDescent="0.3">
      <c r="A153" s="613" t="s">
        <v>510</v>
      </c>
      <c r="B153" s="614" t="s">
        <v>1927</v>
      </c>
      <c r="C153" s="615" t="s">
        <v>515</v>
      </c>
      <c r="D153" s="616" t="s">
        <v>1928</v>
      </c>
      <c r="E153" s="615" t="s">
        <v>520</v>
      </c>
      <c r="F153" s="616" t="s">
        <v>1929</v>
      </c>
      <c r="G153" s="615" t="s">
        <v>551</v>
      </c>
      <c r="H153" s="615" t="s">
        <v>1052</v>
      </c>
      <c r="I153" s="615" t="s">
        <v>1053</v>
      </c>
      <c r="J153" s="615" t="s">
        <v>1054</v>
      </c>
      <c r="K153" s="615" t="s">
        <v>1055</v>
      </c>
      <c r="L153" s="617">
        <v>1339.5357922095852</v>
      </c>
      <c r="M153" s="617">
        <v>3</v>
      </c>
      <c r="N153" s="618">
        <v>4018.6073766287554</v>
      </c>
    </row>
    <row r="154" spans="1:14" ht="14.4" customHeight="1" x14ac:dyDescent="0.3">
      <c r="A154" s="613" t="s">
        <v>510</v>
      </c>
      <c r="B154" s="614" t="s">
        <v>1927</v>
      </c>
      <c r="C154" s="615" t="s">
        <v>515</v>
      </c>
      <c r="D154" s="616" t="s">
        <v>1928</v>
      </c>
      <c r="E154" s="615" t="s">
        <v>520</v>
      </c>
      <c r="F154" s="616" t="s">
        <v>1929</v>
      </c>
      <c r="G154" s="615" t="s">
        <v>551</v>
      </c>
      <c r="H154" s="615" t="s">
        <v>1056</v>
      </c>
      <c r="I154" s="615" t="s">
        <v>189</v>
      </c>
      <c r="J154" s="615" t="s">
        <v>1057</v>
      </c>
      <c r="K154" s="615"/>
      <c r="L154" s="617">
        <v>482.91786305791942</v>
      </c>
      <c r="M154" s="617">
        <v>37</v>
      </c>
      <c r="N154" s="618">
        <v>17867.960933143018</v>
      </c>
    </row>
    <row r="155" spans="1:14" ht="14.4" customHeight="1" x14ac:dyDescent="0.3">
      <c r="A155" s="613" t="s">
        <v>510</v>
      </c>
      <c r="B155" s="614" t="s">
        <v>1927</v>
      </c>
      <c r="C155" s="615" t="s">
        <v>515</v>
      </c>
      <c r="D155" s="616" t="s">
        <v>1928</v>
      </c>
      <c r="E155" s="615" t="s">
        <v>520</v>
      </c>
      <c r="F155" s="616" t="s">
        <v>1929</v>
      </c>
      <c r="G155" s="615" t="s">
        <v>551</v>
      </c>
      <c r="H155" s="615" t="s">
        <v>1058</v>
      </c>
      <c r="I155" s="615" t="s">
        <v>1059</v>
      </c>
      <c r="J155" s="615" t="s">
        <v>882</v>
      </c>
      <c r="K155" s="615" t="s">
        <v>1060</v>
      </c>
      <c r="L155" s="617">
        <v>56.74919325647916</v>
      </c>
      <c r="M155" s="617">
        <v>11</v>
      </c>
      <c r="N155" s="618">
        <v>624.24112582127077</v>
      </c>
    </row>
    <row r="156" spans="1:14" ht="14.4" customHeight="1" x14ac:dyDescent="0.3">
      <c r="A156" s="613" t="s">
        <v>510</v>
      </c>
      <c r="B156" s="614" t="s">
        <v>1927</v>
      </c>
      <c r="C156" s="615" t="s">
        <v>515</v>
      </c>
      <c r="D156" s="616" t="s">
        <v>1928</v>
      </c>
      <c r="E156" s="615" t="s">
        <v>520</v>
      </c>
      <c r="F156" s="616" t="s">
        <v>1929</v>
      </c>
      <c r="G156" s="615" t="s">
        <v>551</v>
      </c>
      <c r="H156" s="615" t="s">
        <v>1061</v>
      </c>
      <c r="I156" s="615" t="s">
        <v>1062</v>
      </c>
      <c r="J156" s="615" t="s">
        <v>606</v>
      </c>
      <c r="K156" s="615" t="s">
        <v>1063</v>
      </c>
      <c r="L156" s="617">
        <v>93.180706717148325</v>
      </c>
      <c r="M156" s="617">
        <v>160</v>
      </c>
      <c r="N156" s="618">
        <v>14908.913074743732</v>
      </c>
    </row>
    <row r="157" spans="1:14" ht="14.4" customHeight="1" x14ac:dyDescent="0.3">
      <c r="A157" s="613" t="s">
        <v>510</v>
      </c>
      <c r="B157" s="614" t="s">
        <v>1927</v>
      </c>
      <c r="C157" s="615" t="s">
        <v>515</v>
      </c>
      <c r="D157" s="616" t="s">
        <v>1928</v>
      </c>
      <c r="E157" s="615" t="s">
        <v>520</v>
      </c>
      <c r="F157" s="616" t="s">
        <v>1929</v>
      </c>
      <c r="G157" s="615" t="s">
        <v>551</v>
      </c>
      <c r="H157" s="615" t="s">
        <v>1064</v>
      </c>
      <c r="I157" s="615" t="s">
        <v>1065</v>
      </c>
      <c r="J157" s="615" t="s">
        <v>1066</v>
      </c>
      <c r="K157" s="615" t="s">
        <v>1067</v>
      </c>
      <c r="L157" s="617">
        <v>103.96671147620017</v>
      </c>
      <c r="M157" s="617">
        <v>279</v>
      </c>
      <c r="N157" s="618">
        <v>29006.712501859849</v>
      </c>
    </row>
    <row r="158" spans="1:14" ht="14.4" customHeight="1" x14ac:dyDescent="0.3">
      <c r="A158" s="613" t="s">
        <v>510</v>
      </c>
      <c r="B158" s="614" t="s">
        <v>1927</v>
      </c>
      <c r="C158" s="615" t="s">
        <v>515</v>
      </c>
      <c r="D158" s="616" t="s">
        <v>1928</v>
      </c>
      <c r="E158" s="615" t="s">
        <v>520</v>
      </c>
      <c r="F158" s="616" t="s">
        <v>1929</v>
      </c>
      <c r="G158" s="615" t="s">
        <v>551</v>
      </c>
      <c r="H158" s="615" t="s">
        <v>1068</v>
      </c>
      <c r="I158" s="615" t="s">
        <v>1068</v>
      </c>
      <c r="J158" s="615" t="s">
        <v>1069</v>
      </c>
      <c r="K158" s="615" t="s">
        <v>1070</v>
      </c>
      <c r="L158" s="617">
        <v>75.585400000000007</v>
      </c>
      <c r="M158" s="617">
        <v>5</v>
      </c>
      <c r="N158" s="618">
        <v>377.92700000000002</v>
      </c>
    </row>
    <row r="159" spans="1:14" ht="14.4" customHeight="1" x14ac:dyDescent="0.3">
      <c r="A159" s="613" t="s">
        <v>510</v>
      </c>
      <c r="B159" s="614" t="s">
        <v>1927</v>
      </c>
      <c r="C159" s="615" t="s">
        <v>515</v>
      </c>
      <c r="D159" s="616" t="s">
        <v>1928</v>
      </c>
      <c r="E159" s="615" t="s">
        <v>520</v>
      </c>
      <c r="F159" s="616" t="s">
        <v>1929</v>
      </c>
      <c r="G159" s="615" t="s">
        <v>551</v>
      </c>
      <c r="H159" s="615" t="s">
        <v>1071</v>
      </c>
      <c r="I159" s="615" t="s">
        <v>1072</v>
      </c>
      <c r="J159" s="615" t="s">
        <v>1073</v>
      </c>
      <c r="K159" s="615" t="s">
        <v>1074</v>
      </c>
      <c r="L159" s="617">
        <v>1003.0175441648261</v>
      </c>
      <c r="M159" s="617">
        <v>1</v>
      </c>
      <c r="N159" s="618">
        <v>1003.0175441648261</v>
      </c>
    </row>
    <row r="160" spans="1:14" ht="14.4" customHeight="1" x14ac:dyDescent="0.3">
      <c r="A160" s="613" t="s">
        <v>510</v>
      </c>
      <c r="B160" s="614" t="s">
        <v>1927</v>
      </c>
      <c r="C160" s="615" t="s">
        <v>515</v>
      </c>
      <c r="D160" s="616" t="s">
        <v>1928</v>
      </c>
      <c r="E160" s="615" t="s">
        <v>520</v>
      </c>
      <c r="F160" s="616" t="s">
        <v>1929</v>
      </c>
      <c r="G160" s="615" t="s">
        <v>551</v>
      </c>
      <c r="H160" s="615" t="s">
        <v>1075</v>
      </c>
      <c r="I160" s="615" t="s">
        <v>1076</v>
      </c>
      <c r="J160" s="615" t="s">
        <v>1077</v>
      </c>
      <c r="K160" s="615" t="s">
        <v>1078</v>
      </c>
      <c r="L160" s="617">
        <v>47.770000000000017</v>
      </c>
      <c r="M160" s="617">
        <v>5</v>
      </c>
      <c r="N160" s="618">
        <v>238.85000000000008</v>
      </c>
    </row>
    <row r="161" spans="1:14" ht="14.4" customHeight="1" x14ac:dyDescent="0.3">
      <c r="A161" s="613" t="s">
        <v>510</v>
      </c>
      <c r="B161" s="614" t="s">
        <v>1927</v>
      </c>
      <c r="C161" s="615" t="s">
        <v>515</v>
      </c>
      <c r="D161" s="616" t="s">
        <v>1928</v>
      </c>
      <c r="E161" s="615" t="s">
        <v>520</v>
      </c>
      <c r="F161" s="616" t="s">
        <v>1929</v>
      </c>
      <c r="G161" s="615" t="s">
        <v>551</v>
      </c>
      <c r="H161" s="615" t="s">
        <v>1079</v>
      </c>
      <c r="I161" s="615" t="s">
        <v>1080</v>
      </c>
      <c r="J161" s="615" t="s">
        <v>1081</v>
      </c>
      <c r="K161" s="615" t="s">
        <v>1082</v>
      </c>
      <c r="L161" s="617">
        <v>53.459999999999994</v>
      </c>
      <c r="M161" s="617">
        <v>11</v>
      </c>
      <c r="N161" s="618">
        <v>588.05999999999995</v>
      </c>
    </row>
    <row r="162" spans="1:14" ht="14.4" customHeight="1" x14ac:dyDescent="0.3">
      <c r="A162" s="613" t="s">
        <v>510</v>
      </c>
      <c r="B162" s="614" t="s">
        <v>1927</v>
      </c>
      <c r="C162" s="615" t="s">
        <v>515</v>
      </c>
      <c r="D162" s="616" t="s">
        <v>1928</v>
      </c>
      <c r="E162" s="615" t="s">
        <v>520</v>
      </c>
      <c r="F162" s="616" t="s">
        <v>1929</v>
      </c>
      <c r="G162" s="615" t="s">
        <v>551</v>
      </c>
      <c r="H162" s="615" t="s">
        <v>1083</v>
      </c>
      <c r="I162" s="615" t="s">
        <v>1083</v>
      </c>
      <c r="J162" s="615" t="s">
        <v>1084</v>
      </c>
      <c r="K162" s="615" t="s">
        <v>1085</v>
      </c>
      <c r="L162" s="617">
        <v>1032.47</v>
      </c>
      <c r="M162" s="617">
        <v>1</v>
      </c>
      <c r="N162" s="618">
        <v>1032.47</v>
      </c>
    </row>
    <row r="163" spans="1:14" ht="14.4" customHeight="1" x14ac:dyDescent="0.3">
      <c r="A163" s="613" t="s">
        <v>510</v>
      </c>
      <c r="B163" s="614" t="s">
        <v>1927</v>
      </c>
      <c r="C163" s="615" t="s">
        <v>515</v>
      </c>
      <c r="D163" s="616" t="s">
        <v>1928</v>
      </c>
      <c r="E163" s="615" t="s">
        <v>520</v>
      </c>
      <c r="F163" s="616" t="s">
        <v>1929</v>
      </c>
      <c r="G163" s="615" t="s">
        <v>551</v>
      </c>
      <c r="H163" s="615" t="s">
        <v>1086</v>
      </c>
      <c r="I163" s="615" t="s">
        <v>1087</v>
      </c>
      <c r="J163" s="615" t="s">
        <v>1088</v>
      </c>
      <c r="K163" s="615" t="s">
        <v>1089</v>
      </c>
      <c r="L163" s="617">
        <v>106.72999999999999</v>
      </c>
      <c r="M163" s="617">
        <v>20</v>
      </c>
      <c r="N163" s="618">
        <v>2134.6</v>
      </c>
    </row>
    <row r="164" spans="1:14" ht="14.4" customHeight="1" x14ac:dyDescent="0.3">
      <c r="A164" s="613" t="s">
        <v>510</v>
      </c>
      <c r="B164" s="614" t="s">
        <v>1927</v>
      </c>
      <c r="C164" s="615" t="s">
        <v>515</v>
      </c>
      <c r="D164" s="616" t="s">
        <v>1928</v>
      </c>
      <c r="E164" s="615" t="s">
        <v>520</v>
      </c>
      <c r="F164" s="616" t="s">
        <v>1929</v>
      </c>
      <c r="G164" s="615" t="s">
        <v>551</v>
      </c>
      <c r="H164" s="615" t="s">
        <v>1090</v>
      </c>
      <c r="I164" s="615" t="s">
        <v>1091</v>
      </c>
      <c r="J164" s="615" t="s">
        <v>1092</v>
      </c>
      <c r="K164" s="615" t="s">
        <v>1093</v>
      </c>
      <c r="L164" s="617">
        <v>101.67000000000003</v>
      </c>
      <c r="M164" s="617">
        <v>1</v>
      </c>
      <c r="N164" s="618">
        <v>101.67000000000003</v>
      </c>
    </row>
    <row r="165" spans="1:14" ht="14.4" customHeight="1" x14ac:dyDescent="0.3">
      <c r="A165" s="613" t="s">
        <v>510</v>
      </c>
      <c r="B165" s="614" t="s">
        <v>1927</v>
      </c>
      <c r="C165" s="615" t="s">
        <v>515</v>
      </c>
      <c r="D165" s="616" t="s">
        <v>1928</v>
      </c>
      <c r="E165" s="615" t="s">
        <v>520</v>
      </c>
      <c r="F165" s="616" t="s">
        <v>1929</v>
      </c>
      <c r="G165" s="615" t="s">
        <v>551</v>
      </c>
      <c r="H165" s="615" t="s">
        <v>1094</v>
      </c>
      <c r="I165" s="615" t="s">
        <v>1095</v>
      </c>
      <c r="J165" s="615" t="s">
        <v>668</v>
      </c>
      <c r="K165" s="615" t="s">
        <v>1096</v>
      </c>
      <c r="L165" s="617">
        <v>692.42499999999995</v>
      </c>
      <c r="M165" s="617">
        <v>2</v>
      </c>
      <c r="N165" s="618">
        <v>1384.85</v>
      </c>
    </row>
    <row r="166" spans="1:14" ht="14.4" customHeight="1" x14ac:dyDescent="0.3">
      <c r="A166" s="613" t="s">
        <v>510</v>
      </c>
      <c r="B166" s="614" t="s">
        <v>1927</v>
      </c>
      <c r="C166" s="615" t="s">
        <v>515</v>
      </c>
      <c r="D166" s="616" t="s">
        <v>1928</v>
      </c>
      <c r="E166" s="615" t="s">
        <v>520</v>
      </c>
      <c r="F166" s="616" t="s">
        <v>1929</v>
      </c>
      <c r="G166" s="615" t="s">
        <v>551</v>
      </c>
      <c r="H166" s="615" t="s">
        <v>1097</v>
      </c>
      <c r="I166" s="615" t="s">
        <v>1098</v>
      </c>
      <c r="J166" s="615" t="s">
        <v>1099</v>
      </c>
      <c r="K166" s="615" t="s">
        <v>1100</v>
      </c>
      <c r="L166" s="617">
        <v>40.56000021519332</v>
      </c>
      <c r="M166" s="617">
        <v>7</v>
      </c>
      <c r="N166" s="618">
        <v>283.92000150635323</v>
      </c>
    </row>
    <row r="167" spans="1:14" ht="14.4" customHeight="1" x14ac:dyDescent="0.3">
      <c r="A167" s="613" t="s">
        <v>510</v>
      </c>
      <c r="B167" s="614" t="s">
        <v>1927</v>
      </c>
      <c r="C167" s="615" t="s">
        <v>515</v>
      </c>
      <c r="D167" s="616" t="s">
        <v>1928</v>
      </c>
      <c r="E167" s="615" t="s">
        <v>520</v>
      </c>
      <c r="F167" s="616" t="s">
        <v>1929</v>
      </c>
      <c r="G167" s="615" t="s">
        <v>551</v>
      </c>
      <c r="H167" s="615" t="s">
        <v>1101</v>
      </c>
      <c r="I167" s="615" t="s">
        <v>189</v>
      </c>
      <c r="J167" s="615" t="s">
        <v>1102</v>
      </c>
      <c r="K167" s="615"/>
      <c r="L167" s="617">
        <v>145.18616674811594</v>
      </c>
      <c r="M167" s="617">
        <v>55</v>
      </c>
      <c r="N167" s="618">
        <v>7985.2391711463761</v>
      </c>
    </row>
    <row r="168" spans="1:14" ht="14.4" customHeight="1" x14ac:dyDescent="0.3">
      <c r="A168" s="613" t="s">
        <v>510</v>
      </c>
      <c r="B168" s="614" t="s">
        <v>1927</v>
      </c>
      <c r="C168" s="615" t="s">
        <v>515</v>
      </c>
      <c r="D168" s="616" t="s">
        <v>1928</v>
      </c>
      <c r="E168" s="615" t="s">
        <v>520</v>
      </c>
      <c r="F168" s="616" t="s">
        <v>1929</v>
      </c>
      <c r="G168" s="615" t="s">
        <v>551</v>
      </c>
      <c r="H168" s="615" t="s">
        <v>1103</v>
      </c>
      <c r="I168" s="615" t="s">
        <v>189</v>
      </c>
      <c r="J168" s="615" t="s">
        <v>1104</v>
      </c>
      <c r="K168" s="615"/>
      <c r="L168" s="617">
        <v>78.229565424051586</v>
      </c>
      <c r="M168" s="617">
        <v>21</v>
      </c>
      <c r="N168" s="618">
        <v>1642.8208739050833</v>
      </c>
    </row>
    <row r="169" spans="1:14" ht="14.4" customHeight="1" x14ac:dyDescent="0.3">
      <c r="A169" s="613" t="s">
        <v>510</v>
      </c>
      <c r="B169" s="614" t="s">
        <v>1927</v>
      </c>
      <c r="C169" s="615" t="s">
        <v>515</v>
      </c>
      <c r="D169" s="616" t="s">
        <v>1928</v>
      </c>
      <c r="E169" s="615" t="s">
        <v>520</v>
      </c>
      <c r="F169" s="616" t="s">
        <v>1929</v>
      </c>
      <c r="G169" s="615" t="s">
        <v>551</v>
      </c>
      <c r="H169" s="615" t="s">
        <v>1105</v>
      </c>
      <c r="I169" s="615" t="s">
        <v>189</v>
      </c>
      <c r="J169" s="615" t="s">
        <v>1106</v>
      </c>
      <c r="K169" s="615"/>
      <c r="L169" s="617">
        <v>216.84</v>
      </c>
      <c r="M169" s="617">
        <v>4</v>
      </c>
      <c r="N169" s="618">
        <v>867.36</v>
      </c>
    </row>
    <row r="170" spans="1:14" ht="14.4" customHeight="1" x14ac:dyDescent="0.3">
      <c r="A170" s="613" t="s">
        <v>510</v>
      </c>
      <c r="B170" s="614" t="s">
        <v>1927</v>
      </c>
      <c r="C170" s="615" t="s">
        <v>515</v>
      </c>
      <c r="D170" s="616" t="s">
        <v>1928</v>
      </c>
      <c r="E170" s="615" t="s">
        <v>520</v>
      </c>
      <c r="F170" s="616" t="s">
        <v>1929</v>
      </c>
      <c r="G170" s="615" t="s">
        <v>551</v>
      </c>
      <c r="H170" s="615" t="s">
        <v>1107</v>
      </c>
      <c r="I170" s="615" t="s">
        <v>189</v>
      </c>
      <c r="J170" s="615" t="s">
        <v>1108</v>
      </c>
      <c r="K170" s="615"/>
      <c r="L170" s="617">
        <v>133.21999999999997</v>
      </c>
      <c r="M170" s="617">
        <v>4</v>
      </c>
      <c r="N170" s="618">
        <v>532.87999999999988</v>
      </c>
    </row>
    <row r="171" spans="1:14" ht="14.4" customHeight="1" x14ac:dyDescent="0.3">
      <c r="A171" s="613" t="s">
        <v>510</v>
      </c>
      <c r="B171" s="614" t="s">
        <v>1927</v>
      </c>
      <c r="C171" s="615" t="s">
        <v>515</v>
      </c>
      <c r="D171" s="616" t="s">
        <v>1928</v>
      </c>
      <c r="E171" s="615" t="s">
        <v>520</v>
      </c>
      <c r="F171" s="616" t="s">
        <v>1929</v>
      </c>
      <c r="G171" s="615" t="s">
        <v>551</v>
      </c>
      <c r="H171" s="615" t="s">
        <v>1109</v>
      </c>
      <c r="I171" s="615" t="s">
        <v>1110</v>
      </c>
      <c r="J171" s="615" t="s">
        <v>1111</v>
      </c>
      <c r="K171" s="615" t="s">
        <v>1112</v>
      </c>
      <c r="L171" s="617">
        <v>193.56</v>
      </c>
      <c r="M171" s="617">
        <v>1</v>
      </c>
      <c r="N171" s="618">
        <v>193.56</v>
      </c>
    </row>
    <row r="172" spans="1:14" ht="14.4" customHeight="1" x14ac:dyDescent="0.3">
      <c r="A172" s="613" t="s">
        <v>510</v>
      </c>
      <c r="B172" s="614" t="s">
        <v>1927</v>
      </c>
      <c r="C172" s="615" t="s">
        <v>515</v>
      </c>
      <c r="D172" s="616" t="s">
        <v>1928</v>
      </c>
      <c r="E172" s="615" t="s">
        <v>520</v>
      </c>
      <c r="F172" s="616" t="s">
        <v>1929</v>
      </c>
      <c r="G172" s="615" t="s">
        <v>551</v>
      </c>
      <c r="H172" s="615" t="s">
        <v>1113</v>
      </c>
      <c r="I172" s="615" t="s">
        <v>1114</v>
      </c>
      <c r="J172" s="615" t="s">
        <v>1115</v>
      </c>
      <c r="K172" s="615" t="s">
        <v>1116</v>
      </c>
      <c r="L172" s="617">
        <v>46.429905596856244</v>
      </c>
      <c r="M172" s="617">
        <v>4</v>
      </c>
      <c r="N172" s="618">
        <v>185.71962238742498</v>
      </c>
    </row>
    <row r="173" spans="1:14" ht="14.4" customHeight="1" x14ac:dyDescent="0.3">
      <c r="A173" s="613" t="s">
        <v>510</v>
      </c>
      <c r="B173" s="614" t="s">
        <v>1927</v>
      </c>
      <c r="C173" s="615" t="s">
        <v>515</v>
      </c>
      <c r="D173" s="616" t="s">
        <v>1928</v>
      </c>
      <c r="E173" s="615" t="s">
        <v>520</v>
      </c>
      <c r="F173" s="616" t="s">
        <v>1929</v>
      </c>
      <c r="G173" s="615" t="s">
        <v>551</v>
      </c>
      <c r="H173" s="615" t="s">
        <v>1117</v>
      </c>
      <c r="I173" s="615" t="s">
        <v>1118</v>
      </c>
      <c r="J173" s="615" t="s">
        <v>1119</v>
      </c>
      <c r="K173" s="615" t="s">
        <v>1120</v>
      </c>
      <c r="L173" s="617">
        <v>42.87</v>
      </c>
      <c r="M173" s="617">
        <v>1</v>
      </c>
      <c r="N173" s="618">
        <v>42.87</v>
      </c>
    </row>
    <row r="174" spans="1:14" ht="14.4" customHeight="1" x14ac:dyDescent="0.3">
      <c r="A174" s="613" t="s">
        <v>510</v>
      </c>
      <c r="B174" s="614" t="s">
        <v>1927</v>
      </c>
      <c r="C174" s="615" t="s">
        <v>515</v>
      </c>
      <c r="D174" s="616" t="s">
        <v>1928</v>
      </c>
      <c r="E174" s="615" t="s">
        <v>520</v>
      </c>
      <c r="F174" s="616" t="s">
        <v>1929</v>
      </c>
      <c r="G174" s="615" t="s">
        <v>551</v>
      </c>
      <c r="H174" s="615" t="s">
        <v>1121</v>
      </c>
      <c r="I174" s="615" t="s">
        <v>1122</v>
      </c>
      <c r="J174" s="615" t="s">
        <v>1123</v>
      </c>
      <c r="K174" s="615" t="s">
        <v>1124</v>
      </c>
      <c r="L174" s="617">
        <v>0</v>
      </c>
      <c r="M174" s="617">
        <v>0</v>
      </c>
      <c r="N174" s="618">
        <v>0</v>
      </c>
    </row>
    <row r="175" spans="1:14" ht="14.4" customHeight="1" x14ac:dyDescent="0.3">
      <c r="A175" s="613" t="s">
        <v>510</v>
      </c>
      <c r="B175" s="614" t="s">
        <v>1927</v>
      </c>
      <c r="C175" s="615" t="s">
        <v>515</v>
      </c>
      <c r="D175" s="616" t="s">
        <v>1928</v>
      </c>
      <c r="E175" s="615" t="s">
        <v>520</v>
      </c>
      <c r="F175" s="616" t="s">
        <v>1929</v>
      </c>
      <c r="G175" s="615" t="s">
        <v>551</v>
      </c>
      <c r="H175" s="615" t="s">
        <v>1125</v>
      </c>
      <c r="I175" s="615" t="s">
        <v>1126</v>
      </c>
      <c r="J175" s="615" t="s">
        <v>1127</v>
      </c>
      <c r="K175" s="615" t="s">
        <v>1128</v>
      </c>
      <c r="L175" s="617">
        <v>112.6105943203809</v>
      </c>
      <c r="M175" s="617">
        <v>243</v>
      </c>
      <c r="N175" s="618">
        <v>27364.374419852556</v>
      </c>
    </row>
    <row r="176" spans="1:14" ht="14.4" customHeight="1" x14ac:dyDescent="0.3">
      <c r="A176" s="613" t="s">
        <v>510</v>
      </c>
      <c r="B176" s="614" t="s">
        <v>1927</v>
      </c>
      <c r="C176" s="615" t="s">
        <v>515</v>
      </c>
      <c r="D176" s="616" t="s">
        <v>1928</v>
      </c>
      <c r="E176" s="615" t="s">
        <v>520</v>
      </c>
      <c r="F176" s="616" t="s">
        <v>1929</v>
      </c>
      <c r="G176" s="615" t="s">
        <v>551</v>
      </c>
      <c r="H176" s="615" t="s">
        <v>1129</v>
      </c>
      <c r="I176" s="615" t="s">
        <v>1130</v>
      </c>
      <c r="J176" s="615" t="s">
        <v>1131</v>
      </c>
      <c r="K176" s="615" t="s">
        <v>1132</v>
      </c>
      <c r="L176" s="617">
        <v>364.27256134016056</v>
      </c>
      <c r="M176" s="617">
        <v>19</v>
      </c>
      <c r="N176" s="618">
        <v>6921.1786654630505</v>
      </c>
    </row>
    <row r="177" spans="1:14" ht="14.4" customHeight="1" x14ac:dyDescent="0.3">
      <c r="A177" s="613" t="s">
        <v>510</v>
      </c>
      <c r="B177" s="614" t="s">
        <v>1927</v>
      </c>
      <c r="C177" s="615" t="s">
        <v>515</v>
      </c>
      <c r="D177" s="616" t="s">
        <v>1928</v>
      </c>
      <c r="E177" s="615" t="s">
        <v>520</v>
      </c>
      <c r="F177" s="616" t="s">
        <v>1929</v>
      </c>
      <c r="G177" s="615" t="s">
        <v>551</v>
      </c>
      <c r="H177" s="615" t="s">
        <v>1133</v>
      </c>
      <c r="I177" s="615" t="s">
        <v>1134</v>
      </c>
      <c r="J177" s="615" t="s">
        <v>1135</v>
      </c>
      <c r="K177" s="615" t="s">
        <v>1136</v>
      </c>
      <c r="L177" s="617">
        <v>131.26665523962643</v>
      </c>
      <c r="M177" s="617">
        <v>8</v>
      </c>
      <c r="N177" s="618">
        <v>1050.1332419170114</v>
      </c>
    </row>
    <row r="178" spans="1:14" ht="14.4" customHeight="1" x14ac:dyDescent="0.3">
      <c r="A178" s="613" t="s">
        <v>510</v>
      </c>
      <c r="B178" s="614" t="s">
        <v>1927</v>
      </c>
      <c r="C178" s="615" t="s">
        <v>515</v>
      </c>
      <c r="D178" s="616" t="s">
        <v>1928</v>
      </c>
      <c r="E178" s="615" t="s">
        <v>520</v>
      </c>
      <c r="F178" s="616" t="s">
        <v>1929</v>
      </c>
      <c r="G178" s="615" t="s">
        <v>551</v>
      </c>
      <c r="H178" s="615" t="s">
        <v>1137</v>
      </c>
      <c r="I178" s="615" t="s">
        <v>1138</v>
      </c>
      <c r="J178" s="615" t="s">
        <v>1139</v>
      </c>
      <c r="K178" s="615" t="s">
        <v>1140</v>
      </c>
      <c r="L178" s="617">
        <v>436.73999420237703</v>
      </c>
      <c r="M178" s="617">
        <v>1</v>
      </c>
      <c r="N178" s="618">
        <v>436.73999420237703</v>
      </c>
    </row>
    <row r="179" spans="1:14" ht="14.4" customHeight="1" x14ac:dyDescent="0.3">
      <c r="A179" s="613" t="s">
        <v>510</v>
      </c>
      <c r="B179" s="614" t="s">
        <v>1927</v>
      </c>
      <c r="C179" s="615" t="s">
        <v>515</v>
      </c>
      <c r="D179" s="616" t="s">
        <v>1928</v>
      </c>
      <c r="E179" s="615" t="s">
        <v>520</v>
      </c>
      <c r="F179" s="616" t="s">
        <v>1929</v>
      </c>
      <c r="G179" s="615" t="s">
        <v>551</v>
      </c>
      <c r="H179" s="615" t="s">
        <v>1141</v>
      </c>
      <c r="I179" s="615" t="s">
        <v>1142</v>
      </c>
      <c r="J179" s="615" t="s">
        <v>930</v>
      </c>
      <c r="K179" s="615" t="s">
        <v>1143</v>
      </c>
      <c r="L179" s="617">
        <v>326.32</v>
      </c>
      <c r="M179" s="617">
        <v>14</v>
      </c>
      <c r="N179" s="618">
        <v>4568.4799999999996</v>
      </c>
    </row>
    <row r="180" spans="1:14" ht="14.4" customHeight="1" x14ac:dyDescent="0.3">
      <c r="A180" s="613" t="s">
        <v>510</v>
      </c>
      <c r="B180" s="614" t="s">
        <v>1927</v>
      </c>
      <c r="C180" s="615" t="s">
        <v>515</v>
      </c>
      <c r="D180" s="616" t="s">
        <v>1928</v>
      </c>
      <c r="E180" s="615" t="s">
        <v>520</v>
      </c>
      <c r="F180" s="616" t="s">
        <v>1929</v>
      </c>
      <c r="G180" s="615" t="s">
        <v>551</v>
      </c>
      <c r="H180" s="615" t="s">
        <v>1144</v>
      </c>
      <c r="I180" s="615" t="s">
        <v>1145</v>
      </c>
      <c r="J180" s="615" t="s">
        <v>1146</v>
      </c>
      <c r="K180" s="615" t="s">
        <v>1147</v>
      </c>
      <c r="L180" s="617">
        <v>69.95</v>
      </c>
      <c r="M180" s="617">
        <v>2</v>
      </c>
      <c r="N180" s="618">
        <v>139.9</v>
      </c>
    </row>
    <row r="181" spans="1:14" ht="14.4" customHeight="1" x14ac:dyDescent="0.3">
      <c r="A181" s="613" t="s">
        <v>510</v>
      </c>
      <c r="B181" s="614" t="s">
        <v>1927</v>
      </c>
      <c r="C181" s="615" t="s">
        <v>515</v>
      </c>
      <c r="D181" s="616" t="s">
        <v>1928</v>
      </c>
      <c r="E181" s="615" t="s">
        <v>520</v>
      </c>
      <c r="F181" s="616" t="s">
        <v>1929</v>
      </c>
      <c r="G181" s="615" t="s">
        <v>551</v>
      </c>
      <c r="H181" s="615" t="s">
        <v>1148</v>
      </c>
      <c r="I181" s="615" t="s">
        <v>1149</v>
      </c>
      <c r="J181" s="615" t="s">
        <v>1150</v>
      </c>
      <c r="K181" s="615" t="s">
        <v>1151</v>
      </c>
      <c r="L181" s="617">
        <v>1011.9327412980739</v>
      </c>
      <c r="M181" s="617">
        <v>4</v>
      </c>
      <c r="N181" s="618">
        <v>4047.7309651922956</v>
      </c>
    </row>
    <row r="182" spans="1:14" ht="14.4" customHeight="1" x14ac:dyDescent="0.3">
      <c r="A182" s="613" t="s">
        <v>510</v>
      </c>
      <c r="B182" s="614" t="s">
        <v>1927</v>
      </c>
      <c r="C182" s="615" t="s">
        <v>515</v>
      </c>
      <c r="D182" s="616" t="s">
        <v>1928</v>
      </c>
      <c r="E182" s="615" t="s">
        <v>520</v>
      </c>
      <c r="F182" s="616" t="s">
        <v>1929</v>
      </c>
      <c r="G182" s="615" t="s">
        <v>551</v>
      </c>
      <c r="H182" s="615" t="s">
        <v>1152</v>
      </c>
      <c r="I182" s="615" t="s">
        <v>1153</v>
      </c>
      <c r="J182" s="615" t="s">
        <v>1154</v>
      </c>
      <c r="K182" s="615" t="s">
        <v>1155</v>
      </c>
      <c r="L182" s="617">
        <v>53.060857142857138</v>
      </c>
      <c r="M182" s="617">
        <v>35</v>
      </c>
      <c r="N182" s="618">
        <v>1857.1299999999999</v>
      </c>
    </row>
    <row r="183" spans="1:14" ht="14.4" customHeight="1" x14ac:dyDescent="0.3">
      <c r="A183" s="613" t="s">
        <v>510</v>
      </c>
      <c r="B183" s="614" t="s">
        <v>1927</v>
      </c>
      <c r="C183" s="615" t="s">
        <v>515</v>
      </c>
      <c r="D183" s="616" t="s">
        <v>1928</v>
      </c>
      <c r="E183" s="615" t="s">
        <v>520</v>
      </c>
      <c r="F183" s="616" t="s">
        <v>1929</v>
      </c>
      <c r="G183" s="615" t="s">
        <v>551</v>
      </c>
      <c r="H183" s="615" t="s">
        <v>1156</v>
      </c>
      <c r="I183" s="615" t="s">
        <v>1156</v>
      </c>
      <c r="J183" s="615" t="s">
        <v>1157</v>
      </c>
      <c r="K183" s="615" t="s">
        <v>1158</v>
      </c>
      <c r="L183" s="617">
        <v>91.999746433831191</v>
      </c>
      <c r="M183" s="617">
        <v>1</v>
      </c>
      <c r="N183" s="618">
        <v>91.999746433831191</v>
      </c>
    </row>
    <row r="184" spans="1:14" ht="14.4" customHeight="1" x14ac:dyDescent="0.3">
      <c r="A184" s="613" t="s">
        <v>510</v>
      </c>
      <c r="B184" s="614" t="s">
        <v>1927</v>
      </c>
      <c r="C184" s="615" t="s">
        <v>515</v>
      </c>
      <c r="D184" s="616" t="s">
        <v>1928</v>
      </c>
      <c r="E184" s="615" t="s">
        <v>520</v>
      </c>
      <c r="F184" s="616" t="s">
        <v>1929</v>
      </c>
      <c r="G184" s="615" t="s">
        <v>551</v>
      </c>
      <c r="H184" s="615" t="s">
        <v>1159</v>
      </c>
      <c r="I184" s="615" t="s">
        <v>189</v>
      </c>
      <c r="J184" s="615" t="s">
        <v>1160</v>
      </c>
      <c r="K184" s="615" t="s">
        <v>1161</v>
      </c>
      <c r="L184" s="617">
        <v>177.447</v>
      </c>
      <c r="M184" s="617">
        <v>10</v>
      </c>
      <c r="N184" s="618">
        <v>1774.47</v>
      </c>
    </row>
    <row r="185" spans="1:14" ht="14.4" customHeight="1" x14ac:dyDescent="0.3">
      <c r="A185" s="613" t="s">
        <v>510</v>
      </c>
      <c r="B185" s="614" t="s">
        <v>1927</v>
      </c>
      <c r="C185" s="615" t="s">
        <v>515</v>
      </c>
      <c r="D185" s="616" t="s">
        <v>1928</v>
      </c>
      <c r="E185" s="615" t="s">
        <v>520</v>
      </c>
      <c r="F185" s="616" t="s">
        <v>1929</v>
      </c>
      <c r="G185" s="615" t="s">
        <v>551</v>
      </c>
      <c r="H185" s="615" t="s">
        <v>1162</v>
      </c>
      <c r="I185" s="615" t="s">
        <v>1163</v>
      </c>
      <c r="J185" s="615" t="s">
        <v>1164</v>
      </c>
      <c r="K185" s="615" t="s">
        <v>1165</v>
      </c>
      <c r="L185" s="617">
        <v>991.72939459948293</v>
      </c>
      <c r="M185" s="617">
        <v>22</v>
      </c>
      <c r="N185" s="618">
        <v>21818.046681188625</v>
      </c>
    </row>
    <row r="186" spans="1:14" ht="14.4" customHeight="1" x14ac:dyDescent="0.3">
      <c r="A186" s="613" t="s">
        <v>510</v>
      </c>
      <c r="B186" s="614" t="s">
        <v>1927</v>
      </c>
      <c r="C186" s="615" t="s">
        <v>515</v>
      </c>
      <c r="D186" s="616" t="s">
        <v>1928</v>
      </c>
      <c r="E186" s="615" t="s">
        <v>520</v>
      </c>
      <c r="F186" s="616" t="s">
        <v>1929</v>
      </c>
      <c r="G186" s="615" t="s">
        <v>551</v>
      </c>
      <c r="H186" s="615" t="s">
        <v>1166</v>
      </c>
      <c r="I186" s="615" t="s">
        <v>1167</v>
      </c>
      <c r="J186" s="615" t="s">
        <v>1168</v>
      </c>
      <c r="K186" s="615" t="s">
        <v>1169</v>
      </c>
      <c r="L186" s="617">
        <v>5497.0177777777781</v>
      </c>
      <c r="M186" s="617">
        <v>4.5</v>
      </c>
      <c r="N186" s="618">
        <v>24736.58</v>
      </c>
    </row>
    <row r="187" spans="1:14" ht="14.4" customHeight="1" x14ac:dyDescent="0.3">
      <c r="A187" s="613" t="s">
        <v>510</v>
      </c>
      <c r="B187" s="614" t="s">
        <v>1927</v>
      </c>
      <c r="C187" s="615" t="s">
        <v>515</v>
      </c>
      <c r="D187" s="616" t="s">
        <v>1928</v>
      </c>
      <c r="E187" s="615" t="s">
        <v>520</v>
      </c>
      <c r="F187" s="616" t="s">
        <v>1929</v>
      </c>
      <c r="G187" s="615" t="s">
        <v>551</v>
      </c>
      <c r="H187" s="615" t="s">
        <v>1170</v>
      </c>
      <c r="I187" s="615" t="s">
        <v>1171</v>
      </c>
      <c r="J187" s="615" t="s">
        <v>1172</v>
      </c>
      <c r="K187" s="615" t="s">
        <v>1173</v>
      </c>
      <c r="L187" s="617">
        <v>382.62581291759466</v>
      </c>
      <c r="M187" s="617">
        <v>67.350000000000009</v>
      </c>
      <c r="N187" s="618">
        <v>25769.848500000004</v>
      </c>
    </row>
    <row r="188" spans="1:14" ht="14.4" customHeight="1" x14ac:dyDescent="0.3">
      <c r="A188" s="613" t="s">
        <v>510</v>
      </c>
      <c r="B188" s="614" t="s">
        <v>1927</v>
      </c>
      <c r="C188" s="615" t="s">
        <v>515</v>
      </c>
      <c r="D188" s="616" t="s">
        <v>1928</v>
      </c>
      <c r="E188" s="615" t="s">
        <v>520</v>
      </c>
      <c r="F188" s="616" t="s">
        <v>1929</v>
      </c>
      <c r="G188" s="615" t="s">
        <v>551</v>
      </c>
      <c r="H188" s="615" t="s">
        <v>1174</v>
      </c>
      <c r="I188" s="615" t="s">
        <v>1175</v>
      </c>
      <c r="J188" s="615" t="s">
        <v>1176</v>
      </c>
      <c r="K188" s="615" t="s">
        <v>1177</v>
      </c>
      <c r="L188" s="617">
        <v>198.18801026748866</v>
      </c>
      <c r="M188" s="617">
        <v>1</v>
      </c>
      <c r="N188" s="618">
        <v>198.18801026748866</v>
      </c>
    </row>
    <row r="189" spans="1:14" ht="14.4" customHeight="1" x14ac:dyDescent="0.3">
      <c r="A189" s="613" t="s">
        <v>510</v>
      </c>
      <c r="B189" s="614" t="s">
        <v>1927</v>
      </c>
      <c r="C189" s="615" t="s">
        <v>515</v>
      </c>
      <c r="D189" s="616" t="s">
        <v>1928</v>
      </c>
      <c r="E189" s="615" t="s">
        <v>520</v>
      </c>
      <c r="F189" s="616" t="s">
        <v>1929</v>
      </c>
      <c r="G189" s="615" t="s">
        <v>551</v>
      </c>
      <c r="H189" s="615" t="s">
        <v>1178</v>
      </c>
      <c r="I189" s="615" t="s">
        <v>189</v>
      </c>
      <c r="J189" s="615" t="s">
        <v>1179</v>
      </c>
      <c r="K189" s="615"/>
      <c r="L189" s="617">
        <v>94.820033292445885</v>
      </c>
      <c r="M189" s="617">
        <v>2</v>
      </c>
      <c r="N189" s="618">
        <v>189.64006658489177</v>
      </c>
    </row>
    <row r="190" spans="1:14" ht="14.4" customHeight="1" x14ac:dyDescent="0.3">
      <c r="A190" s="613" t="s">
        <v>510</v>
      </c>
      <c r="B190" s="614" t="s">
        <v>1927</v>
      </c>
      <c r="C190" s="615" t="s">
        <v>515</v>
      </c>
      <c r="D190" s="616" t="s">
        <v>1928</v>
      </c>
      <c r="E190" s="615" t="s">
        <v>520</v>
      </c>
      <c r="F190" s="616" t="s">
        <v>1929</v>
      </c>
      <c r="G190" s="615" t="s">
        <v>551</v>
      </c>
      <c r="H190" s="615" t="s">
        <v>1180</v>
      </c>
      <c r="I190" s="615" t="s">
        <v>189</v>
      </c>
      <c r="J190" s="615" t="s">
        <v>1181</v>
      </c>
      <c r="K190" s="615"/>
      <c r="L190" s="617">
        <v>123.50374049294963</v>
      </c>
      <c r="M190" s="617">
        <v>17</v>
      </c>
      <c r="N190" s="618">
        <v>2099.5635883801438</v>
      </c>
    </row>
    <row r="191" spans="1:14" ht="14.4" customHeight="1" x14ac:dyDescent="0.3">
      <c r="A191" s="613" t="s">
        <v>510</v>
      </c>
      <c r="B191" s="614" t="s">
        <v>1927</v>
      </c>
      <c r="C191" s="615" t="s">
        <v>515</v>
      </c>
      <c r="D191" s="616" t="s">
        <v>1928</v>
      </c>
      <c r="E191" s="615" t="s">
        <v>520</v>
      </c>
      <c r="F191" s="616" t="s">
        <v>1929</v>
      </c>
      <c r="G191" s="615" t="s">
        <v>551</v>
      </c>
      <c r="H191" s="615" t="s">
        <v>1182</v>
      </c>
      <c r="I191" s="615" t="s">
        <v>1183</v>
      </c>
      <c r="J191" s="615" t="s">
        <v>1184</v>
      </c>
      <c r="K191" s="615" t="s">
        <v>1185</v>
      </c>
      <c r="L191" s="617">
        <v>42.019530454869518</v>
      </c>
      <c r="M191" s="617">
        <v>2</v>
      </c>
      <c r="N191" s="618">
        <v>84.039060909739035</v>
      </c>
    </row>
    <row r="192" spans="1:14" ht="14.4" customHeight="1" x14ac:dyDescent="0.3">
      <c r="A192" s="613" t="s">
        <v>510</v>
      </c>
      <c r="B192" s="614" t="s">
        <v>1927</v>
      </c>
      <c r="C192" s="615" t="s">
        <v>515</v>
      </c>
      <c r="D192" s="616" t="s">
        <v>1928</v>
      </c>
      <c r="E192" s="615" t="s">
        <v>520</v>
      </c>
      <c r="F192" s="616" t="s">
        <v>1929</v>
      </c>
      <c r="G192" s="615" t="s">
        <v>551</v>
      </c>
      <c r="H192" s="615" t="s">
        <v>1186</v>
      </c>
      <c r="I192" s="615" t="s">
        <v>1187</v>
      </c>
      <c r="J192" s="615" t="s">
        <v>888</v>
      </c>
      <c r="K192" s="615" t="s">
        <v>1188</v>
      </c>
      <c r="L192" s="617">
        <v>0</v>
      </c>
      <c r="M192" s="617">
        <v>0</v>
      </c>
      <c r="N192" s="618">
        <v>0</v>
      </c>
    </row>
    <row r="193" spans="1:14" ht="14.4" customHeight="1" x14ac:dyDescent="0.3">
      <c r="A193" s="613" t="s">
        <v>510</v>
      </c>
      <c r="B193" s="614" t="s">
        <v>1927</v>
      </c>
      <c r="C193" s="615" t="s">
        <v>515</v>
      </c>
      <c r="D193" s="616" t="s">
        <v>1928</v>
      </c>
      <c r="E193" s="615" t="s">
        <v>520</v>
      </c>
      <c r="F193" s="616" t="s">
        <v>1929</v>
      </c>
      <c r="G193" s="615" t="s">
        <v>551</v>
      </c>
      <c r="H193" s="615" t="s">
        <v>1189</v>
      </c>
      <c r="I193" s="615" t="s">
        <v>1190</v>
      </c>
      <c r="J193" s="615" t="s">
        <v>1191</v>
      </c>
      <c r="K193" s="615" t="s">
        <v>1192</v>
      </c>
      <c r="L193" s="617">
        <v>41.889999999999993</v>
      </c>
      <c r="M193" s="617">
        <v>1</v>
      </c>
      <c r="N193" s="618">
        <v>41.889999999999993</v>
      </c>
    </row>
    <row r="194" spans="1:14" ht="14.4" customHeight="1" x14ac:dyDescent="0.3">
      <c r="A194" s="613" t="s">
        <v>510</v>
      </c>
      <c r="B194" s="614" t="s">
        <v>1927</v>
      </c>
      <c r="C194" s="615" t="s">
        <v>515</v>
      </c>
      <c r="D194" s="616" t="s">
        <v>1928</v>
      </c>
      <c r="E194" s="615" t="s">
        <v>520</v>
      </c>
      <c r="F194" s="616" t="s">
        <v>1929</v>
      </c>
      <c r="G194" s="615" t="s">
        <v>551</v>
      </c>
      <c r="H194" s="615" t="s">
        <v>1193</v>
      </c>
      <c r="I194" s="615" t="s">
        <v>189</v>
      </c>
      <c r="J194" s="615" t="s">
        <v>1194</v>
      </c>
      <c r="K194" s="615"/>
      <c r="L194" s="617">
        <v>416.1065277777779</v>
      </c>
      <c r="M194" s="617">
        <v>24</v>
      </c>
      <c r="N194" s="618">
        <v>9986.5566666666691</v>
      </c>
    </row>
    <row r="195" spans="1:14" ht="14.4" customHeight="1" x14ac:dyDescent="0.3">
      <c r="A195" s="613" t="s">
        <v>510</v>
      </c>
      <c r="B195" s="614" t="s">
        <v>1927</v>
      </c>
      <c r="C195" s="615" t="s">
        <v>515</v>
      </c>
      <c r="D195" s="616" t="s">
        <v>1928</v>
      </c>
      <c r="E195" s="615" t="s">
        <v>520</v>
      </c>
      <c r="F195" s="616" t="s">
        <v>1929</v>
      </c>
      <c r="G195" s="615" t="s">
        <v>551</v>
      </c>
      <c r="H195" s="615" t="s">
        <v>1195</v>
      </c>
      <c r="I195" s="615" t="s">
        <v>1195</v>
      </c>
      <c r="J195" s="615" t="s">
        <v>1196</v>
      </c>
      <c r="K195" s="615" t="s">
        <v>1197</v>
      </c>
      <c r="L195" s="617">
        <v>759.83</v>
      </c>
      <c r="M195" s="617">
        <v>1</v>
      </c>
      <c r="N195" s="618">
        <v>759.83</v>
      </c>
    </row>
    <row r="196" spans="1:14" ht="14.4" customHeight="1" x14ac:dyDescent="0.3">
      <c r="A196" s="613" t="s">
        <v>510</v>
      </c>
      <c r="B196" s="614" t="s">
        <v>1927</v>
      </c>
      <c r="C196" s="615" t="s">
        <v>515</v>
      </c>
      <c r="D196" s="616" t="s">
        <v>1928</v>
      </c>
      <c r="E196" s="615" t="s">
        <v>520</v>
      </c>
      <c r="F196" s="616" t="s">
        <v>1929</v>
      </c>
      <c r="G196" s="615" t="s">
        <v>551</v>
      </c>
      <c r="H196" s="615" t="s">
        <v>1198</v>
      </c>
      <c r="I196" s="615" t="s">
        <v>1199</v>
      </c>
      <c r="J196" s="615" t="s">
        <v>1200</v>
      </c>
      <c r="K196" s="615" t="s">
        <v>1201</v>
      </c>
      <c r="L196" s="617">
        <v>76.129924231078405</v>
      </c>
      <c r="M196" s="617">
        <v>5</v>
      </c>
      <c r="N196" s="618">
        <v>380.64962115539203</v>
      </c>
    </row>
    <row r="197" spans="1:14" ht="14.4" customHeight="1" x14ac:dyDescent="0.3">
      <c r="A197" s="613" t="s">
        <v>510</v>
      </c>
      <c r="B197" s="614" t="s">
        <v>1927</v>
      </c>
      <c r="C197" s="615" t="s">
        <v>515</v>
      </c>
      <c r="D197" s="616" t="s">
        <v>1928</v>
      </c>
      <c r="E197" s="615" t="s">
        <v>520</v>
      </c>
      <c r="F197" s="616" t="s">
        <v>1929</v>
      </c>
      <c r="G197" s="615" t="s">
        <v>551</v>
      </c>
      <c r="H197" s="615" t="s">
        <v>1202</v>
      </c>
      <c r="I197" s="615" t="s">
        <v>1203</v>
      </c>
      <c r="J197" s="615" t="s">
        <v>1204</v>
      </c>
      <c r="K197" s="615" t="s">
        <v>1205</v>
      </c>
      <c r="L197" s="617">
        <v>250.33999042659852</v>
      </c>
      <c r="M197" s="617">
        <v>1</v>
      </c>
      <c r="N197" s="618">
        <v>250.33999042659852</v>
      </c>
    </row>
    <row r="198" spans="1:14" ht="14.4" customHeight="1" x14ac:dyDescent="0.3">
      <c r="A198" s="613" t="s">
        <v>510</v>
      </c>
      <c r="B198" s="614" t="s">
        <v>1927</v>
      </c>
      <c r="C198" s="615" t="s">
        <v>515</v>
      </c>
      <c r="D198" s="616" t="s">
        <v>1928</v>
      </c>
      <c r="E198" s="615" t="s">
        <v>520</v>
      </c>
      <c r="F198" s="616" t="s">
        <v>1929</v>
      </c>
      <c r="G198" s="615" t="s">
        <v>551</v>
      </c>
      <c r="H198" s="615" t="s">
        <v>1206</v>
      </c>
      <c r="I198" s="615" t="s">
        <v>1207</v>
      </c>
      <c r="J198" s="615" t="s">
        <v>1200</v>
      </c>
      <c r="K198" s="615" t="s">
        <v>1208</v>
      </c>
      <c r="L198" s="617">
        <v>140.98999999999998</v>
      </c>
      <c r="M198" s="617">
        <v>1</v>
      </c>
      <c r="N198" s="618">
        <v>140.98999999999998</v>
      </c>
    </row>
    <row r="199" spans="1:14" ht="14.4" customHeight="1" x14ac:dyDescent="0.3">
      <c r="A199" s="613" t="s">
        <v>510</v>
      </c>
      <c r="B199" s="614" t="s">
        <v>1927</v>
      </c>
      <c r="C199" s="615" t="s">
        <v>515</v>
      </c>
      <c r="D199" s="616" t="s">
        <v>1928</v>
      </c>
      <c r="E199" s="615" t="s">
        <v>520</v>
      </c>
      <c r="F199" s="616" t="s">
        <v>1929</v>
      </c>
      <c r="G199" s="615" t="s">
        <v>551</v>
      </c>
      <c r="H199" s="615" t="s">
        <v>1209</v>
      </c>
      <c r="I199" s="615" t="s">
        <v>189</v>
      </c>
      <c r="J199" s="615" t="s">
        <v>1210</v>
      </c>
      <c r="K199" s="615"/>
      <c r="L199" s="617">
        <v>128.88314939002217</v>
      </c>
      <c r="M199" s="617">
        <v>30</v>
      </c>
      <c r="N199" s="618">
        <v>3866.4944817006649</v>
      </c>
    </row>
    <row r="200" spans="1:14" ht="14.4" customHeight="1" x14ac:dyDescent="0.3">
      <c r="A200" s="613" t="s">
        <v>510</v>
      </c>
      <c r="B200" s="614" t="s">
        <v>1927</v>
      </c>
      <c r="C200" s="615" t="s">
        <v>515</v>
      </c>
      <c r="D200" s="616" t="s">
        <v>1928</v>
      </c>
      <c r="E200" s="615" t="s">
        <v>520</v>
      </c>
      <c r="F200" s="616" t="s">
        <v>1929</v>
      </c>
      <c r="G200" s="615" t="s">
        <v>551</v>
      </c>
      <c r="H200" s="615" t="s">
        <v>1211</v>
      </c>
      <c r="I200" s="615" t="s">
        <v>1212</v>
      </c>
      <c r="J200" s="615" t="s">
        <v>1213</v>
      </c>
      <c r="K200" s="615" t="s">
        <v>584</v>
      </c>
      <c r="L200" s="617">
        <v>142.83000000000013</v>
      </c>
      <c r="M200" s="617">
        <v>2</v>
      </c>
      <c r="N200" s="618">
        <v>285.66000000000025</v>
      </c>
    </row>
    <row r="201" spans="1:14" ht="14.4" customHeight="1" x14ac:dyDescent="0.3">
      <c r="A201" s="613" t="s">
        <v>510</v>
      </c>
      <c r="B201" s="614" t="s">
        <v>1927</v>
      </c>
      <c r="C201" s="615" t="s">
        <v>515</v>
      </c>
      <c r="D201" s="616" t="s">
        <v>1928</v>
      </c>
      <c r="E201" s="615" t="s">
        <v>520</v>
      </c>
      <c r="F201" s="616" t="s">
        <v>1929</v>
      </c>
      <c r="G201" s="615" t="s">
        <v>551</v>
      </c>
      <c r="H201" s="615" t="s">
        <v>1214</v>
      </c>
      <c r="I201" s="615" t="s">
        <v>1215</v>
      </c>
      <c r="J201" s="615" t="s">
        <v>1216</v>
      </c>
      <c r="K201" s="615" t="s">
        <v>1217</v>
      </c>
      <c r="L201" s="617">
        <v>393.02742207939275</v>
      </c>
      <c r="M201" s="617">
        <v>4</v>
      </c>
      <c r="N201" s="618">
        <v>1572.109688317571</v>
      </c>
    </row>
    <row r="202" spans="1:14" ht="14.4" customHeight="1" x14ac:dyDescent="0.3">
      <c r="A202" s="613" t="s">
        <v>510</v>
      </c>
      <c r="B202" s="614" t="s">
        <v>1927</v>
      </c>
      <c r="C202" s="615" t="s">
        <v>515</v>
      </c>
      <c r="D202" s="616" t="s">
        <v>1928</v>
      </c>
      <c r="E202" s="615" t="s">
        <v>520</v>
      </c>
      <c r="F202" s="616" t="s">
        <v>1929</v>
      </c>
      <c r="G202" s="615" t="s">
        <v>551</v>
      </c>
      <c r="H202" s="615" t="s">
        <v>1218</v>
      </c>
      <c r="I202" s="615" t="s">
        <v>1219</v>
      </c>
      <c r="J202" s="615" t="s">
        <v>1220</v>
      </c>
      <c r="K202" s="615" t="s">
        <v>1155</v>
      </c>
      <c r="L202" s="617">
        <v>104.63857142857141</v>
      </c>
      <c r="M202" s="617">
        <v>140</v>
      </c>
      <c r="N202" s="618">
        <v>14649.399999999998</v>
      </c>
    </row>
    <row r="203" spans="1:14" ht="14.4" customHeight="1" x14ac:dyDescent="0.3">
      <c r="A203" s="613" t="s">
        <v>510</v>
      </c>
      <c r="B203" s="614" t="s">
        <v>1927</v>
      </c>
      <c r="C203" s="615" t="s">
        <v>515</v>
      </c>
      <c r="D203" s="616" t="s">
        <v>1928</v>
      </c>
      <c r="E203" s="615" t="s">
        <v>520</v>
      </c>
      <c r="F203" s="616" t="s">
        <v>1929</v>
      </c>
      <c r="G203" s="615" t="s">
        <v>551</v>
      </c>
      <c r="H203" s="615" t="s">
        <v>1221</v>
      </c>
      <c r="I203" s="615" t="s">
        <v>1222</v>
      </c>
      <c r="J203" s="615" t="s">
        <v>1223</v>
      </c>
      <c r="K203" s="615" t="s">
        <v>1224</v>
      </c>
      <c r="L203" s="617">
        <v>153.20972744758319</v>
      </c>
      <c r="M203" s="617">
        <v>3</v>
      </c>
      <c r="N203" s="618">
        <v>459.62918234274957</v>
      </c>
    </row>
    <row r="204" spans="1:14" ht="14.4" customHeight="1" x14ac:dyDescent="0.3">
      <c r="A204" s="613" t="s">
        <v>510</v>
      </c>
      <c r="B204" s="614" t="s">
        <v>1927</v>
      </c>
      <c r="C204" s="615" t="s">
        <v>515</v>
      </c>
      <c r="D204" s="616" t="s">
        <v>1928</v>
      </c>
      <c r="E204" s="615" t="s">
        <v>520</v>
      </c>
      <c r="F204" s="616" t="s">
        <v>1929</v>
      </c>
      <c r="G204" s="615" t="s">
        <v>551</v>
      </c>
      <c r="H204" s="615" t="s">
        <v>1225</v>
      </c>
      <c r="I204" s="615" t="s">
        <v>1226</v>
      </c>
      <c r="J204" s="615" t="s">
        <v>695</v>
      </c>
      <c r="K204" s="615" t="s">
        <v>1227</v>
      </c>
      <c r="L204" s="617">
        <v>63.435000000000002</v>
      </c>
      <c r="M204" s="617">
        <v>2</v>
      </c>
      <c r="N204" s="618">
        <v>126.87</v>
      </c>
    </row>
    <row r="205" spans="1:14" ht="14.4" customHeight="1" x14ac:dyDescent="0.3">
      <c r="A205" s="613" t="s">
        <v>510</v>
      </c>
      <c r="B205" s="614" t="s">
        <v>1927</v>
      </c>
      <c r="C205" s="615" t="s">
        <v>515</v>
      </c>
      <c r="D205" s="616" t="s">
        <v>1928</v>
      </c>
      <c r="E205" s="615" t="s">
        <v>520</v>
      </c>
      <c r="F205" s="616" t="s">
        <v>1929</v>
      </c>
      <c r="G205" s="615" t="s">
        <v>551</v>
      </c>
      <c r="H205" s="615" t="s">
        <v>1228</v>
      </c>
      <c r="I205" s="615" t="s">
        <v>189</v>
      </c>
      <c r="J205" s="615" t="s">
        <v>1229</v>
      </c>
      <c r="K205" s="615" t="s">
        <v>1230</v>
      </c>
      <c r="L205" s="617">
        <v>74.390919016583865</v>
      </c>
      <c r="M205" s="617">
        <v>5</v>
      </c>
      <c r="N205" s="618">
        <v>371.95459508291935</v>
      </c>
    </row>
    <row r="206" spans="1:14" ht="14.4" customHeight="1" x14ac:dyDescent="0.3">
      <c r="A206" s="613" t="s">
        <v>510</v>
      </c>
      <c r="B206" s="614" t="s">
        <v>1927</v>
      </c>
      <c r="C206" s="615" t="s">
        <v>515</v>
      </c>
      <c r="D206" s="616" t="s">
        <v>1928</v>
      </c>
      <c r="E206" s="615" t="s">
        <v>520</v>
      </c>
      <c r="F206" s="616" t="s">
        <v>1929</v>
      </c>
      <c r="G206" s="615" t="s">
        <v>551</v>
      </c>
      <c r="H206" s="615" t="s">
        <v>1231</v>
      </c>
      <c r="I206" s="615" t="s">
        <v>1232</v>
      </c>
      <c r="J206" s="615" t="s">
        <v>1233</v>
      </c>
      <c r="K206" s="615" t="s">
        <v>1234</v>
      </c>
      <c r="L206" s="617">
        <v>325.15995441274282</v>
      </c>
      <c r="M206" s="617">
        <v>12</v>
      </c>
      <c r="N206" s="618">
        <v>3901.9194529529136</v>
      </c>
    </row>
    <row r="207" spans="1:14" ht="14.4" customHeight="1" x14ac:dyDescent="0.3">
      <c r="A207" s="613" t="s">
        <v>510</v>
      </c>
      <c r="B207" s="614" t="s">
        <v>1927</v>
      </c>
      <c r="C207" s="615" t="s">
        <v>515</v>
      </c>
      <c r="D207" s="616" t="s">
        <v>1928</v>
      </c>
      <c r="E207" s="615" t="s">
        <v>520</v>
      </c>
      <c r="F207" s="616" t="s">
        <v>1929</v>
      </c>
      <c r="G207" s="615" t="s">
        <v>551</v>
      </c>
      <c r="H207" s="615" t="s">
        <v>1235</v>
      </c>
      <c r="I207" s="615" t="s">
        <v>189</v>
      </c>
      <c r="J207" s="615" t="s">
        <v>1236</v>
      </c>
      <c r="K207" s="615"/>
      <c r="L207" s="617">
        <v>52.019387342632285</v>
      </c>
      <c r="M207" s="617">
        <v>7</v>
      </c>
      <c r="N207" s="618">
        <v>364.135711398426</v>
      </c>
    </row>
    <row r="208" spans="1:14" ht="14.4" customHeight="1" x14ac:dyDescent="0.3">
      <c r="A208" s="613" t="s">
        <v>510</v>
      </c>
      <c r="B208" s="614" t="s">
        <v>1927</v>
      </c>
      <c r="C208" s="615" t="s">
        <v>515</v>
      </c>
      <c r="D208" s="616" t="s">
        <v>1928</v>
      </c>
      <c r="E208" s="615" t="s">
        <v>520</v>
      </c>
      <c r="F208" s="616" t="s">
        <v>1929</v>
      </c>
      <c r="G208" s="615" t="s">
        <v>551</v>
      </c>
      <c r="H208" s="615" t="s">
        <v>1237</v>
      </c>
      <c r="I208" s="615" t="s">
        <v>1238</v>
      </c>
      <c r="J208" s="615" t="s">
        <v>1239</v>
      </c>
      <c r="K208" s="615" t="s">
        <v>1240</v>
      </c>
      <c r="L208" s="617">
        <v>279.16594564430466</v>
      </c>
      <c r="M208" s="617">
        <v>18</v>
      </c>
      <c r="N208" s="618">
        <v>5024.9870215974843</v>
      </c>
    </row>
    <row r="209" spans="1:14" ht="14.4" customHeight="1" x14ac:dyDescent="0.3">
      <c r="A209" s="613" t="s">
        <v>510</v>
      </c>
      <c r="B209" s="614" t="s">
        <v>1927</v>
      </c>
      <c r="C209" s="615" t="s">
        <v>515</v>
      </c>
      <c r="D209" s="616" t="s">
        <v>1928</v>
      </c>
      <c r="E209" s="615" t="s">
        <v>520</v>
      </c>
      <c r="F209" s="616" t="s">
        <v>1929</v>
      </c>
      <c r="G209" s="615" t="s">
        <v>551</v>
      </c>
      <c r="H209" s="615" t="s">
        <v>1241</v>
      </c>
      <c r="I209" s="615" t="s">
        <v>1242</v>
      </c>
      <c r="J209" s="615" t="s">
        <v>1243</v>
      </c>
      <c r="K209" s="615" t="s">
        <v>1244</v>
      </c>
      <c r="L209" s="617">
        <v>33.949800068076968</v>
      </c>
      <c r="M209" s="617">
        <v>2</v>
      </c>
      <c r="N209" s="618">
        <v>67.899600136153936</v>
      </c>
    </row>
    <row r="210" spans="1:14" ht="14.4" customHeight="1" x14ac:dyDescent="0.3">
      <c r="A210" s="613" t="s">
        <v>510</v>
      </c>
      <c r="B210" s="614" t="s">
        <v>1927</v>
      </c>
      <c r="C210" s="615" t="s">
        <v>515</v>
      </c>
      <c r="D210" s="616" t="s">
        <v>1928</v>
      </c>
      <c r="E210" s="615" t="s">
        <v>520</v>
      </c>
      <c r="F210" s="616" t="s">
        <v>1929</v>
      </c>
      <c r="G210" s="615" t="s">
        <v>551</v>
      </c>
      <c r="H210" s="615" t="s">
        <v>1245</v>
      </c>
      <c r="I210" s="615" t="s">
        <v>189</v>
      </c>
      <c r="J210" s="615" t="s">
        <v>1246</v>
      </c>
      <c r="K210" s="615"/>
      <c r="L210" s="617">
        <v>167.86333333333332</v>
      </c>
      <c r="M210" s="617">
        <v>3</v>
      </c>
      <c r="N210" s="618">
        <v>503.58999999999992</v>
      </c>
    </row>
    <row r="211" spans="1:14" ht="14.4" customHeight="1" x14ac:dyDescent="0.3">
      <c r="A211" s="613" t="s">
        <v>510</v>
      </c>
      <c r="B211" s="614" t="s">
        <v>1927</v>
      </c>
      <c r="C211" s="615" t="s">
        <v>515</v>
      </c>
      <c r="D211" s="616" t="s">
        <v>1928</v>
      </c>
      <c r="E211" s="615" t="s">
        <v>520</v>
      </c>
      <c r="F211" s="616" t="s">
        <v>1929</v>
      </c>
      <c r="G211" s="615" t="s">
        <v>551</v>
      </c>
      <c r="H211" s="615" t="s">
        <v>1247</v>
      </c>
      <c r="I211" s="615" t="s">
        <v>189</v>
      </c>
      <c r="J211" s="615" t="s">
        <v>1248</v>
      </c>
      <c r="K211" s="615"/>
      <c r="L211" s="617">
        <v>138.491327058991</v>
      </c>
      <c r="M211" s="617">
        <v>1</v>
      </c>
      <c r="N211" s="618">
        <v>138.491327058991</v>
      </c>
    </row>
    <row r="212" spans="1:14" ht="14.4" customHeight="1" x14ac:dyDescent="0.3">
      <c r="A212" s="613" t="s">
        <v>510</v>
      </c>
      <c r="B212" s="614" t="s">
        <v>1927</v>
      </c>
      <c r="C212" s="615" t="s">
        <v>515</v>
      </c>
      <c r="D212" s="616" t="s">
        <v>1928</v>
      </c>
      <c r="E212" s="615" t="s">
        <v>520</v>
      </c>
      <c r="F212" s="616" t="s">
        <v>1929</v>
      </c>
      <c r="G212" s="615" t="s">
        <v>551</v>
      </c>
      <c r="H212" s="615" t="s">
        <v>1249</v>
      </c>
      <c r="I212" s="615" t="s">
        <v>1250</v>
      </c>
      <c r="J212" s="615" t="s">
        <v>1251</v>
      </c>
      <c r="K212" s="615" t="s">
        <v>1252</v>
      </c>
      <c r="L212" s="617">
        <v>2225.77</v>
      </c>
      <c r="M212" s="617">
        <v>3</v>
      </c>
      <c r="N212" s="618">
        <v>6677.3099999999995</v>
      </c>
    </row>
    <row r="213" spans="1:14" ht="14.4" customHeight="1" x14ac:dyDescent="0.3">
      <c r="A213" s="613" t="s">
        <v>510</v>
      </c>
      <c r="B213" s="614" t="s">
        <v>1927</v>
      </c>
      <c r="C213" s="615" t="s">
        <v>515</v>
      </c>
      <c r="D213" s="616" t="s">
        <v>1928</v>
      </c>
      <c r="E213" s="615" t="s">
        <v>520</v>
      </c>
      <c r="F213" s="616" t="s">
        <v>1929</v>
      </c>
      <c r="G213" s="615" t="s">
        <v>551</v>
      </c>
      <c r="H213" s="615" t="s">
        <v>1253</v>
      </c>
      <c r="I213" s="615" t="s">
        <v>1253</v>
      </c>
      <c r="J213" s="615" t="s">
        <v>1254</v>
      </c>
      <c r="K213" s="615" t="s">
        <v>1255</v>
      </c>
      <c r="L213" s="617">
        <v>48.14</v>
      </c>
      <c r="M213" s="617">
        <v>1</v>
      </c>
      <c r="N213" s="618">
        <v>48.14</v>
      </c>
    </row>
    <row r="214" spans="1:14" ht="14.4" customHeight="1" x14ac:dyDescent="0.3">
      <c r="A214" s="613" t="s">
        <v>510</v>
      </c>
      <c r="B214" s="614" t="s">
        <v>1927</v>
      </c>
      <c r="C214" s="615" t="s">
        <v>515</v>
      </c>
      <c r="D214" s="616" t="s">
        <v>1928</v>
      </c>
      <c r="E214" s="615" t="s">
        <v>520</v>
      </c>
      <c r="F214" s="616" t="s">
        <v>1929</v>
      </c>
      <c r="G214" s="615" t="s">
        <v>551</v>
      </c>
      <c r="H214" s="615" t="s">
        <v>1256</v>
      </c>
      <c r="I214" s="615" t="s">
        <v>189</v>
      </c>
      <c r="J214" s="615" t="s">
        <v>1257</v>
      </c>
      <c r="K214" s="615"/>
      <c r="L214" s="617">
        <v>115.74788729566352</v>
      </c>
      <c r="M214" s="617">
        <v>3</v>
      </c>
      <c r="N214" s="618">
        <v>347.24366188699054</v>
      </c>
    </row>
    <row r="215" spans="1:14" ht="14.4" customHeight="1" x14ac:dyDescent="0.3">
      <c r="A215" s="613" t="s">
        <v>510</v>
      </c>
      <c r="B215" s="614" t="s">
        <v>1927</v>
      </c>
      <c r="C215" s="615" t="s">
        <v>515</v>
      </c>
      <c r="D215" s="616" t="s">
        <v>1928</v>
      </c>
      <c r="E215" s="615" t="s">
        <v>520</v>
      </c>
      <c r="F215" s="616" t="s">
        <v>1929</v>
      </c>
      <c r="G215" s="615" t="s">
        <v>551</v>
      </c>
      <c r="H215" s="615" t="s">
        <v>1258</v>
      </c>
      <c r="I215" s="615" t="s">
        <v>1258</v>
      </c>
      <c r="J215" s="615" t="s">
        <v>1259</v>
      </c>
      <c r="K215" s="615" t="s">
        <v>557</v>
      </c>
      <c r="L215" s="617">
        <v>374.29</v>
      </c>
      <c r="M215" s="617">
        <v>6</v>
      </c>
      <c r="N215" s="618">
        <v>2245.7400000000002</v>
      </c>
    </row>
    <row r="216" spans="1:14" ht="14.4" customHeight="1" x14ac:dyDescent="0.3">
      <c r="A216" s="613" t="s">
        <v>510</v>
      </c>
      <c r="B216" s="614" t="s">
        <v>1927</v>
      </c>
      <c r="C216" s="615" t="s">
        <v>515</v>
      </c>
      <c r="D216" s="616" t="s">
        <v>1928</v>
      </c>
      <c r="E216" s="615" t="s">
        <v>520</v>
      </c>
      <c r="F216" s="616" t="s">
        <v>1929</v>
      </c>
      <c r="G216" s="615" t="s">
        <v>551</v>
      </c>
      <c r="H216" s="615" t="s">
        <v>1260</v>
      </c>
      <c r="I216" s="615" t="s">
        <v>1261</v>
      </c>
      <c r="J216" s="615" t="s">
        <v>1262</v>
      </c>
      <c r="K216" s="615" t="s">
        <v>1169</v>
      </c>
      <c r="L216" s="617">
        <v>3905</v>
      </c>
      <c r="M216" s="617">
        <v>10</v>
      </c>
      <c r="N216" s="618">
        <v>39050</v>
      </c>
    </row>
    <row r="217" spans="1:14" ht="14.4" customHeight="1" x14ac:dyDescent="0.3">
      <c r="A217" s="613" t="s">
        <v>510</v>
      </c>
      <c r="B217" s="614" t="s">
        <v>1927</v>
      </c>
      <c r="C217" s="615" t="s">
        <v>515</v>
      </c>
      <c r="D217" s="616" t="s">
        <v>1928</v>
      </c>
      <c r="E217" s="615" t="s">
        <v>520</v>
      </c>
      <c r="F217" s="616" t="s">
        <v>1929</v>
      </c>
      <c r="G217" s="615" t="s">
        <v>551</v>
      </c>
      <c r="H217" s="615" t="s">
        <v>1263</v>
      </c>
      <c r="I217" s="615" t="s">
        <v>1264</v>
      </c>
      <c r="J217" s="615" t="s">
        <v>1265</v>
      </c>
      <c r="K217" s="615" t="s">
        <v>1266</v>
      </c>
      <c r="L217" s="617">
        <v>136.16999999999996</v>
      </c>
      <c r="M217" s="617">
        <v>2</v>
      </c>
      <c r="N217" s="618">
        <v>272.33999999999992</v>
      </c>
    </row>
    <row r="218" spans="1:14" ht="14.4" customHeight="1" x14ac:dyDescent="0.3">
      <c r="A218" s="613" t="s">
        <v>510</v>
      </c>
      <c r="B218" s="614" t="s">
        <v>1927</v>
      </c>
      <c r="C218" s="615" t="s">
        <v>515</v>
      </c>
      <c r="D218" s="616" t="s">
        <v>1928</v>
      </c>
      <c r="E218" s="615" t="s">
        <v>520</v>
      </c>
      <c r="F218" s="616" t="s">
        <v>1929</v>
      </c>
      <c r="G218" s="615" t="s">
        <v>551</v>
      </c>
      <c r="H218" s="615" t="s">
        <v>1267</v>
      </c>
      <c r="I218" s="615" t="s">
        <v>1268</v>
      </c>
      <c r="J218" s="615" t="s">
        <v>1269</v>
      </c>
      <c r="K218" s="615" t="s">
        <v>1270</v>
      </c>
      <c r="L218" s="617">
        <v>3746.8150210728322</v>
      </c>
      <c r="M218" s="617">
        <v>7</v>
      </c>
      <c r="N218" s="618">
        <v>26227.705147509827</v>
      </c>
    </row>
    <row r="219" spans="1:14" ht="14.4" customHeight="1" x14ac:dyDescent="0.3">
      <c r="A219" s="613" t="s">
        <v>510</v>
      </c>
      <c r="B219" s="614" t="s">
        <v>1927</v>
      </c>
      <c r="C219" s="615" t="s">
        <v>515</v>
      </c>
      <c r="D219" s="616" t="s">
        <v>1928</v>
      </c>
      <c r="E219" s="615" t="s">
        <v>520</v>
      </c>
      <c r="F219" s="616" t="s">
        <v>1929</v>
      </c>
      <c r="G219" s="615" t="s">
        <v>551</v>
      </c>
      <c r="H219" s="615" t="s">
        <v>1271</v>
      </c>
      <c r="I219" s="615" t="s">
        <v>189</v>
      </c>
      <c r="J219" s="615" t="s">
        <v>1272</v>
      </c>
      <c r="K219" s="615"/>
      <c r="L219" s="617">
        <v>73.611402275117428</v>
      </c>
      <c r="M219" s="617">
        <v>21</v>
      </c>
      <c r="N219" s="618">
        <v>1545.8394477774659</v>
      </c>
    </row>
    <row r="220" spans="1:14" ht="14.4" customHeight="1" x14ac:dyDescent="0.3">
      <c r="A220" s="613" t="s">
        <v>510</v>
      </c>
      <c r="B220" s="614" t="s">
        <v>1927</v>
      </c>
      <c r="C220" s="615" t="s">
        <v>515</v>
      </c>
      <c r="D220" s="616" t="s">
        <v>1928</v>
      </c>
      <c r="E220" s="615" t="s">
        <v>520</v>
      </c>
      <c r="F220" s="616" t="s">
        <v>1929</v>
      </c>
      <c r="G220" s="615" t="s">
        <v>551</v>
      </c>
      <c r="H220" s="615" t="s">
        <v>1273</v>
      </c>
      <c r="I220" s="615" t="s">
        <v>1274</v>
      </c>
      <c r="J220" s="615" t="s">
        <v>1275</v>
      </c>
      <c r="K220" s="615" t="s">
        <v>1276</v>
      </c>
      <c r="L220" s="617">
        <v>275.77919057971985</v>
      </c>
      <c r="M220" s="617">
        <v>1</v>
      </c>
      <c r="N220" s="618">
        <v>275.77919057971985</v>
      </c>
    </row>
    <row r="221" spans="1:14" ht="14.4" customHeight="1" x14ac:dyDescent="0.3">
      <c r="A221" s="613" t="s">
        <v>510</v>
      </c>
      <c r="B221" s="614" t="s">
        <v>1927</v>
      </c>
      <c r="C221" s="615" t="s">
        <v>515</v>
      </c>
      <c r="D221" s="616" t="s">
        <v>1928</v>
      </c>
      <c r="E221" s="615" t="s">
        <v>520</v>
      </c>
      <c r="F221" s="616" t="s">
        <v>1929</v>
      </c>
      <c r="G221" s="615" t="s">
        <v>551</v>
      </c>
      <c r="H221" s="615" t="s">
        <v>1277</v>
      </c>
      <c r="I221" s="615" t="s">
        <v>1278</v>
      </c>
      <c r="J221" s="615" t="s">
        <v>1279</v>
      </c>
      <c r="K221" s="615" t="s">
        <v>1155</v>
      </c>
      <c r="L221" s="617">
        <v>35.049999999999997</v>
      </c>
      <c r="M221" s="617">
        <v>20</v>
      </c>
      <c r="N221" s="618">
        <v>701</v>
      </c>
    </row>
    <row r="222" spans="1:14" ht="14.4" customHeight="1" x14ac:dyDescent="0.3">
      <c r="A222" s="613" t="s">
        <v>510</v>
      </c>
      <c r="B222" s="614" t="s">
        <v>1927</v>
      </c>
      <c r="C222" s="615" t="s">
        <v>515</v>
      </c>
      <c r="D222" s="616" t="s">
        <v>1928</v>
      </c>
      <c r="E222" s="615" t="s">
        <v>520</v>
      </c>
      <c r="F222" s="616" t="s">
        <v>1929</v>
      </c>
      <c r="G222" s="615" t="s">
        <v>551</v>
      </c>
      <c r="H222" s="615" t="s">
        <v>1280</v>
      </c>
      <c r="I222" s="615" t="s">
        <v>1281</v>
      </c>
      <c r="J222" s="615" t="s">
        <v>1282</v>
      </c>
      <c r="K222" s="615" t="s">
        <v>1283</v>
      </c>
      <c r="L222" s="617">
        <v>46.539935864296218</v>
      </c>
      <c r="M222" s="617">
        <v>6</v>
      </c>
      <c r="N222" s="618">
        <v>279.23961518577732</v>
      </c>
    </row>
    <row r="223" spans="1:14" ht="14.4" customHeight="1" x14ac:dyDescent="0.3">
      <c r="A223" s="613" t="s">
        <v>510</v>
      </c>
      <c r="B223" s="614" t="s">
        <v>1927</v>
      </c>
      <c r="C223" s="615" t="s">
        <v>515</v>
      </c>
      <c r="D223" s="616" t="s">
        <v>1928</v>
      </c>
      <c r="E223" s="615" t="s">
        <v>520</v>
      </c>
      <c r="F223" s="616" t="s">
        <v>1929</v>
      </c>
      <c r="G223" s="615" t="s">
        <v>551</v>
      </c>
      <c r="H223" s="615" t="s">
        <v>1284</v>
      </c>
      <c r="I223" s="615" t="s">
        <v>189</v>
      </c>
      <c r="J223" s="615" t="s">
        <v>1285</v>
      </c>
      <c r="K223" s="615"/>
      <c r="L223" s="617">
        <v>143.78189712951422</v>
      </c>
      <c r="M223" s="617">
        <v>3</v>
      </c>
      <c r="N223" s="618">
        <v>431.34569138854266</v>
      </c>
    </row>
    <row r="224" spans="1:14" ht="14.4" customHeight="1" x14ac:dyDescent="0.3">
      <c r="A224" s="613" t="s">
        <v>510</v>
      </c>
      <c r="B224" s="614" t="s">
        <v>1927</v>
      </c>
      <c r="C224" s="615" t="s">
        <v>515</v>
      </c>
      <c r="D224" s="616" t="s">
        <v>1928</v>
      </c>
      <c r="E224" s="615" t="s">
        <v>520</v>
      </c>
      <c r="F224" s="616" t="s">
        <v>1929</v>
      </c>
      <c r="G224" s="615" t="s">
        <v>551</v>
      </c>
      <c r="H224" s="615" t="s">
        <v>1286</v>
      </c>
      <c r="I224" s="615" t="s">
        <v>1287</v>
      </c>
      <c r="J224" s="615" t="s">
        <v>1288</v>
      </c>
      <c r="K224" s="615" t="s">
        <v>1289</v>
      </c>
      <c r="L224" s="617">
        <v>57.820000000000057</v>
      </c>
      <c r="M224" s="617">
        <v>1</v>
      </c>
      <c r="N224" s="618">
        <v>57.820000000000057</v>
      </c>
    </row>
    <row r="225" spans="1:14" ht="14.4" customHeight="1" x14ac:dyDescent="0.3">
      <c r="A225" s="613" t="s">
        <v>510</v>
      </c>
      <c r="B225" s="614" t="s">
        <v>1927</v>
      </c>
      <c r="C225" s="615" t="s">
        <v>515</v>
      </c>
      <c r="D225" s="616" t="s">
        <v>1928</v>
      </c>
      <c r="E225" s="615" t="s">
        <v>520</v>
      </c>
      <c r="F225" s="616" t="s">
        <v>1929</v>
      </c>
      <c r="G225" s="615" t="s">
        <v>551</v>
      </c>
      <c r="H225" s="615" t="s">
        <v>1290</v>
      </c>
      <c r="I225" s="615" t="s">
        <v>1291</v>
      </c>
      <c r="J225" s="615" t="s">
        <v>1292</v>
      </c>
      <c r="K225" s="615" t="s">
        <v>1293</v>
      </c>
      <c r="L225" s="617">
        <v>94.275000000000006</v>
      </c>
      <c r="M225" s="617">
        <v>8</v>
      </c>
      <c r="N225" s="618">
        <v>754.2</v>
      </c>
    </row>
    <row r="226" spans="1:14" ht="14.4" customHeight="1" x14ac:dyDescent="0.3">
      <c r="A226" s="613" t="s">
        <v>510</v>
      </c>
      <c r="B226" s="614" t="s">
        <v>1927</v>
      </c>
      <c r="C226" s="615" t="s">
        <v>515</v>
      </c>
      <c r="D226" s="616" t="s">
        <v>1928</v>
      </c>
      <c r="E226" s="615" t="s">
        <v>520</v>
      </c>
      <c r="F226" s="616" t="s">
        <v>1929</v>
      </c>
      <c r="G226" s="615" t="s">
        <v>551</v>
      </c>
      <c r="H226" s="615" t="s">
        <v>1294</v>
      </c>
      <c r="I226" s="615" t="s">
        <v>1295</v>
      </c>
      <c r="J226" s="615" t="s">
        <v>1296</v>
      </c>
      <c r="K226" s="615" t="s">
        <v>1155</v>
      </c>
      <c r="L226" s="617">
        <v>81.931276487824221</v>
      </c>
      <c r="M226" s="617">
        <v>50</v>
      </c>
      <c r="N226" s="618">
        <v>4096.5638243912108</v>
      </c>
    </row>
    <row r="227" spans="1:14" ht="14.4" customHeight="1" x14ac:dyDescent="0.3">
      <c r="A227" s="613" t="s">
        <v>510</v>
      </c>
      <c r="B227" s="614" t="s">
        <v>1927</v>
      </c>
      <c r="C227" s="615" t="s">
        <v>515</v>
      </c>
      <c r="D227" s="616" t="s">
        <v>1928</v>
      </c>
      <c r="E227" s="615" t="s">
        <v>520</v>
      </c>
      <c r="F227" s="616" t="s">
        <v>1929</v>
      </c>
      <c r="G227" s="615" t="s">
        <v>551</v>
      </c>
      <c r="H227" s="615" t="s">
        <v>1297</v>
      </c>
      <c r="I227" s="615" t="s">
        <v>189</v>
      </c>
      <c r="J227" s="615" t="s">
        <v>1298</v>
      </c>
      <c r="K227" s="615" t="s">
        <v>1299</v>
      </c>
      <c r="L227" s="617">
        <v>1304.97</v>
      </c>
      <c r="M227" s="617">
        <v>1</v>
      </c>
      <c r="N227" s="618">
        <v>1304.97</v>
      </c>
    </row>
    <row r="228" spans="1:14" ht="14.4" customHeight="1" x14ac:dyDescent="0.3">
      <c r="A228" s="613" t="s">
        <v>510</v>
      </c>
      <c r="B228" s="614" t="s">
        <v>1927</v>
      </c>
      <c r="C228" s="615" t="s">
        <v>515</v>
      </c>
      <c r="D228" s="616" t="s">
        <v>1928</v>
      </c>
      <c r="E228" s="615" t="s">
        <v>520</v>
      </c>
      <c r="F228" s="616" t="s">
        <v>1929</v>
      </c>
      <c r="G228" s="615" t="s">
        <v>551</v>
      </c>
      <c r="H228" s="615" t="s">
        <v>1300</v>
      </c>
      <c r="I228" s="615" t="s">
        <v>1301</v>
      </c>
      <c r="J228" s="615" t="s">
        <v>1302</v>
      </c>
      <c r="K228" s="615" t="s">
        <v>1303</v>
      </c>
      <c r="L228" s="617">
        <v>82.454999999999984</v>
      </c>
      <c r="M228" s="617">
        <v>2</v>
      </c>
      <c r="N228" s="618">
        <v>164.90999999999997</v>
      </c>
    </row>
    <row r="229" spans="1:14" ht="14.4" customHeight="1" x14ac:dyDescent="0.3">
      <c r="A229" s="613" t="s">
        <v>510</v>
      </c>
      <c r="B229" s="614" t="s">
        <v>1927</v>
      </c>
      <c r="C229" s="615" t="s">
        <v>515</v>
      </c>
      <c r="D229" s="616" t="s">
        <v>1928</v>
      </c>
      <c r="E229" s="615" t="s">
        <v>520</v>
      </c>
      <c r="F229" s="616" t="s">
        <v>1929</v>
      </c>
      <c r="G229" s="615" t="s">
        <v>551</v>
      </c>
      <c r="H229" s="615" t="s">
        <v>1304</v>
      </c>
      <c r="I229" s="615" t="s">
        <v>189</v>
      </c>
      <c r="J229" s="615" t="s">
        <v>1305</v>
      </c>
      <c r="K229" s="615"/>
      <c r="L229" s="617">
        <v>60.949397516175267</v>
      </c>
      <c r="M229" s="617">
        <v>1</v>
      </c>
      <c r="N229" s="618">
        <v>60.949397516175267</v>
      </c>
    </row>
    <row r="230" spans="1:14" ht="14.4" customHeight="1" x14ac:dyDescent="0.3">
      <c r="A230" s="613" t="s">
        <v>510</v>
      </c>
      <c r="B230" s="614" t="s">
        <v>1927</v>
      </c>
      <c r="C230" s="615" t="s">
        <v>515</v>
      </c>
      <c r="D230" s="616" t="s">
        <v>1928</v>
      </c>
      <c r="E230" s="615" t="s">
        <v>520</v>
      </c>
      <c r="F230" s="616" t="s">
        <v>1929</v>
      </c>
      <c r="G230" s="615" t="s">
        <v>551</v>
      </c>
      <c r="H230" s="615" t="s">
        <v>1306</v>
      </c>
      <c r="I230" s="615" t="s">
        <v>1306</v>
      </c>
      <c r="J230" s="615" t="s">
        <v>1307</v>
      </c>
      <c r="K230" s="615" t="s">
        <v>1308</v>
      </c>
      <c r="L230" s="617">
        <v>791.9100702037905</v>
      </c>
      <c r="M230" s="617">
        <v>10</v>
      </c>
      <c r="N230" s="618">
        <v>7919.1007020379047</v>
      </c>
    </row>
    <row r="231" spans="1:14" ht="14.4" customHeight="1" x14ac:dyDescent="0.3">
      <c r="A231" s="613" t="s">
        <v>510</v>
      </c>
      <c r="B231" s="614" t="s">
        <v>1927</v>
      </c>
      <c r="C231" s="615" t="s">
        <v>515</v>
      </c>
      <c r="D231" s="616" t="s">
        <v>1928</v>
      </c>
      <c r="E231" s="615" t="s">
        <v>520</v>
      </c>
      <c r="F231" s="616" t="s">
        <v>1929</v>
      </c>
      <c r="G231" s="615" t="s">
        <v>551</v>
      </c>
      <c r="H231" s="615" t="s">
        <v>1309</v>
      </c>
      <c r="I231" s="615" t="s">
        <v>1310</v>
      </c>
      <c r="J231" s="615" t="s">
        <v>1311</v>
      </c>
      <c r="K231" s="615" t="s">
        <v>1312</v>
      </c>
      <c r="L231" s="617">
        <v>135.65987785843998</v>
      </c>
      <c r="M231" s="617">
        <v>2</v>
      </c>
      <c r="N231" s="618">
        <v>271.31975571687997</v>
      </c>
    </row>
    <row r="232" spans="1:14" ht="14.4" customHeight="1" x14ac:dyDescent="0.3">
      <c r="A232" s="613" t="s">
        <v>510</v>
      </c>
      <c r="B232" s="614" t="s">
        <v>1927</v>
      </c>
      <c r="C232" s="615" t="s">
        <v>515</v>
      </c>
      <c r="D232" s="616" t="s">
        <v>1928</v>
      </c>
      <c r="E232" s="615" t="s">
        <v>520</v>
      </c>
      <c r="F232" s="616" t="s">
        <v>1929</v>
      </c>
      <c r="G232" s="615" t="s">
        <v>551</v>
      </c>
      <c r="H232" s="615" t="s">
        <v>1313</v>
      </c>
      <c r="I232" s="615" t="s">
        <v>189</v>
      </c>
      <c r="J232" s="615" t="s">
        <v>1314</v>
      </c>
      <c r="K232" s="615"/>
      <c r="L232" s="617">
        <v>56.990476574425202</v>
      </c>
      <c r="M232" s="617">
        <v>2</v>
      </c>
      <c r="N232" s="618">
        <v>113.9809531488504</v>
      </c>
    </row>
    <row r="233" spans="1:14" ht="14.4" customHeight="1" x14ac:dyDescent="0.3">
      <c r="A233" s="613" t="s">
        <v>510</v>
      </c>
      <c r="B233" s="614" t="s">
        <v>1927</v>
      </c>
      <c r="C233" s="615" t="s">
        <v>515</v>
      </c>
      <c r="D233" s="616" t="s">
        <v>1928</v>
      </c>
      <c r="E233" s="615" t="s">
        <v>520</v>
      </c>
      <c r="F233" s="616" t="s">
        <v>1929</v>
      </c>
      <c r="G233" s="615" t="s">
        <v>551</v>
      </c>
      <c r="H233" s="615" t="s">
        <v>1315</v>
      </c>
      <c r="I233" s="615" t="s">
        <v>1316</v>
      </c>
      <c r="J233" s="615" t="s">
        <v>1317</v>
      </c>
      <c r="K233" s="615" t="s">
        <v>1318</v>
      </c>
      <c r="L233" s="617">
        <v>11.940300000000001</v>
      </c>
      <c r="M233" s="617">
        <v>100</v>
      </c>
      <c r="N233" s="618">
        <v>1194.03</v>
      </c>
    </row>
    <row r="234" spans="1:14" ht="14.4" customHeight="1" x14ac:dyDescent="0.3">
      <c r="A234" s="613" t="s">
        <v>510</v>
      </c>
      <c r="B234" s="614" t="s">
        <v>1927</v>
      </c>
      <c r="C234" s="615" t="s">
        <v>515</v>
      </c>
      <c r="D234" s="616" t="s">
        <v>1928</v>
      </c>
      <c r="E234" s="615" t="s">
        <v>520</v>
      </c>
      <c r="F234" s="616" t="s">
        <v>1929</v>
      </c>
      <c r="G234" s="615" t="s">
        <v>551</v>
      </c>
      <c r="H234" s="615" t="s">
        <v>1319</v>
      </c>
      <c r="I234" s="615" t="s">
        <v>189</v>
      </c>
      <c r="J234" s="615" t="s">
        <v>1320</v>
      </c>
      <c r="K234" s="615"/>
      <c r="L234" s="617">
        <v>75.528140015214618</v>
      </c>
      <c r="M234" s="617">
        <v>22</v>
      </c>
      <c r="N234" s="618">
        <v>1661.6190803347215</v>
      </c>
    </row>
    <row r="235" spans="1:14" ht="14.4" customHeight="1" x14ac:dyDescent="0.3">
      <c r="A235" s="613" t="s">
        <v>510</v>
      </c>
      <c r="B235" s="614" t="s">
        <v>1927</v>
      </c>
      <c r="C235" s="615" t="s">
        <v>515</v>
      </c>
      <c r="D235" s="616" t="s">
        <v>1928</v>
      </c>
      <c r="E235" s="615" t="s">
        <v>520</v>
      </c>
      <c r="F235" s="616" t="s">
        <v>1929</v>
      </c>
      <c r="G235" s="615" t="s">
        <v>551</v>
      </c>
      <c r="H235" s="615" t="s">
        <v>1321</v>
      </c>
      <c r="I235" s="615" t="s">
        <v>1322</v>
      </c>
      <c r="J235" s="615" t="s">
        <v>1323</v>
      </c>
      <c r="K235" s="615" t="s">
        <v>1324</v>
      </c>
      <c r="L235" s="617">
        <v>66.579999999999984</v>
      </c>
      <c r="M235" s="617">
        <v>1</v>
      </c>
      <c r="N235" s="618">
        <v>66.579999999999984</v>
      </c>
    </row>
    <row r="236" spans="1:14" ht="14.4" customHeight="1" x14ac:dyDescent="0.3">
      <c r="A236" s="613" t="s">
        <v>510</v>
      </c>
      <c r="B236" s="614" t="s">
        <v>1927</v>
      </c>
      <c r="C236" s="615" t="s">
        <v>515</v>
      </c>
      <c r="D236" s="616" t="s">
        <v>1928</v>
      </c>
      <c r="E236" s="615" t="s">
        <v>520</v>
      </c>
      <c r="F236" s="616" t="s">
        <v>1929</v>
      </c>
      <c r="G236" s="615" t="s">
        <v>551</v>
      </c>
      <c r="H236" s="615" t="s">
        <v>1325</v>
      </c>
      <c r="I236" s="615" t="s">
        <v>1326</v>
      </c>
      <c r="J236" s="615" t="s">
        <v>1327</v>
      </c>
      <c r="K236" s="615" t="s">
        <v>1328</v>
      </c>
      <c r="L236" s="617">
        <v>408.37959481231422</v>
      </c>
      <c r="M236" s="617">
        <v>1</v>
      </c>
      <c r="N236" s="618">
        <v>408.37959481231422</v>
      </c>
    </row>
    <row r="237" spans="1:14" ht="14.4" customHeight="1" x14ac:dyDescent="0.3">
      <c r="A237" s="613" t="s">
        <v>510</v>
      </c>
      <c r="B237" s="614" t="s">
        <v>1927</v>
      </c>
      <c r="C237" s="615" t="s">
        <v>515</v>
      </c>
      <c r="D237" s="616" t="s">
        <v>1928</v>
      </c>
      <c r="E237" s="615" t="s">
        <v>520</v>
      </c>
      <c r="F237" s="616" t="s">
        <v>1929</v>
      </c>
      <c r="G237" s="615" t="s">
        <v>551</v>
      </c>
      <c r="H237" s="615" t="s">
        <v>1329</v>
      </c>
      <c r="I237" s="615" t="s">
        <v>189</v>
      </c>
      <c r="J237" s="615" t="s">
        <v>1330</v>
      </c>
      <c r="K237" s="615"/>
      <c r="L237" s="617">
        <v>189.20810451182081</v>
      </c>
      <c r="M237" s="617">
        <v>2</v>
      </c>
      <c r="N237" s="618">
        <v>378.41620902364161</v>
      </c>
    </row>
    <row r="238" spans="1:14" ht="14.4" customHeight="1" x14ac:dyDescent="0.3">
      <c r="A238" s="613" t="s">
        <v>510</v>
      </c>
      <c r="B238" s="614" t="s">
        <v>1927</v>
      </c>
      <c r="C238" s="615" t="s">
        <v>515</v>
      </c>
      <c r="D238" s="616" t="s">
        <v>1928</v>
      </c>
      <c r="E238" s="615" t="s">
        <v>520</v>
      </c>
      <c r="F238" s="616" t="s">
        <v>1929</v>
      </c>
      <c r="G238" s="615" t="s">
        <v>551</v>
      </c>
      <c r="H238" s="615" t="s">
        <v>1331</v>
      </c>
      <c r="I238" s="615" t="s">
        <v>1332</v>
      </c>
      <c r="J238" s="615" t="s">
        <v>1333</v>
      </c>
      <c r="K238" s="615" t="s">
        <v>1334</v>
      </c>
      <c r="L238" s="617">
        <v>84.629999999999981</v>
      </c>
      <c r="M238" s="617">
        <v>1</v>
      </c>
      <c r="N238" s="618">
        <v>84.629999999999981</v>
      </c>
    </row>
    <row r="239" spans="1:14" ht="14.4" customHeight="1" x14ac:dyDescent="0.3">
      <c r="A239" s="613" t="s">
        <v>510</v>
      </c>
      <c r="B239" s="614" t="s">
        <v>1927</v>
      </c>
      <c r="C239" s="615" t="s">
        <v>515</v>
      </c>
      <c r="D239" s="616" t="s">
        <v>1928</v>
      </c>
      <c r="E239" s="615" t="s">
        <v>520</v>
      </c>
      <c r="F239" s="616" t="s">
        <v>1929</v>
      </c>
      <c r="G239" s="615" t="s">
        <v>551</v>
      </c>
      <c r="H239" s="615" t="s">
        <v>1335</v>
      </c>
      <c r="I239" s="615" t="s">
        <v>1336</v>
      </c>
      <c r="J239" s="615" t="s">
        <v>1337</v>
      </c>
      <c r="K239" s="615" t="s">
        <v>1338</v>
      </c>
      <c r="L239" s="617">
        <v>408.38900008122795</v>
      </c>
      <c r="M239" s="617">
        <v>1</v>
      </c>
      <c r="N239" s="618">
        <v>408.38900008122795</v>
      </c>
    </row>
    <row r="240" spans="1:14" ht="14.4" customHeight="1" x14ac:dyDescent="0.3">
      <c r="A240" s="613" t="s">
        <v>510</v>
      </c>
      <c r="B240" s="614" t="s">
        <v>1927</v>
      </c>
      <c r="C240" s="615" t="s">
        <v>515</v>
      </c>
      <c r="D240" s="616" t="s">
        <v>1928</v>
      </c>
      <c r="E240" s="615" t="s">
        <v>520</v>
      </c>
      <c r="F240" s="616" t="s">
        <v>1929</v>
      </c>
      <c r="G240" s="615" t="s">
        <v>551</v>
      </c>
      <c r="H240" s="615" t="s">
        <v>1339</v>
      </c>
      <c r="I240" s="615" t="s">
        <v>1339</v>
      </c>
      <c r="J240" s="615" t="s">
        <v>1340</v>
      </c>
      <c r="K240" s="615" t="s">
        <v>1341</v>
      </c>
      <c r="L240" s="617">
        <v>846.99999999999989</v>
      </c>
      <c r="M240" s="617">
        <v>1</v>
      </c>
      <c r="N240" s="618">
        <v>846.99999999999989</v>
      </c>
    </row>
    <row r="241" spans="1:14" ht="14.4" customHeight="1" x14ac:dyDescent="0.3">
      <c r="A241" s="613" t="s">
        <v>510</v>
      </c>
      <c r="B241" s="614" t="s">
        <v>1927</v>
      </c>
      <c r="C241" s="615" t="s">
        <v>515</v>
      </c>
      <c r="D241" s="616" t="s">
        <v>1928</v>
      </c>
      <c r="E241" s="615" t="s">
        <v>520</v>
      </c>
      <c r="F241" s="616" t="s">
        <v>1929</v>
      </c>
      <c r="G241" s="615" t="s">
        <v>551</v>
      </c>
      <c r="H241" s="615" t="s">
        <v>1342</v>
      </c>
      <c r="I241" s="615" t="s">
        <v>1343</v>
      </c>
      <c r="J241" s="615" t="s">
        <v>1344</v>
      </c>
      <c r="K241" s="615" t="s">
        <v>1047</v>
      </c>
      <c r="L241" s="617">
        <v>409.90000000000009</v>
      </c>
      <c r="M241" s="617">
        <v>2</v>
      </c>
      <c r="N241" s="618">
        <v>819.80000000000018</v>
      </c>
    </row>
    <row r="242" spans="1:14" ht="14.4" customHeight="1" x14ac:dyDescent="0.3">
      <c r="A242" s="613" t="s">
        <v>510</v>
      </c>
      <c r="B242" s="614" t="s">
        <v>1927</v>
      </c>
      <c r="C242" s="615" t="s">
        <v>515</v>
      </c>
      <c r="D242" s="616" t="s">
        <v>1928</v>
      </c>
      <c r="E242" s="615" t="s">
        <v>520</v>
      </c>
      <c r="F242" s="616" t="s">
        <v>1929</v>
      </c>
      <c r="G242" s="615" t="s">
        <v>551</v>
      </c>
      <c r="H242" s="615" t="s">
        <v>1345</v>
      </c>
      <c r="I242" s="615" t="s">
        <v>1346</v>
      </c>
      <c r="J242" s="615" t="s">
        <v>1347</v>
      </c>
      <c r="K242" s="615" t="s">
        <v>1348</v>
      </c>
      <c r="L242" s="617">
        <v>462</v>
      </c>
      <c r="M242" s="617">
        <v>50</v>
      </c>
      <c r="N242" s="618">
        <v>23100</v>
      </c>
    </row>
    <row r="243" spans="1:14" ht="14.4" customHeight="1" x14ac:dyDescent="0.3">
      <c r="A243" s="613" t="s">
        <v>510</v>
      </c>
      <c r="B243" s="614" t="s">
        <v>1927</v>
      </c>
      <c r="C243" s="615" t="s">
        <v>515</v>
      </c>
      <c r="D243" s="616" t="s">
        <v>1928</v>
      </c>
      <c r="E243" s="615" t="s">
        <v>520</v>
      </c>
      <c r="F243" s="616" t="s">
        <v>1929</v>
      </c>
      <c r="G243" s="615" t="s">
        <v>551</v>
      </c>
      <c r="H243" s="615" t="s">
        <v>1349</v>
      </c>
      <c r="I243" s="615" t="s">
        <v>189</v>
      </c>
      <c r="J243" s="615" t="s">
        <v>1350</v>
      </c>
      <c r="K243" s="615"/>
      <c r="L243" s="617">
        <v>110.83954969723192</v>
      </c>
      <c r="M243" s="617">
        <v>6</v>
      </c>
      <c r="N243" s="618">
        <v>665.0372981833915</v>
      </c>
    </row>
    <row r="244" spans="1:14" ht="14.4" customHeight="1" x14ac:dyDescent="0.3">
      <c r="A244" s="613" t="s">
        <v>510</v>
      </c>
      <c r="B244" s="614" t="s">
        <v>1927</v>
      </c>
      <c r="C244" s="615" t="s">
        <v>515</v>
      </c>
      <c r="D244" s="616" t="s">
        <v>1928</v>
      </c>
      <c r="E244" s="615" t="s">
        <v>520</v>
      </c>
      <c r="F244" s="616" t="s">
        <v>1929</v>
      </c>
      <c r="G244" s="615" t="s">
        <v>551</v>
      </c>
      <c r="H244" s="615" t="s">
        <v>1351</v>
      </c>
      <c r="I244" s="615" t="s">
        <v>1352</v>
      </c>
      <c r="J244" s="615" t="s">
        <v>1353</v>
      </c>
      <c r="K244" s="615" t="s">
        <v>1354</v>
      </c>
      <c r="L244" s="617">
        <v>61.12</v>
      </c>
      <c r="M244" s="617">
        <v>1</v>
      </c>
      <c r="N244" s="618">
        <v>61.12</v>
      </c>
    </row>
    <row r="245" spans="1:14" ht="14.4" customHeight="1" x14ac:dyDescent="0.3">
      <c r="A245" s="613" t="s">
        <v>510</v>
      </c>
      <c r="B245" s="614" t="s">
        <v>1927</v>
      </c>
      <c r="C245" s="615" t="s">
        <v>515</v>
      </c>
      <c r="D245" s="616" t="s">
        <v>1928</v>
      </c>
      <c r="E245" s="615" t="s">
        <v>520</v>
      </c>
      <c r="F245" s="616" t="s">
        <v>1929</v>
      </c>
      <c r="G245" s="615" t="s">
        <v>551</v>
      </c>
      <c r="H245" s="615" t="s">
        <v>1355</v>
      </c>
      <c r="I245" s="615" t="s">
        <v>189</v>
      </c>
      <c r="J245" s="615" t="s">
        <v>1356</v>
      </c>
      <c r="K245" s="615"/>
      <c r="L245" s="617">
        <v>56.476099036723603</v>
      </c>
      <c r="M245" s="617">
        <v>31</v>
      </c>
      <c r="N245" s="618">
        <v>1750.7590701384318</v>
      </c>
    </row>
    <row r="246" spans="1:14" ht="14.4" customHeight="1" x14ac:dyDescent="0.3">
      <c r="A246" s="613" t="s">
        <v>510</v>
      </c>
      <c r="B246" s="614" t="s">
        <v>1927</v>
      </c>
      <c r="C246" s="615" t="s">
        <v>515</v>
      </c>
      <c r="D246" s="616" t="s">
        <v>1928</v>
      </c>
      <c r="E246" s="615" t="s">
        <v>520</v>
      </c>
      <c r="F246" s="616" t="s">
        <v>1929</v>
      </c>
      <c r="G246" s="615" t="s">
        <v>551</v>
      </c>
      <c r="H246" s="615" t="s">
        <v>1357</v>
      </c>
      <c r="I246" s="615" t="s">
        <v>1357</v>
      </c>
      <c r="J246" s="615" t="s">
        <v>1358</v>
      </c>
      <c r="K246" s="615" t="s">
        <v>1359</v>
      </c>
      <c r="L246" s="617">
        <v>96.13571907941548</v>
      </c>
      <c r="M246" s="617">
        <v>5</v>
      </c>
      <c r="N246" s="618">
        <v>480.6785953970774</v>
      </c>
    </row>
    <row r="247" spans="1:14" ht="14.4" customHeight="1" x14ac:dyDescent="0.3">
      <c r="A247" s="613" t="s">
        <v>510</v>
      </c>
      <c r="B247" s="614" t="s">
        <v>1927</v>
      </c>
      <c r="C247" s="615" t="s">
        <v>515</v>
      </c>
      <c r="D247" s="616" t="s">
        <v>1928</v>
      </c>
      <c r="E247" s="615" t="s">
        <v>520</v>
      </c>
      <c r="F247" s="616" t="s">
        <v>1929</v>
      </c>
      <c r="G247" s="615" t="s">
        <v>551</v>
      </c>
      <c r="H247" s="615" t="s">
        <v>1360</v>
      </c>
      <c r="I247" s="615" t="s">
        <v>1360</v>
      </c>
      <c r="J247" s="615" t="s">
        <v>599</v>
      </c>
      <c r="K247" s="615" t="s">
        <v>1361</v>
      </c>
      <c r="L247" s="617">
        <v>58.215356833171903</v>
      </c>
      <c r="M247" s="617">
        <v>20</v>
      </c>
      <c r="N247" s="618">
        <v>1164.3071366634381</v>
      </c>
    </row>
    <row r="248" spans="1:14" ht="14.4" customHeight="1" x14ac:dyDescent="0.3">
      <c r="A248" s="613" t="s">
        <v>510</v>
      </c>
      <c r="B248" s="614" t="s">
        <v>1927</v>
      </c>
      <c r="C248" s="615" t="s">
        <v>515</v>
      </c>
      <c r="D248" s="616" t="s">
        <v>1928</v>
      </c>
      <c r="E248" s="615" t="s">
        <v>520</v>
      </c>
      <c r="F248" s="616" t="s">
        <v>1929</v>
      </c>
      <c r="G248" s="615" t="s">
        <v>551</v>
      </c>
      <c r="H248" s="615" t="s">
        <v>1362</v>
      </c>
      <c r="I248" s="615" t="s">
        <v>189</v>
      </c>
      <c r="J248" s="615" t="s">
        <v>1363</v>
      </c>
      <c r="K248" s="615"/>
      <c r="L248" s="617">
        <v>37.045747661580471</v>
      </c>
      <c r="M248" s="617">
        <v>7</v>
      </c>
      <c r="N248" s="618">
        <v>259.32023363106327</v>
      </c>
    </row>
    <row r="249" spans="1:14" ht="14.4" customHeight="1" x14ac:dyDescent="0.3">
      <c r="A249" s="613" t="s">
        <v>510</v>
      </c>
      <c r="B249" s="614" t="s">
        <v>1927</v>
      </c>
      <c r="C249" s="615" t="s">
        <v>515</v>
      </c>
      <c r="D249" s="616" t="s">
        <v>1928</v>
      </c>
      <c r="E249" s="615" t="s">
        <v>520</v>
      </c>
      <c r="F249" s="616" t="s">
        <v>1929</v>
      </c>
      <c r="G249" s="615" t="s">
        <v>551</v>
      </c>
      <c r="H249" s="615" t="s">
        <v>1364</v>
      </c>
      <c r="I249" s="615" t="s">
        <v>189</v>
      </c>
      <c r="J249" s="615" t="s">
        <v>1365</v>
      </c>
      <c r="K249" s="615"/>
      <c r="L249" s="617">
        <v>37.456874160344675</v>
      </c>
      <c r="M249" s="617">
        <v>54</v>
      </c>
      <c r="N249" s="618">
        <v>2022.6712046586126</v>
      </c>
    </row>
    <row r="250" spans="1:14" ht="14.4" customHeight="1" x14ac:dyDescent="0.3">
      <c r="A250" s="613" t="s">
        <v>510</v>
      </c>
      <c r="B250" s="614" t="s">
        <v>1927</v>
      </c>
      <c r="C250" s="615" t="s">
        <v>515</v>
      </c>
      <c r="D250" s="616" t="s">
        <v>1928</v>
      </c>
      <c r="E250" s="615" t="s">
        <v>520</v>
      </c>
      <c r="F250" s="616" t="s">
        <v>1929</v>
      </c>
      <c r="G250" s="615" t="s">
        <v>551</v>
      </c>
      <c r="H250" s="615" t="s">
        <v>1366</v>
      </c>
      <c r="I250" s="615" t="s">
        <v>189</v>
      </c>
      <c r="J250" s="615" t="s">
        <v>1367</v>
      </c>
      <c r="K250" s="615" t="s">
        <v>1368</v>
      </c>
      <c r="L250" s="617">
        <v>64.032988298829878</v>
      </c>
      <c r="M250" s="617">
        <v>1</v>
      </c>
      <c r="N250" s="618">
        <v>64.032988298829878</v>
      </c>
    </row>
    <row r="251" spans="1:14" ht="14.4" customHeight="1" x14ac:dyDescent="0.3">
      <c r="A251" s="613" t="s">
        <v>510</v>
      </c>
      <c r="B251" s="614" t="s">
        <v>1927</v>
      </c>
      <c r="C251" s="615" t="s">
        <v>515</v>
      </c>
      <c r="D251" s="616" t="s">
        <v>1928</v>
      </c>
      <c r="E251" s="615" t="s">
        <v>520</v>
      </c>
      <c r="F251" s="616" t="s">
        <v>1929</v>
      </c>
      <c r="G251" s="615" t="s">
        <v>551</v>
      </c>
      <c r="H251" s="615" t="s">
        <v>1369</v>
      </c>
      <c r="I251" s="615" t="s">
        <v>1369</v>
      </c>
      <c r="J251" s="615" t="s">
        <v>1370</v>
      </c>
      <c r="K251" s="615" t="s">
        <v>1371</v>
      </c>
      <c r="L251" s="617">
        <v>43.999898154534137</v>
      </c>
      <c r="M251" s="617">
        <v>4</v>
      </c>
      <c r="N251" s="618">
        <v>175.99959261813655</v>
      </c>
    </row>
    <row r="252" spans="1:14" ht="14.4" customHeight="1" x14ac:dyDescent="0.3">
      <c r="A252" s="613" t="s">
        <v>510</v>
      </c>
      <c r="B252" s="614" t="s">
        <v>1927</v>
      </c>
      <c r="C252" s="615" t="s">
        <v>515</v>
      </c>
      <c r="D252" s="616" t="s">
        <v>1928</v>
      </c>
      <c r="E252" s="615" t="s">
        <v>520</v>
      </c>
      <c r="F252" s="616" t="s">
        <v>1929</v>
      </c>
      <c r="G252" s="615" t="s">
        <v>551</v>
      </c>
      <c r="H252" s="615" t="s">
        <v>1372</v>
      </c>
      <c r="I252" s="615" t="s">
        <v>1372</v>
      </c>
      <c r="J252" s="615" t="s">
        <v>1373</v>
      </c>
      <c r="K252" s="615" t="s">
        <v>1374</v>
      </c>
      <c r="L252" s="617">
        <v>117.47999999999999</v>
      </c>
      <c r="M252" s="617">
        <v>4</v>
      </c>
      <c r="N252" s="618">
        <v>469.91999999999996</v>
      </c>
    </row>
    <row r="253" spans="1:14" ht="14.4" customHeight="1" x14ac:dyDescent="0.3">
      <c r="A253" s="613" t="s">
        <v>510</v>
      </c>
      <c r="B253" s="614" t="s">
        <v>1927</v>
      </c>
      <c r="C253" s="615" t="s">
        <v>515</v>
      </c>
      <c r="D253" s="616" t="s">
        <v>1928</v>
      </c>
      <c r="E253" s="615" t="s">
        <v>520</v>
      </c>
      <c r="F253" s="616" t="s">
        <v>1929</v>
      </c>
      <c r="G253" s="615" t="s">
        <v>551</v>
      </c>
      <c r="H253" s="615" t="s">
        <v>1375</v>
      </c>
      <c r="I253" s="615" t="s">
        <v>1375</v>
      </c>
      <c r="J253" s="615" t="s">
        <v>1376</v>
      </c>
      <c r="K253" s="615" t="s">
        <v>1377</v>
      </c>
      <c r="L253" s="617">
        <v>436.86487693382151</v>
      </c>
      <c r="M253" s="617">
        <v>10</v>
      </c>
      <c r="N253" s="618">
        <v>4368.6487693382151</v>
      </c>
    </row>
    <row r="254" spans="1:14" ht="14.4" customHeight="1" x14ac:dyDescent="0.3">
      <c r="A254" s="613" t="s">
        <v>510</v>
      </c>
      <c r="B254" s="614" t="s">
        <v>1927</v>
      </c>
      <c r="C254" s="615" t="s">
        <v>515</v>
      </c>
      <c r="D254" s="616" t="s">
        <v>1928</v>
      </c>
      <c r="E254" s="615" t="s">
        <v>520</v>
      </c>
      <c r="F254" s="616" t="s">
        <v>1929</v>
      </c>
      <c r="G254" s="615" t="s">
        <v>551</v>
      </c>
      <c r="H254" s="615" t="s">
        <v>1378</v>
      </c>
      <c r="I254" s="615" t="s">
        <v>1378</v>
      </c>
      <c r="J254" s="615" t="s">
        <v>1379</v>
      </c>
      <c r="K254" s="615" t="s">
        <v>1380</v>
      </c>
      <c r="L254" s="617">
        <v>437.99904054261805</v>
      </c>
      <c r="M254" s="617">
        <v>7</v>
      </c>
      <c r="N254" s="618">
        <v>3065.9932837983265</v>
      </c>
    </row>
    <row r="255" spans="1:14" ht="14.4" customHeight="1" x14ac:dyDescent="0.3">
      <c r="A255" s="613" t="s">
        <v>510</v>
      </c>
      <c r="B255" s="614" t="s">
        <v>1927</v>
      </c>
      <c r="C255" s="615" t="s">
        <v>515</v>
      </c>
      <c r="D255" s="616" t="s">
        <v>1928</v>
      </c>
      <c r="E255" s="615" t="s">
        <v>520</v>
      </c>
      <c r="F255" s="616" t="s">
        <v>1929</v>
      </c>
      <c r="G255" s="615" t="s">
        <v>551</v>
      </c>
      <c r="H255" s="615" t="s">
        <v>1381</v>
      </c>
      <c r="I255" s="615" t="s">
        <v>1382</v>
      </c>
      <c r="J255" s="615" t="s">
        <v>1383</v>
      </c>
      <c r="K255" s="615"/>
      <c r="L255" s="617">
        <v>163.56507386474613</v>
      </c>
      <c r="M255" s="617">
        <v>3</v>
      </c>
      <c r="N255" s="618">
        <v>490.69522159423838</v>
      </c>
    </row>
    <row r="256" spans="1:14" ht="14.4" customHeight="1" x14ac:dyDescent="0.3">
      <c r="A256" s="613" t="s">
        <v>510</v>
      </c>
      <c r="B256" s="614" t="s">
        <v>1927</v>
      </c>
      <c r="C256" s="615" t="s">
        <v>515</v>
      </c>
      <c r="D256" s="616" t="s">
        <v>1928</v>
      </c>
      <c r="E256" s="615" t="s">
        <v>520</v>
      </c>
      <c r="F256" s="616" t="s">
        <v>1929</v>
      </c>
      <c r="G256" s="615" t="s">
        <v>551</v>
      </c>
      <c r="H256" s="615" t="s">
        <v>1384</v>
      </c>
      <c r="I256" s="615" t="s">
        <v>1384</v>
      </c>
      <c r="J256" s="615" t="s">
        <v>1385</v>
      </c>
      <c r="K256" s="615" t="s">
        <v>1386</v>
      </c>
      <c r="L256" s="617">
        <v>1074.8844583158102</v>
      </c>
      <c r="M256" s="617">
        <v>4</v>
      </c>
      <c r="N256" s="618">
        <v>4299.5378332632408</v>
      </c>
    </row>
    <row r="257" spans="1:14" ht="14.4" customHeight="1" x14ac:dyDescent="0.3">
      <c r="A257" s="613" t="s">
        <v>510</v>
      </c>
      <c r="B257" s="614" t="s">
        <v>1927</v>
      </c>
      <c r="C257" s="615" t="s">
        <v>515</v>
      </c>
      <c r="D257" s="616" t="s">
        <v>1928</v>
      </c>
      <c r="E257" s="615" t="s">
        <v>520</v>
      </c>
      <c r="F257" s="616" t="s">
        <v>1929</v>
      </c>
      <c r="G257" s="615" t="s">
        <v>551</v>
      </c>
      <c r="H257" s="615" t="s">
        <v>1387</v>
      </c>
      <c r="I257" s="615" t="s">
        <v>1387</v>
      </c>
      <c r="J257" s="615" t="s">
        <v>1388</v>
      </c>
      <c r="K257" s="615" t="s">
        <v>1389</v>
      </c>
      <c r="L257" s="617">
        <v>793.31999999999982</v>
      </c>
      <c r="M257" s="617">
        <v>5</v>
      </c>
      <c r="N257" s="618">
        <v>3966.599999999999</v>
      </c>
    </row>
    <row r="258" spans="1:14" ht="14.4" customHeight="1" x14ac:dyDescent="0.3">
      <c r="A258" s="613" t="s">
        <v>510</v>
      </c>
      <c r="B258" s="614" t="s">
        <v>1927</v>
      </c>
      <c r="C258" s="615" t="s">
        <v>515</v>
      </c>
      <c r="D258" s="616" t="s">
        <v>1928</v>
      </c>
      <c r="E258" s="615" t="s">
        <v>520</v>
      </c>
      <c r="F258" s="616" t="s">
        <v>1929</v>
      </c>
      <c r="G258" s="615" t="s">
        <v>551</v>
      </c>
      <c r="H258" s="615" t="s">
        <v>1390</v>
      </c>
      <c r="I258" s="615" t="s">
        <v>189</v>
      </c>
      <c r="J258" s="615" t="s">
        <v>1391</v>
      </c>
      <c r="K258" s="615"/>
      <c r="L258" s="617">
        <v>229.91</v>
      </c>
      <c r="M258" s="617">
        <v>1</v>
      </c>
      <c r="N258" s="618">
        <v>229.91</v>
      </c>
    </row>
    <row r="259" spans="1:14" ht="14.4" customHeight="1" x14ac:dyDescent="0.3">
      <c r="A259" s="613" t="s">
        <v>510</v>
      </c>
      <c r="B259" s="614" t="s">
        <v>1927</v>
      </c>
      <c r="C259" s="615" t="s">
        <v>515</v>
      </c>
      <c r="D259" s="616" t="s">
        <v>1928</v>
      </c>
      <c r="E259" s="615" t="s">
        <v>520</v>
      </c>
      <c r="F259" s="616" t="s">
        <v>1929</v>
      </c>
      <c r="G259" s="615" t="s">
        <v>551</v>
      </c>
      <c r="H259" s="615" t="s">
        <v>1392</v>
      </c>
      <c r="I259" s="615" t="s">
        <v>1393</v>
      </c>
      <c r="J259" s="615" t="s">
        <v>1394</v>
      </c>
      <c r="K259" s="615" t="s">
        <v>1395</v>
      </c>
      <c r="L259" s="617">
        <v>1298.46</v>
      </c>
      <c r="M259" s="617">
        <v>9</v>
      </c>
      <c r="N259" s="618">
        <v>11686.140000000001</v>
      </c>
    </row>
    <row r="260" spans="1:14" ht="14.4" customHeight="1" x14ac:dyDescent="0.3">
      <c r="A260" s="613" t="s">
        <v>510</v>
      </c>
      <c r="B260" s="614" t="s">
        <v>1927</v>
      </c>
      <c r="C260" s="615" t="s">
        <v>515</v>
      </c>
      <c r="D260" s="616" t="s">
        <v>1928</v>
      </c>
      <c r="E260" s="615" t="s">
        <v>520</v>
      </c>
      <c r="F260" s="616" t="s">
        <v>1929</v>
      </c>
      <c r="G260" s="615" t="s">
        <v>551</v>
      </c>
      <c r="H260" s="615" t="s">
        <v>1396</v>
      </c>
      <c r="I260" s="615" t="s">
        <v>1397</v>
      </c>
      <c r="J260" s="615" t="s">
        <v>1398</v>
      </c>
      <c r="K260" s="615" t="s">
        <v>1399</v>
      </c>
      <c r="L260" s="617">
        <v>478.80250000000001</v>
      </c>
      <c r="M260" s="617">
        <v>9</v>
      </c>
      <c r="N260" s="618">
        <v>4309.2224999999999</v>
      </c>
    </row>
    <row r="261" spans="1:14" ht="14.4" customHeight="1" x14ac:dyDescent="0.3">
      <c r="A261" s="613" t="s">
        <v>510</v>
      </c>
      <c r="B261" s="614" t="s">
        <v>1927</v>
      </c>
      <c r="C261" s="615" t="s">
        <v>515</v>
      </c>
      <c r="D261" s="616" t="s">
        <v>1928</v>
      </c>
      <c r="E261" s="615" t="s">
        <v>520</v>
      </c>
      <c r="F261" s="616" t="s">
        <v>1929</v>
      </c>
      <c r="G261" s="615" t="s">
        <v>551</v>
      </c>
      <c r="H261" s="615" t="s">
        <v>1400</v>
      </c>
      <c r="I261" s="615" t="s">
        <v>189</v>
      </c>
      <c r="J261" s="615" t="s">
        <v>1401</v>
      </c>
      <c r="K261" s="615"/>
      <c r="L261" s="617">
        <v>60.84</v>
      </c>
      <c r="M261" s="617">
        <v>9</v>
      </c>
      <c r="N261" s="618">
        <v>547.56000000000006</v>
      </c>
    </row>
    <row r="262" spans="1:14" ht="14.4" customHeight="1" x14ac:dyDescent="0.3">
      <c r="A262" s="613" t="s">
        <v>510</v>
      </c>
      <c r="B262" s="614" t="s">
        <v>1927</v>
      </c>
      <c r="C262" s="615" t="s">
        <v>515</v>
      </c>
      <c r="D262" s="616" t="s">
        <v>1928</v>
      </c>
      <c r="E262" s="615" t="s">
        <v>520</v>
      </c>
      <c r="F262" s="616" t="s">
        <v>1929</v>
      </c>
      <c r="G262" s="615" t="s">
        <v>551</v>
      </c>
      <c r="H262" s="615" t="s">
        <v>1402</v>
      </c>
      <c r="I262" s="615" t="s">
        <v>1403</v>
      </c>
      <c r="J262" s="615" t="s">
        <v>1404</v>
      </c>
      <c r="K262" s="615" t="s">
        <v>1405</v>
      </c>
      <c r="L262" s="617">
        <v>733.41000000000008</v>
      </c>
      <c r="M262" s="617">
        <v>1</v>
      </c>
      <c r="N262" s="618">
        <v>733.41000000000008</v>
      </c>
    </row>
    <row r="263" spans="1:14" ht="14.4" customHeight="1" x14ac:dyDescent="0.3">
      <c r="A263" s="613" t="s">
        <v>510</v>
      </c>
      <c r="B263" s="614" t="s">
        <v>1927</v>
      </c>
      <c r="C263" s="615" t="s">
        <v>515</v>
      </c>
      <c r="D263" s="616" t="s">
        <v>1928</v>
      </c>
      <c r="E263" s="615" t="s">
        <v>520</v>
      </c>
      <c r="F263" s="616" t="s">
        <v>1929</v>
      </c>
      <c r="G263" s="615" t="s">
        <v>551</v>
      </c>
      <c r="H263" s="615" t="s">
        <v>1406</v>
      </c>
      <c r="I263" s="615" t="s">
        <v>1406</v>
      </c>
      <c r="J263" s="615" t="s">
        <v>1407</v>
      </c>
      <c r="K263" s="615" t="s">
        <v>1408</v>
      </c>
      <c r="L263" s="617">
        <v>1136.0731799956507</v>
      </c>
      <c r="M263" s="617">
        <v>1</v>
      </c>
      <c r="N263" s="618">
        <v>1136.0731799956507</v>
      </c>
    </row>
    <row r="264" spans="1:14" ht="14.4" customHeight="1" x14ac:dyDescent="0.3">
      <c r="A264" s="613" t="s">
        <v>510</v>
      </c>
      <c r="B264" s="614" t="s">
        <v>1927</v>
      </c>
      <c r="C264" s="615" t="s">
        <v>515</v>
      </c>
      <c r="D264" s="616" t="s">
        <v>1928</v>
      </c>
      <c r="E264" s="615" t="s">
        <v>520</v>
      </c>
      <c r="F264" s="616" t="s">
        <v>1929</v>
      </c>
      <c r="G264" s="615" t="s">
        <v>551</v>
      </c>
      <c r="H264" s="615" t="s">
        <v>1409</v>
      </c>
      <c r="I264" s="615" t="s">
        <v>189</v>
      </c>
      <c r="J264" s="615" t="s">
        <v>1410</v>
      </c>
      <c r="K264" s="615"/>
      <c r="L264" s="617">
        <v>332.02199999999999</v>
      </c>
      <c r="M264" s="617">
        <v>6</v>
      </c>
      <c r="N264" s="618">
        <v>1992.1319999999998</v>
      </c>
    </row>
    <row r="265" spans="1:14" ht="14.4" customHeight="1" x14ac:dyDescent="0.3">
      <c r="A265" s="613" t="s">
        <v>510</v>
      </c>
      <c r="B265" s="614" t="s">
        <v>1927</v>
      </c>
      <c r="C265" s="615" t="s">
        <v>515</v>
      </c>
      <c r="D265" s="616" t="s">
        <v>1928</v>
      </c>
      <c r="E265" s="615" t="s">
        <v>520</v>
      </c>
      <c r="F265" s="616" t="s">
        <v>1929</v>
      </c>
      <c r="G265" s="615" t="s">
        <v>551</v>
      </c>
      <c r="H265" s="615" t="s">
        <v>1411</v>
      </c>
      <c r="I265" s="615" t="s">
        <v>189</v>
      </c>
      <c r="J265" s="615" t="s">
        <v>1412</v>
      </c>
      <c r="K265" s="615"/>
      <c r="L265" s="617">
        <v>56.739995926018274</v>
      </c>
      <c r="M265" s="617">
        <v>13</v>
      </c>
      <c r="N265" s="618">
        <v>737.61994703823757</v>
      </c>
    </row>
    <row r="266" spans="1:14" ht="14.4" customHeight="1" x14ac:dyDescent="0.3">
      <c r="A266" s="613" t="s">
        <v>510</v>
      </c>
      <c r="B266" s="614" t="s">
        <v>1927</v>
      </c>
      <c r="C266" s="615" t="s">
        <v>515</v>
      </c>
      <c r="D266" s="616" t="s">
        <v>1928</v>
      </c>
      <c r="E266" s="615" t="s">
        <v>520</v>
      </c>
      <c r="F266" s="616" t="s">
        <v>1929</v>
      </c>
      <c r="G266" s="615" t="s">
        <v>1413</v>
      </c>
      <c r="H266" s="615" t="s">
        <v>1414</v>
      </c>
      <c r="I266" s="615" t="s">
        <v>1415</v>
      </c>
      <c r="J266" s="615" t="s">
        <v>1416</v>
      </c>
      <c r="K266" s="615" t="s">
        <v>1417</v>
      </c>
      <c r="L266" s="617">
        <v>34.750000000000007</v>
      </c>
      <c r="M266" s="617">
        <v>6</v>
      </c>
      <c r="N266" s="618">
        <v>208.50000000000006</v>
      </c>
    </row>
    <row r="267" spans="1:14" ht="14.4" customHeight="1" x14ac:dyDescent="0.3">
      <c r="A267" s="613" t="s">
        <v>510</v>
      </c>
      <c r="B267" s="614" t="s">
        <v>1927</v>
      </c>
      <c r="C267" s="615" t="s">
        <v>515</v>
      </c>
      <c r="D267" s="616" t="s">
        <v>1928</v>
      </c>
      <c r="E267" s="615" t="s">
        <v>520</v>
      </c>
      <c r="F267" s="616" t="s">
        <v>1929</v>
      </c>
      <c r="G267" s="615" t="s">
        <v>1413</v>
      </c>
      <c r="H267" s="615" t="s">
        <v>1418</v>
      </c>
      <c r="I267" s="615" t="s">
        <v>1419</v>
      </c>
      <c r="J267" s="615" t="s">
        <v>1420</v>
      </c>
      <c r="K267" s="615" t="s">
        <v>1421</v>
      </c>
      <c r="L267" s="617">
        <v>90.379547628806037</v>
      </c>
      <c r="M267" s="617">
        <v>1</v>
      </c>
      <c r="N267" s="618">
        <v>90.379547628806037</v>
      </c>
    </row>
    <row r="268" spans="1:14" ht="14.4" customHeight="1" x14ac:dyDescent="0.3">
      <c r="A268" s="613" t="s">
        <v>510</v>
      </c>
      <c r="B268" s="614" t="s">
        <v>1927</v>
      </c>
      <c r="C268" s="615" t="s">
        <v>515</v>
      </c>
      <c r="D268" s="616" t="s">
        <v>1928</v>
      </c>
      <c r="E268" s="615" t="s">
        <v>520</v>
      </c>
      <c r="F268" s="616" t="s">
        <v>1929</v>
      </c>
      <c r="G268" s="615" t="s">
        <v>1413</v>
      </c>
      <c r="H268" s="615" t="s">
        <v>1422</v>
      </c>
      <c r="I268" s="615" t="s">
        <v>1423</v>
      </c>
      <c r="J268" s="615" t="s">
        <v>1424</v>
      </c>
      <c r="K268" s="615" t="s">
        <v>1425</v>
      </c>
      <c r="L268" s="617">
        <v>105.05966563534295</v>
      </c>
      <c r="M268" s="617">
        <v>2</v>
      </c>
      <c r="N268" s="618">
        <v>210.1193312706859</v>
      </c>
    </row>
    <row r="269" spans="1:14" ht="14.4" customHeight="1" x14ac:dyDescent="0.3">
      <c r="A269" s="613" t="s">
        <v>510</v>
      </c>
      <c r="B269" s="614" t="s">
        <v>1927</v>
      </c>
      <c r="C269" s="615" t="s">
        <v>515</v>
      </c>
      <c r="D269" s="616" t="s">
        <v>1928</v>
      </c>
      <c r="E269" s="615" t="s">
        <v>520</v>
      </c>
      <c r="F269" s="616" t="s">
        <v>1929</v>
      </c>
      <c r="G269" s="615" t="s">
        <v>1413</v>
      </c>
      <c r="H269" s="615" t="s">
        <v>1426</v>
      </c>
      <c r="I269" s="615" t="s">
        <v>1427</v>
      </c>
      <c r="J269" s="615" t="s">
        <v>1428</v>
      </c>
      <c r="K269" s="615" t="s">
        <v>1429</v>
      </c>
      <c r="L269" s="617">
        <v>45.24394619860594</v>
      </c>
      <c r="M269" s="617">
        <v>5</v>
      </c>
      <c r="N269" s="618">
        <v>226.21973099302971</v>
      </c>
    </row>
    <row r="270" spans="1:14" ht="14.4" customHeight="1" x14ac:dyDescent="0.3">
      <c r="A270" s="613" t="s">
        <v>510</v>
      </c>
      <c r="B270" s="614" t="s">
        <v>1927</v>
      </c>
      <c r="C270" s="615" t="s">
        <v>515</v>
      </c>
      <c r="D270" s="616" t="s">
        <v>1928</v>
      </c>
      <c r="E270" s="615" t="s">
        <v>520</v>
      </c>
      <c r="F270" s="616" t="s">
        <v>1929</v>
      </c>
      <c r="G270" s="615" t="s">
        <v>1413</v>
      </c>
      <c r="H270" s="615" t="s">
        <v>1430</v>
      </c>
      <c r="I270" s="615" t="s">
        <v>1431</v>
      </c>
      <c r="J270" s="615" t="s">
        <v>1432</v>
      </c>
      <c r="K270" s="615" t="s">
        <v>1433</v>
      </c>
      <c r="L270" s="617">
        <v>103.66</v>
      </c>
      <c r="M270" s="617">
        <v>1</v>
      </c>
      <c r="N270" s="618">
        <v>103.66</v>
      </c>
    </row>
    <row r="271" spans="1:14" ht="14.4" customHeight="1" x14ac:dyDescent="0.3">
      <c r="A271" s="613" t="s">
        <v>510</v>
      </c>
      <c r="B271" s="614" t="s">
        <v>1927</v>
      </c>
      <c r="C271" s="615" t="s">
        <v>515</v>
      </c>
      <c r="D271" s="616" t="s">
        <v>1928</v>
      </c>
      <c r="E271" s="615" t="s">
        <v>520</v>
      </c>
      <c r="F271" s="616" t="s">
        <v>1929</v>
      </c>
      <c r="G271" s="615" t="s">
        <v>1413</v>
      </c>
      <c r="H271" s="615" t="s">
        <v>1434</v>
      </c>
      <c r="I271" s="615" t="s">
        <v>1435</v>
      </c>
      <c r="J271" s="615" t="s">
        <v>1436</v>
      </c>
      <c r="K271" s="615" t="s">
        <v>1437</v>
      </c>
      <c r="L271" s="617">
        <v>198.74873491384761</v>
      </c>
      <c r="M271" s="617">
        <v>1</v>
      </c>
      <c r="N271" s="618">
        <v>198.74873491384761</v>
      </c>
    </row>
    <row r="272" spans="1:14" ht="14.4" customHeight="1" x14ac:dyDescent="0.3">
      <c r="A272" s="613" t="s">
        <v>510</v>
      </c>
      <c r="B272" s="614" t="s">
        <v>1927</v>
      </c>
      <c r="C272" s="615" t="s">
        <v>515</v>
      </c>
      <c r="D272" s="616" t="s">
        <v>1928</v>
      </c>
      <c r="E272" s="615" t="s">
        <v>520</v>
      </c>
      <c r="F272" s="616" t="s">
        <v>1929</v>
      </c>
      <c r="G272" s="615" t="s">
        <v>1413</v>
      </c>
      <c r="H272" s="615" t="s">
        <v>1438</v>
      </c>
      <c r="I272" s="615" t="s">
        <v>1439</v>
      </c>
      <c r="J272" s="615" t="s">
        <v>1440</v>
      </c>
      <c r="K272" s="615" t="s">
        <v>1441</v>
      </c>
      <c r="L272" s="617">
        <v>138.25</v>
      </c>
      <c r="M272" s="617">
        <v>6</v>
      </c>
      <c r="N272" s="618">
        <v>829.5</v>
      </c>
    </row>
    <row r="273" spans="1:14" ht="14.4" customHeight="1" x14ac:dyDescent="0.3">
      <c r="A273" s="613" t="s">
        <v>510</v>
      </c>
      <c r="B273" s="614" t="s">
        <v>1927</v>
      </c>
      <c r="C273" s="615" t="s">
        <v>515</v>
      </c>
      <c r="D273" s="616" t="s">
        <v>1928</v>
      </c>
      <c r="E273" s="615" t="s">
        <v>520</v>
      </c>
      <c r="F273" s="616" t="s">
        <v>1929</v>
      </c>
      <c r="G273" s="615" t="s">
        <v>1413</v>
      </c>
      <c r="H273" s="615" t="s">
        <v>1442</v>
      </c>
      <c r="I273" s="615" t="s">
        <v>1443</v>
      </c>
      <c r="J273" s="615" t="s">
        <v>1444</v>
      </c>
      <c r="K273" s="615" t="s">
        <v>550</v>
      </c>
      <c r="L273" s="617">
        <v>48.099997354564103</v>
      </c>
      <c r="M273" s="617">
        <v>50</v>
      </c>
      <c r="N273" s="618">
        <v>2404.9998677282051</v>
      </c>
    </row>
    <row r="274" spans="1:14" ht="14.4" customHeight="1" x14ac:dyDescent="0.3">
      <c r="A274" s="613" t="s">
        <v>510</v>
      </c>
      <c r="B274" s="614" t="s">
        <v>1927</v>
      </c>
      <c r="C274" s="615" t="s">
        <v>515</v>
      </c>
      <c r="D274" s="616" t="s">
        <v>1928</v>
      </c>
      <c r="E274" s="615" t="s">
        <v>520</v>
      </c>
      <c r="F274" s="616" t="s">
        <v>1929</v>
      </c>
      <c r="G274" s="615" t="s">
        <v>1413</v>
      </c>
      <c r="H274" s="615" t="s">
        <v>1445</v>
      </c>
      <c r="I274" s="615" t="s">
        <v>1446</v>
      </c>
      <c r="J274" s="615" t="s">
        <v>1447</v>
      </c>
      <c r="K274" s="615" t="s">
        <v>1448</v>
      </c>
      <c r="L274" s="617">
        <v>107.67865654033422</v>
      </c>
      <c r="M274" s="617">
        <v>1</v>
      </c>
      <c r="N274" s="618">
        <v>107.67865654033422</v>
      </c>
    </row>
    <row r="275" spans="1:14" ht="14.4" customHeight="1" x14ac:dyDescent="0.3">
      <c r="A275" s="613" t="s">
        <v>510</v>
      </c>
      <c r="B275" s="614" t="s">
        <v>1927</v>
      </c>
      <c r="C275" s="615" t="s">
        <v>515</v>
      </c>
      <c r="D275" s="616" t="s">
        <v>1928</v>
      </c>
      <c r="E275" s="615" t="s">
        <v>520</v>
      </c>
      <c r="F275" s="616" t="s">
        <v>1929</v>
      </c>
      <c r="G275" s="615" t="s">
        <v>1413</v>
      </c>
      <c r="H275" s="615" t="s">
        <v>1449</v>
      </c>
      <c r="I275" s="615" t="s">
        <v>1450</v>
      </c>
      <c r="J275" s="615" t="s">
        <v>1451</v>
      </c>
      <c r="K275" s="615" t="s">
        <v>1452</v>
      </c>
      <c r="L275" s="617">
        <v>59.286666666666669</v>
      </c>
      <c r="M275" s="617">
        <v>3</v>
      </c>
      <c r="N275" s="618">
        <v>177.86</v>
      </c>
    </row>
    <row r="276" spans="1:14" ht="14.4" customHeight="1" x14ac:dyDescent="0.3">
      <c r="A276" s="613" t="s">
        <v>510</v>
      </c>
      <c r="B276" s="614" t="s">
        <v>1927</v>
      </c>
      <c r="C276" s="615" t="s">
        <v>515</v>
      </c>
      <c r="D276" s="616" t="s">
        <v>1928</v>
      </c>
      <c r="E276" s="615" t="s">
        <v>520</v>
      </c>
      <c r="F276" s="616" t="s">
        <v>1929</v>
      </c>
      <c r="G276" s="615" t="s">
        <v>1413</v>
      </c>
      <c r="H276" s="615" t="s">
        <v>1453</v>
      </c>
      <c r="I276" s="615" t="s">
        <v>1454</v>
      </c>
      <c r="J276" s="615" t="s">
        <v>1455</v>
      </c>
      <c r="K276" s="615" t="s">
        <v>1085</v>
      </c>
      <c r="L276" s="617">
        <v>48.864999999999995</v>
      </c>
      <c r="M276" s="617">
        <v>2</v>
      </c>
      <c r="N276" s="618">
        <v>97.72999999999999</v>
      </c>
    </row>
    <row r="277" spans="1:14" ht="14.4" customHeight="1" x14ac:dyDescent="0.3">
      <c r="A277" s="613" t="s">
        <v>510</v>
      </c>
      <c r="B277" s="614" t="s">
        <v>1927</v>
      </c>
      <c r="C277" s="615" t="s">
        <v>515</v>
      </c>
      <c r="D277" s="616" t="s">
        <v>1928</v>
      </c>
      <c r="E277" s="615" t="s">
        <v>520</v>
      </c>
      <c r="F277" s="616" t="s">
        <v>1929</v>
      </c>
      <c r="G277" s="615" t="s">
        <v>1413</v>
      </c>
      <c r="H277" s="615" t="s">
        <v>1456</v>
      </c>
      <c r="I277" s="615" t="s">
        <v>1457</v>
      </c>
      <c r="J277" s="615" t="s">
        <v>1458</v>
      </c>
      <c r="K277" s="615" t="s">
        <v>1459</v>
      </c>
      <c r="L277" s="617">
        <v>76.359999999999985</v>
      </c>
      <c r="M277" s="617">
        <v>3</v>
      </c>
      <c r="N277" s="618">
        <v>229.07999999999996</v>
      </c>
    </row>
    <row r="278" spans="1:14" ht="14.4" customHeight="1" x14ac:dyDescent="0.3">
      <c r="A278" s="613" t="s">
        <v>510</v>
      </c>
      <c r="B278" s="614" t="s">
        <v>1927</v>
      </c>
      <c r="C278" s="615" t="s">
        <v>515</v>
      </c>
      <c r="D278" s="616" t="s">
        <v>1928</v>
      </c>
      <c r="E278" s="615" t="s">
        <v>520</v>
      </c>
      <c r="F278" s="616" t="s">
        <v>1929</v>
      </c>
      <c r="G278" s="615" t="s">
        <v>1413</v>
      </c>
      <c r="H278" s="615" t="s">
        <v>1460</v>
      </c>
      <c r="I278" s="615" t="s">
        <v>1461</v>
      </c>
      <c r="J278" s="615" t="s">
        <v>1462</v>
      </c>
      <c r="K278" s="615" t="s">
        <v>1463</v>
      </c>
      <c r="L278" s="617">
        <v>3321.4241604982458</v>
      </c>
      <c r="M278" s="617">
        <v>14</v>
      </c>
      <c r="N278" s="618">
        <v>46499.938246975442</v>
      </c>
    </row>
    <row r="279" spans="1:14" ht="14.4" customHeight="1" x14ac:dyDescent="0.3">
      <c r="A279" s="613" t="s">
        <v>510</v>
      </c>
      <c r="B279" s="614" t="s">
        <v>1927</v>
      </c>
      <c r="C279" s="615" t="s">
        <v>515</v>
      </c>
      <c r="D279" s="616" t="s">
        <v>1928</v>
      </c>
      <c r="E279" s="615" t="s">
        <v>520</v>
      </c>
      <c r="F279" s="616" t="s">
        <v>1929</v>
      </c>
      <c r="G279" s="615" t="s">
        <v>1413</v>
      </c>
      <c r="H279" s="615" t="s">
        <v>1464</v>
      </c>
      <c r="I279" s="615" t="s">
        <v>1465</v>
      </c>
      <c r="J279" s="615" t="s">
        <v>1466</v>
      </c>
      <c r="K279" s="615" t="s">
        <v>712</v>
      </c>
      <c r="L279" s="617">
        <v>36.259999999999991</v>
      </c>
      <c r="M279" s="617">
        <v>1</v>
      </c>
      <c r="N279" s="618">
        <v>36.259999999999991</v>
      </c>
    </row>
    <row r="280" spans="1:14" ht="14.4" customHeight="1" x14ac:dyDescent="0.3">
      <c r="A280" s="613" t="s">
        <v>510</v>
      </c>
      <c r="B280" s="614" t="s">
        <v>1927</v>
      </c>
      <c r="C280" s="615" t="s">
        <v>515</v>
      </c>
      <c r="D280" s="616" t="s">
        <v>1928</v>
      </c>
      <c r="E280" s="615" t="s">
        <v>520</v>
      </c>
      <c r="F280" s="616" t="s">
        <v>1929</v>
      </c>
      <c r="G280" s="615" t="s">
        <v>1413</v>
      </c>
      <c r="H280" s="615" t="s">
        <v>1467</v>
      </c>
      <c r="I280" s="615" t="s">
        <v>1468</v>
      </c>
      <c r="J280" s="615" t="s">
        <v>1469</v>
      </c>
      <c r="K280" s="615" t="s">
        <v>1470</v>
      </c>
      <c r="L280" s="617">
        <v>77.387227701878885</v>
      </c>
      <c r="M280" s="617">
        <v>31</v>
      </c>
      <c r="N280" s="618">
        <v>2399.0040587582453</v>
      </c>
    </row>
    <row r="281" spans="1:14" ht="14.4" customHeight="1" x14ac:dyDescent="0.3">
      <c r="A281" s="613" t="s">
        <v>510</v>
      </c>
      <c r="B281" s="614" t="s">
        <v>1927</v>
      </c>
      <c r="C281" s="615" t="s">
        <v>515</v>
      </c>
      <c r="D281" s="616" t="s">
        <v>1928</v>
      </c>
      <c r="E281" s="615" t="s">
        <v>520</v>
      </c>
      <c r="F281" s="616" t="s">
        <v>1929</v>
      </c>
      <c r="G281" s="615" t="s">
        <v>1413</v>
      </c>
      <c r="H281" s="615" t="s">
        <v>1471</v>
      </c>
      <c r="I281" s="615" t="s">
        <v>1472</v>
      </c>
      <c r="J281" s="615" t="s">
        <v>1473</v>
      </c>
      <c r="K281" s="615" t="s">
        <v>1474</v>
      </c>
      <c r="L281" s="617">
        <v>72.419999999999973</v>
      </c>
      <c r="M281" s="617">
        <v>1</v>
      </c>
      <c r="N281" s="618">
        <v>72.419999999999973</v>
      </c>
    </row>
    <row r="282" spans="1:14" ht="14.4" customHeight="1" x14ac:dyDescent="0.3">
      <c r="A282" s="613" t="s">
        <v>510</v>
      </c>
      <c r="B282" s="614" t="s">
        <v>1927</v>
      </c>
      <c r="C282" s="615" t="s">
        <v>515</v>
      </c>
      <c r="D282" s="616" t="s">
        <v>1928</v>
      </c>
      <c r="E282" s="615" t="s">
        <v>520</v>
      </c>
      <c r="F282" s="616" t="s">
        <v>1929</v>
      </c>
      <c r="G282" s="615" t="s">
        <v>1413</v>
      </c>
      <c r="H282" s="615" t="s">
        <v>1475</v>
      </c>
      <c r="I282" s="615" t="s">
        <v>1476</v>
      </c>
      <c r="J282" s="615" t="s">
        <v>1477</v>
      </c>
      <c r="K282" s="615" t="s">
        <v>631</v>
      </c>
      <c r="L282" s="617">
        <v>47.09</v>
      </c>
      <c r="M282" s="617">
        <v>2</v>
      </c>
      <c r="N282" s="618">
        <v>94.18</v>
      </c>
    </row>
    <row r="283" spans="1:14" ht="14.4" customHeight="1" x14ac:dyDescent="0.3">
      <c r="A283" s="613" t="s">
        <v>510</v>
      </c>
      <c r="B283" s="614" t="s">
        <v>1927</v>
      </c>
      <c r="C283" s="615" t="s">
        <v>515</v>
      </c>
      <c r="D283" s="616" t="s">
        <v>1928</v>
      </c>
      <c r="E283" s="615" t="s">
        <v>520</v>
      </c>
      <c r="F283" s="616" t="s">
        <v>1929</v>
      </c>
      <c r="G283" s="615" t="s">
        <v>1413</v>
      </c>
      <c r="H283" s="615" t="s">
        <v>1478</v>
      </c>
      <c r="I283" s="615" t="s">
        <v>1479</v>
      </c>
      <c r="J283" s="615" t="s">
        <v>1480</v>
      </c>
      <c r="K283" s="615" t="s">
        <v>1481</v>
      </c>
      <c r="L283" s="617">
        <v>93.810202212459956</v>
      </c>
      <c r="M283" s="617">
        <v>1</v>
      </c>
      <c r="N283" s="618">
        <v>93.810202212459956</v>
      </c>
    </row>
    <row r="284" spans="1:14" ht="14.4" customHeight="1" x14ac:dyDescent="0.3">
      <c r="A284" s="613" t="s">
        <v>510</v>
      </c>
      <c r="B284" s="614" t="s">
        <v>1927</v>
      </c>
      <c r="C284" s="615" t="s">
        <v>515</v>
      </c>
      <c r="D284" s="616" t="s">
        <v>1928</v>
      </c>
      <c r="E284" s="615" t="s">
        <v>520</v>
      </c>
      <c r="F284" s="616" t="s">
        <v>1929</v>
      </c>
      <c r="G284" s="615" t="s">
        <v>1413</v>
      </c>
      <c r="H284" s="615" t="s">
        <v>1482</v>
      </c>
      <c r="I284" s="615" t="s">
        <v>1483</v>
      </c>
      <c r="J284" s="615" t="s">
        <v>1484</v>
      </c>
      <c r="K284" s="615" t="s">
        <v>1485</v>
      </c>
      <c r="L284" s="617">
        <v>162.79000000000002</v>
      </c>
      <c r="M284" s="617">
        <v>1</v>
      </c>
      <c r="N284" s="618">
        <v>162.79000000000002</v>
      </c>
    </row>
    <row r="285" spans="1:14" ht="14.4" customHeight="1" x14ac:dyDescent="0.3">
      <c r="A285" s="613" t="s">
        <v>510</v>
      </c>
      <c r="B285" s="614" t="s">
        <v>1927</v>
      </c>
      <c r="C285" s="615" t="s">
        <v>515</v>
      </c>
      <c r="D285" s="616" t="s">
        <v>1928</v>
      </c>
      <c r="E285" s="615" t="s">
        <v>520</v>
      </c>
      <c r="F285" s="616" t="s">
        <v>1929</v>
      </c>
      <c r="G285" s="615" t="s">
        <v>1413</v>
      </c>
      <c r="H285" s="615" t="s">
        <v>1486</v>
      </c>
      <c r="I285" s="615" t="s">
        <v>1487</v>
      </c>
      <c r="J285" s="615" t="s">
        <v>1488</v>
      </c>
      <c r="K285" s="615" t="s">
        <v>1489</v>
      </c>
      <c r="L285" s="617">
        <v>222.20999999999998</v>
      </c>
      <c r="M285" s="617">
        <v>1</v>
      </c>
      <c r="N285" s="618">
        <v>222.20999999999998</v>
      </c>
    </row>
    <row r="286" spans="1:14" ht="14.4" customHeight="1" x14ac:dyDescent="0.3">
      <c r="A286" s="613" t="s">
        <v>510</v>
      </c>
      <c r="B286" s="614" t="s">
        <v>1927</v>
      </c>
      <c r="C286" s="615" t="s">
        <v>515</v>
      </c>
      <c r="D286" s="616" t="s">
        <v>1928</v>
      </c>
      <c r="E286" s="615" t="s">
        <v>520</v>
      </c>
      <c r="F286" s="616" t="s">
        <v>1929</v>
      </c>
      <c r="G286" s="615" t="s">
        <v>1413</v>
      </c>
      <c r="H286" s="615" t="s">
        <v>1490</v>
      </c>
      <c r="I286" s="615" t="s">
        <v>1491</v>
      </c>
      <c r="J286" s="615" t="s">
        <v>1428</v>
      </c>
      <c r="K286" s="615" t="s">
        <v>1492</v>
      </c>
      <c r="L286" s="617">
        <v>129.42799177834405</v>
      </c>
      <c r="M286" s="617">
        <v>94</v>
      </c>
      <c r="N286" s="618">
        <v>12166.23122716434</v>
      </c>
    </row>
    <row r="287" spans="1:14" ht="14.4" customHeight="1" x14ac:dyDescent="0.3">
      <c r="A287" s="613" t="s">
        <v>510</v>
      </c>
      <c r="B287" s="614" t="s">
        <v>1927</v>
      </c>
      <c r="C287" s="615" t="s">
        <v>515</v>
      </c>
      <c r="D287" s="616" t="s">
        <v>1928</v>
      </c>
      <c r="E287" s="615" t="s">
        <v>520</v>
      </c>
      <c r="F287" s="616" t="s">
        <v>1929</v>
      </c>
      <c r="G287" s="615" t="s">
        <v>1413</v>
      </c>
      <c r="H287" s="615" t="s">
        <v>1493</v>
      </c>
      <c r="I287" s="615" t="s">
        <v>1494</v>
      </c>
      <c r="J287" s="615" t="s">
        <v>1495</v>
      </c>
      <c r="K287" s="615" t="s">
        <v>1496</v>
      </c>
      <c r="L287" s="617">
        <v>24.96978761451393</v>
      </c>
      <c r="M287" s="617">
        <v>1</v>
      </c>
      <c r="N287" s="618">
        <v>24.96978761451393</v>
      </c>
    </row>
    <row r="288" spans="1:14" ht="14.4" customHeight="1" x14ac:dyDescent="0.3">
      <c r="A288" s="613" t="s">
        <v>510</v>
      </c>
      <c r="B288" s="614" t="s">
        <v>1927</v>
      </c>
      <c r="C288" s="615" t="s">
        <v>515</v>
      </c>
      <c r="D288" s="616" t="s">
        <v>1928</v>
      </c>
      <c r="E288" s="615" t="s">
        <v>520</v>
      </c>
      <c r="F288" s="616" t="s">
        <v>1929</v>
      </c>
      <c r="G288" s="615" t="s">
        <v>1413</v>
      </c>
      <c r="H288" s="615" t="s">
        <v>1497</v>
      </c>
      <c r="I288" s="615" t="s">
        <v>1498</v>
      </c>
      <c r="J288" s="615" t="s">
        <v>1424</v>
      </c>
      <c r="K288" s="615" t="s">
        <v>1499</v>
      </c>
      <c r="L288" s="617">
        <v>58.740000000000023</v>
      </c>
      <c r="M288" s="617">
        <v>1</v>
      </c>
      <c r="N288" s="618">
        <v>58.740000000000023</v>
      </c>
    </row>
    <row r="289" spans="1:14" ht="14.4" customHeight="1" x14ac:dyDescent="0.3">
      <c r="A289" s="613" t="s">
        <v>510</v>
      </c>
      <c r="B289" s="614" t="s">
        <v>1927</v>
      </c>
      <c r="C289" s="615" t="s">
        <v>515</v>
      </c>
      <c r="D289" s="616" t="s">
        <v>1928</v>
      </c>
      <c r="E289" s="615" t="s">
        <v>520</v>
      </c>
      <c r="F289" s="616" t="s">
        <v>1929</v>
      </c>
      <c r="G289" s="615" t="s">
        <v>1413</v>
      </c>
      <c r="H289" s="615" t="s">
        <v>1500</v>
      </c>
      <c r="I289" s="615" t="s">
        <v>1501</v>
      </c>
      <c r="J289" s="615" t="s">
        <v>1502</v>
      </c>
      <c r="K289" s="615" t="s">
        <v>1503</v>
      </c>
      <c r="L289" s="617">
        <v>49.460000000000008</v>
      </c>
      <c r="M289" s="617">
        <v>2</v>
      </c>
      <c r="N289" s="618">
        <v>98.920000000000016</v>
      </c>
    </row>
    <row r="290" spans="1:14" ht="14.4" customHeight="1" x14ac:dyDescent="0.3">
      <c r="A290" s="613" t="s">
        <v>510</v>
      </c>
      <c r="B290" s="614" t="s">
        <v>1927</v>
      </c>
      <c r="C290" s="615" t="s">
        <v>515</v>
      </c>
      <c r="D290" s="616" t="s">
        <v>1928</v>
      </c>
      <c r="E290" s="615" t="s">
        <v>520</v>
      </c>
      <c r="F290" s="616" t="s">
        <v>1929</v>
      </c>
      <c r="G290" s="615" t="s">
        <v>1413</v>
      </c>
      <c r="H290" s="615" t="s">
        <v>1504</v>
      </c>
      <c r="I290" s="615" t="s">
        <v>1505</v>
      </c>
      <c r="J290" s="615" t="s">
        <v>1506</v>
      </c>
      <c r="K290" s="615" t="s">
        <v>1252</v>
      </c>
      <c r="L290" s="617">
        <v>467.18263179199027</v>
      </c>
      <c r="M290" s="617">
        <v>43</v>
      </c>
      <c r="N290" s="618">
        <v>20088.853167055582</v>
      </c>
    </row>
    <row r="291" spans="1:14" ht="14.4" customHeight="1" x14ac:dyDescent="0.3">
      <c r="A291" s="613" t="s">
        <v>510</v>
      </c>
      <c r="B291" s="614" t="s">
        <v>1927</v>
      </c>
      <c r="C291" s="615" t="s">
        <v>515</v>
      </c>
      <c r="D291" s="616" t="s">
        <v>1928</v>
      </c>
      <c r="E291" s="615" t="s">
        <v>520</v>
      </c>
      <c r="F291" s="616" t="s">
        <v>1929</v>
      </c>
      <c r="G291" s="615" t="s">
        <v>1413</v>
      </c>
      <c r="H291" s="615" t="s">
        <v>1507</v>
      </c>
      <c r="I291" s="615" t="s">
        <v>1508</v>
      </c>
      <c r="J291" s="615" t="s">
        <v>1509</v>
      </c>
      <c r="K291" s="615" t="s">
        <v>1510</v>
      </c>
      <c r="L291" s="617">
        <v>239.23944444444444</v>
      </c>
      <c r="M291" s="617">
        <v>3</v>
      </c>
      <c r="N291" s="618">
        <v>717.71833333333336</v>
      </c>
    </row>
    <row r="292" spans="1:14" ht="14.4" customHeight="1" x14ac:dyDescent="0.3">
      <c r="A292" s="613" t="s">
        <v>510</v>
      </c>
      <c r="B292" s="614" t="s">
        <v>1927</v>
      </c>
      <c r="C292" s="615" t="s">
        <v>515</v>
      </c>
      <c r="D292" s="616" t="s">
        <v>1928</v>
      </c>
      <c r="E292" s="615" t="s">
        <v>520</v>
      </c>
      <c r="F292" s="616" t="s">
        <v>1929</v>
      </c>
      <c r="G292" s="615" t="s">
        <v>1413</v>
      </c>
      <c r="H292" s="615" t="s">
        <v>1511</v>
      </c>
      <c r="I292" s="615" t="s">
        <v>1512</v>
      </c>
      <c r="J292" s="615" t="s">
        <v>1513</v>
      </c>
      <c r="K292" s="615" t="s">
        <v>1514</v>
      </c>
      <c r="L292" s="617">
        <v>47.88000000000001</v>
      </c>
      <c r="M292" s="617">
        <v>1</v>
      </c>
      <c r="N292" s="618">
        <v>47.88000000000001</v>
      </c>
    </row>
    <row r="293" spans="1:14" ht="14.4" customHeight="1" x14ac:dyDescent="0.3">
      <c r="A293" s="613" t="s">
        <v>510</v>
      </c>
      <c r="B293" s="614" t="s">
        <v>1927</v>
      </c>
      <c r="C293" s="615" t="s">
        <v>515</v>
      </c>
      <c r="D293" s="616" t="s">
        <v>1928</v>
      </c>
      <c r="E293" s="615" t="s">
        <v>520</v>
      </c>
      <c r="F293" s="616" t="s">
        <v>1929</v>
      </c>
      <c r="G293" s="615" t="s">
        <v>1413</v>
      </c>
      <c r="H293" s="615" t="s">
        <v>1515</v>
      </c>
      <c r="I293" s="615" t="s">
        <v>1516</v>
      </c>
      <c r="J293" s="615" t="s">
        <v>1447</v>
      </c>
      <c r="K293" s="615" t="s">
        <v>1517</v>
      </c>
      <c r="L293" s="617">
        <v>72.596538322961806</v>
      </c>
      <c r="M293" s="617">
        <v>12</v>
      </c>
      <c r="N293" s="618">
        <v>871.15845987554167</v>
      </c>
    </row>
    <row r="294" spans="1:14" ht="14.4" customHeight="1" x14ac:dyDescent="0.3">
      <c r="A294" s="613" t="s">
        <v>510</v>
      </c>
      <c r="B294" s="614" t="s">
        <v>1927</v>
      </c>
      <c r="C294" s="615" t="s">
        <v>515</v>
      </c>
      <c r="D294" s="616" t="s">
        <v>1928</v>
      </c>
      <c r="E294" s="615" t="s">
        <v>520</v>
      </c>
      <c r="F294" s="616" t="s">
        <v>1929</v>
      </c>
      <c r="G294" s="615" t="s">
        <v>1413</v>
      </c>
      <c r="H294" s="615" t="s">
        <v>1518</v>
      </c>
      <c r="I294" s="615" t="s">
        <v>1519</v>
      </c>
      <c r="J294" s="615" t="s">
        <v>1520</v>
      </c>
      <c r="K294" s="615" t="s">
        <v>1521</v>
      </c>
      <c r="L294" s="617">
        <v>67.849893998127783</v>
      </c>
      <c r="M294" s="617">
        <v>1230</v>
      </c>
      <c r="N294" s="618">
        <v>83455.369617697172</v>
      </c>
    </row>
    <row r="295" spans="1:14" ht="14.4" customHeight="1" x14ac:dyDescent="0.3">
      <c r="A295" s="613" t="s">
        <v>510</v>
      </c>
      <c r="B295" s="614" t="s">
        <v>1927</v>
      </c>
      <c r="C295" s="615" t="s">
        <v>515</v>
      </c>
      <c r="D295" s="616" t="s">
        <v>1928</v>
      </c>
      <c r="E295" s="615" t="s">
        <v>520</v>
      </c>
      <c r="F295" s="616" t="s">
        <v>1929</v>
      </c>
      <c r="G295" s="615" t="s">
        <v>1413</v>
      </c>
      <c r="H295" s="615" t="s">
        <v>1522</v>
      </c>
      <c r="I295" s="615" t="s">
        <v>1523</v>
      </c>
      <c r="J295" s="615" t="s">
        <v>1524</v>
      </c>
      <c r="K295" s="615" t="s">
        <v>1525</v>
      </c>
      <c r="L295" s="617">
        <v>64.609999999999985</v>
      </c>
      <c r="M295" s="617">
        <v>1</v>
      </c>
      <c r="N295" s="618">
        <v>64.609999999999985</v>
      </c>
    </row>
    <row r="296" spans="1:14" ht="14.4" customHeight="1" x14ac:dyDescent="0.3">
      <c r="A296" s="613" t="s">
        <v>510</v>
      </c>
      <c r="B296" s="614" t="s">
        <v>1927</v>
      </c>
      <c r="C296" s="615" t="s">
        <v>515</v>
      </c>
      <c r="D296" s="616" t="s">
        <v>1928</v>
      </c>
      <c r="E296" s="615" t="s">
        <v>520</v>
      </c>
      <c r="F296" s="616" t="s">
        <v>1929</v>
      </c>
      <c r="G296" s="615" t="s">
        <v>1413</v>
      </c>
      <c r="H296" s="615" t="s">
        <v>1526</v>
      </c>
      <c r="I296" s="615" t="s">
        <v>1527</v>
      </c>
      <c r="J296" s="615" t="s">
        <v>1528</v>
      </c>
      <c r="K296" s="615" t="s">
        <v>1529</v>
      </c>
      <c r="L296" s="617">
        <v>89.629119442770772</v>
      </c>
      <c r="M296" s="617">
        <v>3</v>
      </c>
      <c r="N296" s="618">
        <v>268.8873583283123</v>
      </c>
    </row>
    <row r="297" spans="1:14" ht="14.4" customHeight="1" x14ac:dyDescent="0.3">
      <c r="A297" s="613" t="s">
        <v>510</v>
      </c>
      <c r="B297" s="614" t="s">
        <v>1927</v>
      </c>
      <c r="C297" s="615" t="s">
        <v>515</v>
      </c>
      <c r="D297" s="616" t="s">
        <v>1928</v>
      </c>
      <c r="E297" s="615" t="s">
        <v>520</v>
      </c>
      <c r="F297" s="616" t="s">
        <v>1929</v>
      </c>
      <c r="G297" s="615" t="s">
        <v>1413</v>
      </c>
      <c r="H297" s="615" t="s">
        <v>1530</v>
      </c>
      <c r="I297" s="615" t="s">
        <v>1531</v>
      </c>
      <c r="J297" s="615" t="s">
        <v>1532</v>
      </c>
      <c r="K297" s="615" t="s">
        <v>1533</v>
      </c>
      <c r="L297" s="617">
        <v>135.78</v>
      </c>
      <c r="M297" s="617">
        <v>1</v>
      </c>
      <c r="N297" s="618">
        <v>135.78</v>
      </c>
    </row>
    <row r="298" spans="1:14" ht="14.4" customHeight="1" x14ac:dyDescent="0.3">
      <c r="A298" s="613" t="s">
        <v>510</v>
      </c>
      <c r="B298" s="614" t="s">
        <v>1927</v>
      </c>
      <c r="C298" s="615" t="s">
        <v>515</v>
      </c>
      <c r="D298" s="616" t="s">
        <v>1928</v>
      </c>
      <c r="E298" s="615" t="s">
        <v>520</v>
      </c>
      <c r="F298" s="616" t="s">
        <v>1929</v>
      </c>
      <c r="G298" s="615" t="s">
        <v>1413</v>
      </c>
      <c r="H298" s="615" t="s">
        <v>1534</v>
      </c>
      <c r="I298" s="615" t="s">
        <v>1535</v>
      </c>
      <c r="J298" s="615" t="s">
        <v>1536</v>
      </c>
      <c r="K298" s="615" t="s">
        <v>769</v>
      </c>
      <c r="L298" s="617">
        <v>153.94999999999999</v>
      </c>
      <c r="M298" s="617">
        <v>1</v>
      </c>
      <c r="N298" s="618">
        <v>153.94999999999999</v>
      </c>
    </row>
    <row r="299" spans="1:14" ht="14.4" customHeight="1" x14ac:dyDescent="0.3">
      <c r="A299" s="613" t="s">
        <v>510</v>
      </c>
      <c r="B299" s="614" t="s">
        <v>1927</v>
      </c>
      <c r="C299" s="615" t="s">
        <v>515</v>
      </c>
      <c r="D299" s="616" t="s">
        <v>1928</v>
      </c>
      <c r="E299" s="615" t="s">
        <v>520</v>
      </c>
      <c r="F299" s="616" t="s">
        <v>1929</v>
      </c>
      <c r="G299" s="615" t="s">
        <v>1413</v>
      </c>
      <c r="H299" s="615" t="s">
        <v>1537</v>
      </c>
      <c r="I299" s="615" t="s">
        <v>1538</v>
      </c>
      <c r="J299" s="615" t="s">
        <v>1539</v>
      </c>
      <c r="K299" s="615" t="s">
        <v>1485</v>
      </c>
      <c r="L299" s="617">
        <v>88.25</v>
      </c>
      <c r="M299" s="617">
        <v>1</v>
      </c>
      <c r="N299" s="618">
        <v>88.25</v>
      </c>
    </row>
    <row r="300" spans="1:14" ht="14.4" customHeight="1" x14ac:dyDescent="0.3">
      <c r="A300" s="613" t="s">
        <v>510</v>
      </c>
      <c r="B300" s="614" t="s">
        <v>1927</v>
      </c>
      <c r="C300" s="615" t="s">
        <v>515</v>
      </c>
      <c r="D300" s="616" t="s">
        <v>1928</v>
      </c>
      <c r="E300" s="615" t="s">
        <v>520</v>
      </c>
      <c r="F300" s="616" t="s">
        <v>1929</v>
      </c>
      <c r="G300" s="615" t="s">
        <v>1413</v>
      </c>
      <c r="H300" s="615" t="s">
        <v>1540</v>
      </c>
      <c r="I300" s="615" t="s">
        <v>1541</v>
      </c>
      <c r="J300" s="615" t="s">
        <v>1440</v>
      </c>
      <c r="K300" s="615" t="s">
        <v>1542</v>
      </c>
      <c r="L300" s="617">
        <v>141.02000000000004</v>
      </c>
      <c r="M300" s="617">
        <v>1</v>
      </c>
      <c r="N300" s="618">
        <v>141.02000000000004</v>
      </c>
    </row>
    <row r="301" spans="1:14" ht="14.4" customHeight="1" x14ac:dyDescent="0.3">
      <c r="A301" s="613" t="s">
        <v>510</v>
      </c>
      <c r="B301" s="614" t="s">
        <v>1927</v>
      </c>
      <c r="C301" s="615" t="s">
        <v>515</v>
      </c>
      <c r="D301" s="616" t="s">
        <v>1928</v>
      </c>
      <c r="E301" s="615" t="s">
        <v>520</v>
      </c>
      <c r="F301" s="616" t="s">
        <v>1929</v>
      </c>
      <c r="G301" s="615" t="s">
        <v>1413</v>
      </c>
      <c r="H301" s="615" t="s">
        <v>1543</v>
      </c>
      <c r="I301" s="615" t="s">
        <v>1544</v>
      </c>
      <c r="J301" s="615" t="s">
        <v>1545</v>
      </c>
      <c r="K301" s="615" t="s">
        <v>1546</v>
      </c>
      <c r="L301" s="617">
        <v>504.82004643752504</v>
      </c>
      <c r="M301" s="617">
        <v>1</v>
      </c>
      <c r="N301" s="618">
        <v>504.82004643752504</v>
      </c>
    </row>
    <row r="302" spans="1:14" ht="14.4" customHeight="1" x14ac:dyDescent="0.3">
      <c r="A302" s="613" t="s">
        <v>510</v>
      </c>
      <c r="B302" s="614" t="s">
        <v>1927</v>
      </c>
      <c r="C302" s="615" t="s">
        <v>515</v>
      </c>
      <c r="D302" s="616" t="s">
        <v>1928</v>
      </c>
      <c r="E302" s="615" t="s">
        <v>520</v>
      </c>
      <c r="F302" s="616" t="s">
        <v>1929</v>
      </c>
      <c r="G302" s="615" t="s">
        <v>1413</v>
      </c>
      <c r="H302" s="615" t="s">
        <v>1547</v>
      </c>
      <c r="I302" s="615" t="s">
        <v>1548</v>
      </c>
      <c r="J302" s="615" t="s">
        <v>1549</v>
      </c>
      <c r="K302" s="615" t="s">
        <v>1550</v>
      </c>
      <c r="L302" s="617">
        <v>97.57000700510757</v>
      </c>
      <c r="M302" s="617">
        <v>1</v>
      </c>
      <c r="N302" s="618">
        <v>97.57000700510757</v>
      </c>
    </row>
    <row r="303" spans="1:14" ht="14.4" customHeight="1" x14ac:dyDescent="0.3">
      <c r="A303" s="613" t="s">
        <v>510</v>
      </c>
      <c r="B303" s="614" t="s">
        <v>1927</v>
      </c>
      <c r="C303" s="615" t="s">
        <v>515</v>
      </c>
      <c r="D303" s="616" t="s">
        <v>1928</v>
      </c>
      <c r="E303" s="615" t="s">
        <v>520</v>
      </c>
      <c r="F303" s="616" t="s">
        <v>1929</v>
      </c>
      <c r="G303" s="615" t="s">
        <v>1413</v>
      </c>
      <c r="H303" s="615" t="s">
        <v>1551</v>
      </c>
      <c r="I303" s="615" t="s">
        <v>1551</v>
      </c>
      <c r="J303" s="615" t="s">
        <v>1552</v>
      </c>
      <c r="K303" s="615" t="s">
        <v>1553</v>
      </c>
      <c r="L303" s="617">
        <v>76.808000000000007</v>
      </c>
      <c r="M303" s="617">
        <v>1</v>
      </c>
      <c r="N303" s="618">
        <v>76.808000000000007</v>
      </c>
    </row>
    <row r="304" spans="1:14" ht="14.4" customHeight="1" x14ac:dyDescent="0.3">
      <c r="A304" s="613" t="s">
        <v>510</v>
      </c>
      <c r="B304" s="614" t="s">
        <v>1927</v>
      </c>
      <c r="C304" s="615" t="s">
        <v>515</v>
      </c>
      <c r="D304" s="616" t="s">
        <v>1928</v>
      </c>
      <c r="E304" s="615" t="s">
        <v>520</v>
      </c>
      <c r="F304" s="616" t="s">
        <v>1929</v>
      </c>
      <c r="G304" s="615" t="s">
        <v>1413</v>
      </c>
      <c r="H304" s="615" t="s">
        <v>1554</v>
      </c>
      <c r="I304" s="615" t="s">
        <v>1555</v>
      </c>
      <c r="J304" s="615" t="s">
        <v>1477</v>
      </c>
      <c r="K304" s="615" t="s">
        <v>1556</v>
      </c>
      <c r="L304" s="617">
        <v>59.42</v>
      </c>
      <c r="M304" s="617">
        <v>2</v>
      </c>
      <c r="N304" s="618">
        <v>118.84</v>
      </c>
    </row>
    <row r="305" spans="1:14" ht="14.4" customHeight="1" x14ac:dyDescent="0.3">
      <c r="A305" s="613" t="s">
        <v>510</v>
      </c>
      <c r="B305" s="614" t="s">
        <v>1927</v>
      </c>
      <c r="C305" s="615" t="s">
        <v>515</v>
      </c>
      <c r="D305" s="616" t="s">
        <v>1928</v>
      </c>
      <c r="E305" s="615" t="s">
        <v>520</v>
      </c>
      <c r="F305" s="616" t="s">
        <v>1929</v>
      </c>
      <c r="G305" s="615" t="s">
        <v>1413</v>
      </c>
      <c r="H305" s="615" t="s">
        <v>1557</v>
      </c>
      <c r="I305" s="615" t="s">
        <v>1558</v>
      </c>
      <c r="J305" s="615" t="s">
        <v>1559</v>
      </c>
      <c r="K305" s="615" t="s">
        <v>1560</v>
      </c>
      <c r="L305" s="617">
        <v>80.52000000000001</v>
      </c>
      <c r="M305" s="617">
        <v>1</v>
      </c>
      <c r="N305" s="618">
        <v>80.52000000000001</v>
      </c>
    </row>
    <row r="306" spans="1:14" ht="14.4" customHeight="1" x14ac:dyDescent="0.3">
      <c r="A306" s="613" t="s">
        <v>510</v>
      </c>
      <c r="B306" s="614" t="s">
        <v>1927</v>
      </c>
      <c r="C306" s="615" t="s">
        <v>515</v>
      </c>
      <c r="D306" s="616" t="s">
        <v>1928</v>
      </c>
      <c r="E306" s="615" t="s">
        <v>520</v>
      </c>
      <c r="F306" s="616" t="s">
        <v>1929</v>
      </c>
      <c r="G306" s="615" t="s">
        <v>1413</v>
      </c>
      <c r="H306" s="615" t="s">
        <v>1561</v>
      </c>
      <c r="I306" s="615" t="s">
        <v>1562</v>
      </c>
      <c r="J306" s="615" t="s">
        <v>1563</v>
      </c>
      <c r="K306" s="615" t="s">
        <v>1564</v>
      </c>
      <c r="L306" s="617">
        <v>170.24</v>
      </c>
      <c r="M306" s="617">
        <v>3</v>
      </c>
      <c r="N306" s="618">
        <v>510.72</v>
      </c>
    </row>
    <row r="307" spans="1:14" ht="14.4" customHeight="1" x14ac:dyDescent="0.3">
      <c r="A307" s="613" t="s">
        <v>510</v>
      </c>
      <c r="B307" s="614" t="s">
        <v>1927</v>
      </c>
      <c r="C307" s="615" t="s">
        <v>515</v>
      </c>
      <c r="D307" s="616" t="s">
        <v>1928</v>
      </c>
      <c r="E307" s="615" t="s">
        <v>520</v>
      </c>
      <c r="F307" s="616" t="s">
        <v>1929</v>
      </c>
      <c r="G307" s="615" t="s">
        <v>1413</v>
      </c>
      <c r="H307" s="615" t="s">
        <v>1565</v>
      </c>
      <c r="I307" s="615" t="s">
        <v>1566</v>
      </c>
      <c r="J307" s="615" t="s">
        <v>1567</v>
      </c>
      <c r="K307" s="615" t="s">
        <v>1201</v>
      </c>
      <c r="L307" s="617">
        <v>79.490000000000023</v>
      </c>
      <c r="M307" s="617">
        <v>1</v>
      </c>
      <c r="N307" s="618">
        <v>79.490000000000023</v>
      </c>
    </row>
    <row r="308" spans="1:14" ht="14.4" customHeight="1" x14ac:dyDescent="0.3">
      <c r="A308" s="613" t="s">
        <v>510</v>
      </c>
      <c r="B308" s="614" t="s">
        <v>1927</v>
      </c>
      <c r="C308" s="615" t="s">
        <v>515</v>
      </c>
      <c r="D308" s="616" t="s">
        <v>1928</v>
      </c>
      <c r="E308" s="615" t="s">
        <v>520</v>
      </c>
      <c r="F308" s="616" t="s">
        <v>1929</v>
      </c>
      <c r="G308" s="615" t="s">
        <v>1413</v>
      </c>
      <c r="H308" s="615" t="s">
        <v>1568</v>
      </c>
      <c r="I308" s="615" t="s">
        <v>1569</v>
      </c>
      <c r="J308" s="615" t="s">
        <v>1570</v>
      </c>
      <c r="K308" s="615" t="s">
        <v>1571</v>
      </c>
      <c r="L308" s="617">
        <v>1389.3153104672576</v>
      </c>
      <c r="M308" s="617">
        <v>48</v>
      </c>
      <c r="N308" s="618">
        <v>66687.13490242837</v>
      </c>
    </row>
    <row r="309" spans="1:14" ht="14.4" customHeight="1" x14ac:dyDescent="0.3">
      <c r="A309" s="613" t="s">
        <v>510</v>
      </c>
      <c r="B309" s="614" t="s">
        <v>1927</v>
      </c>
      <c r="C309" s="615" t="s">
        <v>515</v>
      </c>
      <c r="D309" s="616" t="s">
        <v>1928</v>
      </c>
      <c r="E309" s="615" t="s">
        <v>520</v>
      </c>
      <c r="F309" s="616" t="s">
        <v>1929</v>
      </c>
      <c r="G309" s="615" t="s">
        <v>1413</v>
      </c>
      <c r="H309" s="615" t="s">
        <v>1572</v>
      </c>
      <c r="I309" s="615" t="s">
        <v>1572</v>
      </c>
      <c r="J309" s="615" t="s">
        <v>1573</v>
      </c>
      <c r="K309" s="615" t="s">
        <v>769</v>
      </c>
      <c r="L309" s="617">
        <v>121.2600111544992</v>
      </c>
      <c r="M309" s="617">
        <v>1</v>
      </c>
      <c r="N309" s="618">
        <v>121.2600111544992</v>
      </c>
    </row>
    <row r="310" spans="1:14" ht="14.4" customHeight="1" x14ac:dyDescent="0.3">
      <c r="A310" s="613" t="s">
        <v>510</v>
      </c>
      <c r="B310" s="614" t="s">
        <v>1927</v>
      </c>
      <c r="C310" s="615" t="s">
        <v>515</v>
      </c>
      <c r="D310" s="616" t="s">
        <v>1928</v>
      </c>
      <c r="E310" s="615" t="s">
        <v>520</v>
      </c>
      <c r="F310" s="616" t="s">
        <v>1929</v>
      </c>
      <c r="G310" s="615" t="s">
        <v>1413</v>
      </c>
      <c r="H310" s="615" t="s">
        <v>1574</v>
      </c>
      <c r="I310" s="615" t="s">
        <v>1575</v>
      </c>
      <c r="J310" s="615" t="s">
        <v>1576</v>
      </c>
      <c r="K310" s="615" t="s">
        <v>1577</v>
      </c>
      <c r="L310" s="617">
        <v>994.93999999999994</v>
      </c>
      <c r="M310" s="617">
        <v>5</v>
      </c>
      <c r="N310" s="618">
        <v>4974.7</v>
      </c>
    </row>
    <row r="311" spans="1:14" ht="14.4" customHeight="1" x14ac:dyDescent="0.3">
      <c r="A311" s="613" t="s">
        <v>510</v>
      </c>
      <c r="B311" s="614" t="s">
        <v>1927</v>
      </c>
      <c r="C311" s="615" t="s">
        <v>515</v>
      </c>
      <c r="D311" s="616" t="s">
        <v>1928</v>
      </c>
      <c r="E311" s="615" t="s">
        <v>520</v>
      </c>
      <c r="F311" s="616" t="s">
        <v>1929</v>
      </c>
      <c r="G311" s="615" t="s">
        <v>1413</v>
      </c>
      <c r="H311" s="615" t="s">
        <v>1578</v>
      </c>
      <c r="I311" s="615" t="s">
        <v>1578</v>
      </c>
      <c r="J311" s="615" t="s">
        <v>1579</v>
      </c>
      <c r="K311" s="615" t="s">
        <v>1580</v>
      </c>
      <c r="L311" s="617">
        <v>49.800000000000011</v>
      </c>
      <c r="M311" s="617">
        <v>1</v>
      </c>
      <c r="N311" s="618">
        <v>49.800000000000011</v>
      </c>
    </row>
    <row r="312" spans="1:14" ht="14.4" customHeight="1" x14ac:dyDescent="0.3">
      <c r="A312" s="613" t="s">
        <v>510</v>
      </c>
      <c r="B312" s="614" t="s">
        <v>1927</v>
      </c>
      <c r="C312" s="615" t="s">
        <v>515</v>
      </c>
      <c r="D312" s="616" t="s">
        <v>1928</v>
      </c>
      <c r="E312" s="615" t="s">
        <v>520</v>
      </c>
      <c r="F312" s="616" t="s">
        <v>1929</v>
      </c>
      <c r="G312" s="615" t="s">
        <v>1413</v>
      </c>
      <c r="H312" s="615" t="s">
        <v>1581</v>
      </c>
      <c r="I312" s="615" t="s">
        <v>1581</v>
      </c>
      <c r="J312" s="615" t="s">
        <v>1582</v>
      </c>
      <c r="K312" s="615" t="s">
        <v>1583</v>
      </c>
      <c r="L312" s="617">
        <v>78.839663415031097</v>
      </c>
      <c r="M312" s="617">
        <v>1</v>
      </c>
      <c r="N312" s="618">
        <v>78.839663415031097</v>
      </c>
    </row>
    <row r="313" spans="1:14" ht="14.4" customHeight="1" x14ac:dyDescent="0.3">
      <c r="A313" s="613" t="s">
        <v>510</v>
      </c>
      <c r="B313" s="614" t="s">
        <v>1927</v>
      </c>
      <c r="C313" s="615" t="s">
        <v>515</v>
      </c>
      <c r="D313" s="616" t="s">
        <v>1928</v>
      </c>
      <c r="E313" s="615" t="s">
        <v>520</v>
      </c>
      <c r="F313" s="616" t="s">
        <v>1929</v>
      </c>
      <c r="G313" s="615" t="s">
        <v>1413</v>
      </c>
      <c r="H313" s="615" t="s">
        <v>1584</v>
      </c>
      <c r="I313" s="615" t="s">
        <v>1584</v>
      </c>
      <c r="J313" s="615" t="s">
        <v>1462</v>
      </c>
      <c r="K313" s="615" t="s">
        <v>1585</v>
      </c>
      <c r="L313" s="617">
        <v>3300</v>
      </c>
      <c r="M313" s="617">
        <v>5</v>
      </c>
      <c r="N313" s="618">
        <v>16500</v>
      </c>
    </row>
    <row r="314" spans="1:14" ht="14.4" customHeight="1" x14ac:dyDescent="0.3">
      <c r="A314" s="613" t="s">
        <v>510</v>
      </c>
      <c r="B314" s="614" t="s">
        <v>1927</v>
      </c>
      <c r="C314" s="615" t="s">
        <v>515</v>
      </c>
      <c r="D314" s="616" t="s">
        <v>1928</v>
      </c>
      <c r="E314" s="615" t="s">
        <v>520</v>
      </c>
      <c r="F314" s="616" t="s">
        <v>1929</v>
      </c>
      <c r="G314" s="615" t="s">
        <v>1413</v>
      </c>
      <c r="H314" s="615" t="s">
        <v>1586</v>
      </c>
      <c r="I314" s="615" t="s">
        <v>1586</v>
      </c>
      <c r="J314" s="615" t="s">
        <v>1520</v>
      </c>
      <c r="K314" s="615" t="s">
        <v>1521</v>
      </c>
      <c r="L314" s="617">
        <v>67.854938263796598</v>
      </c>
      <c r="M314" s="617">
        <v>260</v>
      </c>
      <c r="N314" s="618">
        <v>17642.283948587115</v>
      </c>
    </row>
    <row r="315" spans="1:14" ht="14.4" customHeight="1" x14ac:dyDescent="0.3">
      <c r="A315" s="613" t="s">
        <v>510</v>
      </c>
      <c r="B315" s="614" t="s">
        <v>1927</v>
      </c>
      <c r="C315" s="615" t="s">
        <v>515</v>
      </c>
      <c r="D315" s="616" t="s">
        <v>1928</v>
      </c>
      <c r="E315" s="615" t="s">
        <v>1587</v>
      </c>
      <c r="F315" s="616" t="s">
        <v>1930</v>
      </c>
      <c r="G315" s="615"/>
      <c r="H315" s="615" t="s">
        <v>1588</v>
      </c>
      <c r="I315" s="615" t="s">
        <v>1588</v>
      </c>
      <c r="J315" s="615" t="s">
        <v>1589</v>
      </c>
      <c r="K315" s="615" t="s">
        <v>1590</v>
      </c>
      <c r="L315" s="617">
        <v>239.4073333333333</v>
      </c>
      <c r="M315" s="617">
        <v>44</v>
      </c>
      <c r="N315" s="618">
        <v>10533.922666666665</v>
      </c>
    </row>
    <row r="316" spans="1:14" ht="14.4" customHeight="1" x14ac:dyDescent="0.3">
      <c r="A316" s="613" t="s">
        <v>510</v>
      </c>
      <c r="B316" s="614" t="s">
        <v>1927</v>
      </c>
      <c r="C316" s="615" t="s">
        <v>515</v>
      </c>
      <c r="D316" s="616" t="s">
        <v>1928</v>
      </c>
      <c r="E316" s="615" t="s">
        <v>1587</v>
      </c>
      <c r="F316" s="616" t="s">
        <v>1930</v>
      </c>
      <c r="G316" s="615"/>
      <c r="H316" s="615" t="s">
        <v>1591</v>
      </c>
      <c r="I316" s="615" t="s">
        <v>1592</v>
      </c>
      <c r="J316" s="615" t="s">
        <v>1593</v>
      </c>
      <c r="K316" s="615"/>
      <c r="L316" s="617">
        <v>183.2096740791836</v>
      </c>
      <c r="M316" s="617">
        <v>6</v>
      </c>
      <c r="N316" s="618">
        <v>1099.2580444751015</v>
      </c>
    </row>
    <row r="317" spans="1:14" ht="14.4" customHeight="1" x14ac:dyDescent="0.3">
      <c r="A317" s="613" t="s">
        <v>510</v>
      </c>
      <c r="B317" s="614" t="s">
        <v>1927</v>
      </c>
      <c r="C317" s="615" t="s">
        <v>515</v>
      </c>
      <c r="D317" s="616" t="s">
        <v>1928</v>
      </c>
      <c r="E317" s="615" t="s">
        <v>1587</v>
      </c>
      <c r="F317" s="616" t="s">
        <v>1930</v>
      </c>
      <c r="G317" s="615"/>
      <c r="H317" s="615" t="s">
        <v>1594</v>
      </c>
      <c r="I317" s="615" t="s">
        <v>1588</v>
      </c>
      <c r="J317" s="615" t="s">
        <v>1595</v>
      </c>
      <c r="K317" s="615" t="s">
        <v>1590</v>
      </c>
      <c r="L317" s="617">
        <v>239.4073333333333</v>
      </c>
      <c r="M317" s="617">
        <v>11</v>
      </c>
      <c r="N317" s="618">
        <v>2633.4806666666664</v>
      </c>
    </row>
    <row r="318" spans="1:14" ht="14.4" customHeight="1" x14ac:dyDescent="0.3">
      <c r="A318" s="613" t="s">
        <v>510</v>
      </c>
      <c r="B318" s="614" t="s">
        <v>1927</v>
      </c>
      <c r="C318" s="615" t="s">
        <v>515</v>
      </c>
      <c r="D318" s="616" t="s">
        <v>1928</v>
      </c>
      <c r="E318" s="615" t="s">
        <v>1587</v>
      </c>
      <c r="F318" s="616" t="s">
        <v>1930</v>
      </c>
      <c r="G318" s="615" t="s">
        <v>551</v>
      </c>
      <c r="H318" s="615" t="s">
        <v>1596</v>
      </c>
      <c r="I318" s="615" t="s">
        <v>1597</v>
      </c>
      <c r="J318" s="615" t="s">
        <v>1598</v>
      </c>
      <c r="K318" s="615" t="s">
        <v>1599</v>
      </c>
      <c r="L318" s="617">
        <v>3787.17</v>
      </c>
      <c r="M318" s="617">
        <v>2</v>
      </c>
      <c r="N318" s="618">
        <v>7574.34</v>
      </c>
    </row>
    <row r="319" spans="1:14" ht="14.4" customHeight="1" x14ac:dyDescent="0.3">
      <c r="A319" s="613" t="s">
        <v>510</v>
      </c>
      <c r="B319" s="614" t="s">
        <v>1927</v>
      </c>
      <c r="C319" s="615" t="s">
        <v>515</v>
      </c>
      <c r="D319" s="616" t="s">
        <v>1928</v>
      </c>
      <c r="E319" s="615" t="s">
        <v>1587</v>
      </c>
      <c r="F319" s="616" t="s">
        <v>1930</v>
      </c>
      <c r="G319" s="615" t="s">
        <v>551</v>
      </c>
      <c r="H319" s="615" t="s">
        <v>1600</v>
      </c>
      <c r="I319" s="615" t="s">
        <v>1601</v>
      </c>
      <c r="J319" s="615" t="s">
        <v>1602</v>
      </c>
      <c r="K319" s="615" t="s">
        <v>1603</v>
      </c>
      <c r="L319" s="617">
        <v>2081.1707175035003</v>
      </c>
      <c r="M319" s="617">
        <v>68.75</v>
      </c>
      <c r="N319" s="618">
        <v>143080.48682836565</v>
      </c>
    </row>
    <row r="320" spans="1:14" ht="14.4" customHeight="1" x14ac:dyDescent="0.3">
      <c r="A320" s="613" t="s">
        <v>510</v>
      </c>
      <c r="B320" s="614" t="s">
        <v>1927</v>
      </c>
      <c r="C320" s="615" t="s">
        <v>515</v>
      </c>
      <c r="D320" s="616" t="s">
        <v>1928</v>
      </c>
      <c r="E320" s="615" t="s">
        <v>1587</v>
      </c>
      <c r="F320" s="616" t="s">
        <v>1930</v>
      </c>
      <c r="G320" s="615" t="s">
        <v>551</v>
      </c>
      <c r="H320" s="615" t="s">
        <v>1604</v>
      </c>
      <c r="I320" s="615" t="s">
        <v>1605</v>
      </c>
      <c r="J320" s="615" t="s">
        <v>1606</v>
      </c>
      <c r="K320" s="615" t="s">
        <v>1607</v>
      </c>
      <c r="L320" s="617">
        <v>309.89</v>
      </c>
      <c r="M320" s="617">
        <v>60</v>
      </c>
      <c r="N320" s="618">
        <v>18593.399999999998</v>
      </c>
    </row>
    <row r="321" spans="1:14" ht="14.4" customHeight="1" x14ac:dyDescent="0.3">
      <c r="A321" s="613" t="s">
        <v>510</v>
      </c>
      <c r="B321" s="614" t="s">
        <v>1927</v>
      </c>
      <c r="C321" s="615" t="s">
        <v>515</v>
      </c>
      <c r="D321" s="616" t="s">
        <v>1928</v>
      </c>
      <c r="E321" s="615" t="s">
        <v>1587</v>
      </c>
      <c r="F321" s="616" t="s">
        <v>1930</v>
      </c>
      <c r="G321" s="615" t="s">
        <v>551</v>
      </c>
      <c r="H321" s="615" t="s">
        <v>1608</v>
      </c>
      <c r="I321" s="615" t="s">
        <v>1609</v>
      </c>
      <c r="J321" s="615" t="s">
        <v>1610</v>
      </c>
      <c r="K321" s="615" t="s">
        <v>1611</v>
      </c>
      <c r="L321" s="617">
        <v>2719.2</v>
      </c>
      <c r="M321" s="617">
        <v>9.5</v>
      </c>
      <c r="N321" s="618">
        <v>25832.399999999998</v>
      </c>
    </row>
    <row r="322" spans="1:14" ht="14.4" customHeight="1" x14ac:dyDescent="0.3">
      <c r="A322" s="613" t="s">
        <v>510</v>
      </c>
      <c r="B322" s="614" t="s">
        <v>1927</v>
      </c>
      <c r="C322" s="615" t="s">
        <v>515</v>
      </c>
      <c r="D322" s="616" t="s">
        <v>1928</v>
      </c>
      <c r="E322" s="615" t="s">
        <v>1587</v>
      </c>
      <c r="F322" s="616" t="s">
        <v>1930</v>
      </c>
      <c r="G322" s="615" t="s">
        <v>551</v>
      </c>
      <c r="H322" s="615" t="s">
        <v>1612</v>
      </c>
      <c r="I322" s="615" t="s">
        <v>1613</v>
      </c>
      <c r="J322" s="615" t="s">
        <v>1614</v>
      </c>
      <c r="K322" s="615" t="s">
        <v>1615</v>
      </c>
      <c r="L322" s="617">
        <v>2290.5636917562724</v>
      </c>
      <c r="M322" s="617">
        <v>111.60000000000001</v>
      </c>
      <c r="N322" s="618">
        <v>255626.90800000002</v>
      </c>
    </row>
    <row r="323" spans="1:14" ht="14.4" customHeight="1" x14ac:dyDescent="0.3">
      <c r="A323" s="613" t="s">
        <v>510</v>
      </c>
      <c r="B323" s="614" t="s">
        <v>1927</v>
      </c>
      <c r="C323" s="615" t="s">
        <v>515</v>
      </c>
      <c r="D323" s="616" t="s">
        <v>1928</v>
      </c>
      <c r="E323" s="615" t="s">
        <v>1587</v>
      </c>
      <c r="F323" s="616" t="s">
        <v>1930</v>
      </c>
      <c r="G323" s="615" t="s">
        <v>551</v>
      </c>
      <c r="H323" s="615" t="s">
        <v>1616</v>
      </c>
      <c r="I323" s="615" t="s">
        <v>1617</v>
      </c>
      <c r="J323" s="615" t="s">
        <v>1618</v>
      </c>
      <c r="K323" s="615" t="s">
        <v>1615</v>
      </c>
      <c r="L323" s="617">
        <v>2228.8199999999997</v>
      </c>
      <c r="M323" s="617">
        <v>-0.2</v>
      </c>
      <c r="N323" s="618">
        <v>-445.76399999999995</v>
      </c>
    </row>
    <row r="324" spans="1:14" ht="14.4" customHeight="1" x14ac:dyDescent="0.3">
      <c r="A324" s="613" t="s">
        <v>510</v>
      </c>
      <c r="B324" s="614" t="s">
        <v>1927</v>
      </c>
      <c r="C324" s="615" t="s">
        <v>515</v>
      </c>
      <c r="D324" s="616" t="s">
        <v>1928</v>
      </c>
      <c r="E324" s="615" t="s">
        <v>1587</v>
      </c>
      <c r="F324" s="616" t="s">
        <v>1930</v>
      </c>
      <c r="G324" s="615" t="s">
        <v>551</v>
      </c>
      <c r="H324" s="615" t="s">
        <v>1619</v>
      </c>
      <c r="I324" s="615" t="s">
        <v>1619</v>
      </c>
      <c r="J324" s="615" t="s">
        <v>1620</v>
      </c>
      <c r="K324" s="615" t="s">
        <v>1621</v>
      </c>
      <c r="L324" s="617">
        <v>3534.8865217391312</v>
      </c>
      <c r="M324" s="617">
        <v>23</v>
      </c>
      <c r="N324" s="618">
        <v>81302.390000000014</v>
      </c>
    </row>
    <row r="325" spans="1:14" ht="14.4" customHeight="1" x14ac:dyDescent="0.3">
      <c r="A325" s="613" t="s">
        <v>510</v>
      </c>
      <c r="B325" s="614" t="s">
        <v>1927</v>
      </c>
      <c r="C325" s="615" t="s">
        <v>515</v>
      </c>
      <c r="D325" s="616" t="s">
        <v>1928</v>
      </c>
      <c r="E325" s="615" t="s">
        <v>1587</v>
      </c>
      <c r="F325" s="616" t="s">
        <v>1930</v>
      </c>
      <c r="G325" s="615" t="s">
        <v>551</v>
      </c>
      <c r="H325" s="615" t="s">
        <v>1622</v>
      </c>
      <c r="I325" s="615" t="s">
        <v>1623</v>
      </c>
      <c r="J325" s="615" t="s">
        <v>1624</v>
      </c>
      <c r="K325" s="615" t="s">
        <v>1621</v>
      </c>
      <c r="L325" s="617">
        <v>1680.58</v>
      </c>
      <c r="M325" s="617">
        <v>6</v>
      </c>
      <c r="N325" s="618">
        <v>10083.48</v>
      </c>
    </row>
    <row r="326" spans="1:14" ht="14.4" customHeight="1" x14ac:dyDescent="0.3">
      <c r="A326" s="613" t="s">
        <v>510</v>
      </c>
      <c r="B326" s="614" t="s">
        <v>1927</v>
      </c>
      <c r="C326" s="615" t="s">
        <v>515</v>
      </c>
      <c r="D326" s="616" t="s">
        <v>1928</v>
      </c>
      <c r="E326" s="615" t="s">
        <v>1587</v>
      </c>
      <c r="F326" s="616" t="s">
        <v>1930</v>
      </c>
      <c r="G326" s="615" t="s">
        <v>551</v>
      </c>
      <c r="H326" s="615" t="s">
        <v>1625</v>
      </c>
      <c r="I326" s="615" t="s">
        <v>1626</v>
      </c>
      <c r="J326" s="615" t="s">
        <v>1627</v>
      </c>
      <c r="K326" s="615" t="s">
        <v>1628</v>
      </c>
      <c r="L326" s="617">
        <v>3746.599999999999</v>
      </c>
      <c r="M326" s="617">
        <v>1</v>
      </c>
      <c r="N326" s="618">
        <v>3746.599999999999</v>
      </c>
    </row>
    <row r="327" spans="1:14" ht="14.4" customHeight="1" x14ac:dyDescent="0.3">
      <c r="A327" s="613" t="s">
        <v>510</v>
      </c>
      <c r="B327" s="614" t="s">
        <v>1927</v>
      </c>
      <c r="C327" s="615" t="s">
        <v>515</v>
      </c>
      <c r="D327" s="616" t="s">
        <v>1928</v>
      </c>
      <c r="E327" s="615" t="s">
        <v>1587</v>
      </c>
      <c r="F327" s="616" t="s">
        <v>1930</v>
      </c>
      <c r="G327" s="615" t="s">
        <v>551</v>
      </c>
      <c r="H327" s="615" t="s">
        <v>1629</v>
      </c>
      <c r="I327" s="615" t="s">
        <v>1630</v>
      </c>
      <c r="J327" s="615" t="s">
        <v>1631</v>
      </c>
      <c r="K327" s="615" t="s">
        <v>1621</v>
      </c>
      <c r="L327" s="617">
        <v>1355.3519869982217</v>
      </c>
      <c r="M327" s="617">
        <v>7</v>
      </c>
      <c r="N327" s="618">
        <v>9487.4639089875527</v>
      </c>
    </row>
    <row r="328" spans="1:14" ht="14.4" customHeight="1" x14ac:dyDescent="0.3">
      <c r="A328" s="613" t="s">
        <v>510</v>
      </c>
      <c r="B328" s="614" t="s">
        <v>1927</v>
      </c>
      <c r="C328" s="615" t="s">
        <v>515</v>
      </c>
      <c r="D328" s="616" t="s">
        <v>1928</v>
      </c>
      <c r="E328" s="615" t="s">
        <v>1587</v>
      </c>
      <c r="F328" s="616" t="s">
        <v>1930</v>
      </c>
      <c r="G328" s="615" t="s">
        <v>551</v>
      </c>
      <c r="H328" s="615" t="s">
        <v>1632</v>
      </c>
      <c r="I328" s="615" t="s">
        <v>1633</v>
      </c>
      <c r="J328" s="615" t="s">
        <v>1634</v>
      </c>
      <c r="K328" s="615" t="s">
        <v>1635</v>
      </c>
      <c r="L328" s="617">
        <v>2077.416385118232</v>
      </c>
      <c r="M328" s="617">
        <v>44</v>
      </c>
      <c r="N328" s="618">
        <v>91406.320945202213</v>
      </c>
    </row>
    <row r="329" spans="1:14" ht="14.4" customHeight="1" x14ac:dyDescent="0.3">
      <c r="A329" s="613" t="s">
        <v>510</v>
      </c>
      <c r="B329" s="614" t="s">
        <v>1927</v>
      </c>
      <c r="C329" s="615" t="s">
        <v>515</v>
      </c>
      <c r="D329" s="616" t="s">
        <v>1928</v>
      </c>
      <c r="E329" s="615" t="s">
        <v>1587</v>
      </c>
      <c r="F329" s="616" t="s">
        <v>1930</v>
      </c>
      <c r="G329" s="615" t="s">
        <v>551</v>
      </c>
      <c r="H329" s="615" t="s">
        <v>1636</v>
      </c>
      <c r="I329" s="615" t="s">
        <v>1637</v>
      </c>
      <c r="J329" s="615" t="s">
        <v>1638</v>
      </c>
      <c r="K329" s="615" t="s">
        <v>1639</v>
      </c>
      <c r="L329" s="617">
        <v>2188.9499999999998</v>
      </c>
      <c r="M329" s="617">
        <v>1</v>
      </c>
      <c r="N329" s="618">
        <v>2188.9499999999998</v>
      </c>
    </row>
    <row r="330" spans="1:14" ht="14.4" customHeight="1" x14ac:dyDescent="0.3">
      <c r="A330" s="613" t="s">
        <v>510</v>
      </c>
      <c r="B330" s="614" t="s">
        <v>1927</v>
      </c>
      <c r="C330" s="615" t="s">
        <v>515</v>
      </c>
      <c r="D330" s="616" t="s">
        <v>1928</v>
      </c>
      <c r="E330" s="615" t="s">
        <v>1587</v>
      </c>
      <c r="F330" s="616" t="s">
        <v>1930</v>
      </c>
      <c r="G330" s="615" t="s">
        <v>551</v>
      </c>
      <c r="H330" s="615" t="s">
        <v>1640</v>
      </c>
      <c r="I330" s="615" t="s">
        <v>189</v>
      </c>
      <c r="J330" s="615" t="s">
        <v>1641</v>
      </c>
      <c r="K330" s="615"/>
      <c r="L330" s="617">
        <v>254.52677426586476</v>
      </c>
      <c r="M330" s="617">
        <v>148</v>
      </c>
      <c r="N330" s="618">
        <v>37669.962591347983</v>
      </c>
    </row>
    <row r="331" spans="1:14" ht="14.4" customHeight="1" x14ac:dyDescent="0.3">
      <c r="A331" s="613" t="s">
        <v>510</v>
      </c>
      <c r="B331" s="614" t="s">
        <v>1927</v>
      </c>
      <c r="C331" s="615" t="s">
        <v>515</v>
      </c>
      <c r="D331" s="616" t="s">
        <v>1928</v>
      </c>
      <c r="E331" s="615" t="s">
        <v>1587</v>
      </c>
      <c r="F331" s="616" t="s">
        <v>1930</v>
      </c>
      <c r="G331" s="615" t="s">
        <v>551</v>
      </c>
      <c r="H331" s="615" t="s">
        <v>1642</v>
      </c>
      <c r="I331" s="615" t="s">
        <v>1643</v>
      </c>
      <c r="J331" s="615" t="s">
        <v>1634</v>
      </c>
      <c r="K331" s="615" t="s">
        <v>1644</v>
      </c>
      <c r="L331" s="617">
        <v>3182.5510563606208</v>
      </c>
      <c r="M331" s="617">
        <v>37</v>
      </c>
      <c r="N331" s="618">
        <v>117754.38908534298</v>
      </c>
    </row>
    <row r="332" spans="1:14" ht="14.4" customHeight="1" x14ac:dyDescent="0.3">
      <c r="A332" s="613" t="s">
        <v>510</v>
      </c>
      <c r="B332" s="614" t="s">
        <v>1927</v>
      </c>
      <c r="C332" s="615" t="s">
        <v>515</v>
      </c>
      <c r="D332" s="616" t="s">
        <v>1928</v>
      </c>
      <c r="E332" s="615" t="s">
        <v>1587</v>
      </c>
      <c r="F332" s="616" t="s">
        <v>1930</v>
      </c>
      <c r="G332" s="615" t="s">
        <v>551</v>
      </c>
      <c r="H332" s="615" t="s">
        <v>1645</v>
      </c>
      <c r="I332" s="615" t="s">
        <v>1646</v>
      </c>
      <c r="J332" s="615" t="s">
        <v>1647</v>
      </c>
      <c r="K332" s="615" t="s">
        <v>1648</v>
      </c>
      <c r="L332" s="617">
        <v>2903.2579073942234</v>
      </c>
      <c r="M332" s="617">
        <v>3</v>
      </c>
      <c r="N332" s="618">
        <v>8709.7737221826701</v>
      </c>
    </row>
    <row r="333" spans="1:14" ht="14.4" customHeight="1" x14ac:dyDescent="0.3">
      <c r="A333" s="613" t="s">
        <v>510</v>
      </c>
      <c r="B333" s="614" t="s">
        <v>1927</v>
      </c>
      <c r="C333" s="615" t="s">
        <v>515</v>
      </c>
      <c r="D333" s="616" t="s">
        <v>1928</v>
      </c>
      <c r="E333" s="615" t="s">
        <v>1587</v>
      </c>
      <c r="F333" s="616" t="s">
        <v>1930</v>
      </c>
      <c r="G333" s="615" t="s">
        <v>551</v>
      </c>
      <c r="H333" s="615" t="s">
        <v>1649</v>
      </c>
      <c r="I333" s="615" t="s">
        <v>1650</v>
      </c>
      <c r="J333" s="615" t="s">
        <v>1651</v>
      </c>
      <c r="K333" s="615" t="s">
        <v>1648</v>
      </c>
      <c r="L333" s="617">
        <v>2221.34</v>
      </c>
      <c r="M333" s="617">
        <v>3.5</v>
      </c>
      <c r="N333" s="618">
        <v>7774.6900000000005</v>
      </c>
    </row>
    <row r="334" spans="1:14" ht="14.4" customHeight="1" x14ac:dyDescent="0.3">
      <c r="A334" s="613" t="s">
        <v>510</v>
      </c>
      <c r="B334" s="614" t="s">
        <v>1927</v>
      </c>
      <c r="C334" s="615" t="s">
        <v>515</v>
      </c>
      <c r="D334" s="616" t="s">
        <v>1928</v>
      </c>
      <c r="E334" s="615" t="s">
        <v>1587</v>
      </c>
      <c r="F334" s="616" t="s">
        <v>1930</v>
      </c>
      <c r="G334" s="615" t="s">
        <v>551</v>
      </c>
      <c r="H334" s="615" t="s">
        <v>1652</v>
      </c>
      <c r="I334" s="615" t="s">
        <v>1653</v>
      </c>
      <c r="J334" s="615" t="s">
        <v>1654</v>
      </c>
      <c r="K334" s="615" t="s">
        <v>1655</v>
      </c>
      <c r="L334" s="617">
        <v>2493.6999999999994</v>
      </c>
      <c r="M334" s="617">
        <v>9</v>
      </c>
      <c r="N334" s="618">
        <v>22443.299999999996</v>
      </c>
    </row>
    <row r="335" spans="1:14" ht="14.4" customHeight="1" x14ac:dyDescent="0.3">
      <c r="A335" s="613" t="s">
        <v>510</v>
      </c>
      <c r="B335" s="614" t="s">
        <v>1927</v>
      </c>
      <c r="C335" s="615" t="s">
        <v>515</v>
      </c>
      <c r="D335" s="616" t="s">
        <v>1928</v>
      </c>
      <c r="E335" s="615" t="s">
        <v>1587</v>
      </c>
      <c r="F335" s="616" t="s">
        <v>1930</v>
      </c>
      <c r="G335" s="615" t="s">
        <v>551</v>
      </c>
      <c r="H335" s="615" t="s">
        <v>1656</v>
      </c>
      <c r="I335" s="615" t="s">
        <v>189</v>
      </c>
      <c r="J335" s="615" t="s">
        <v>1657</v>
      </c>
      <c r="K335" s="615"/>
      <c r="L335" s="617">
        <v>221.90245898544458</v>
      </c>
      <c r="M335" s="617">
        <v>80</v>
      </c>
      <c r="N335" s="618">
        <v>17752.196718835567</v>
      </c>
    </row>
    <row r="336" spans="1:14" ht="14.4" customHeight="1" x14ac:dyDescent="0.3">
      <c r="A336" s="613" t="s">
        <v>510</v>
      </c>
      <c r="B336" s="614" t="s">
        <v>1927</v>
      </c>
      <c r="C336" s="615" t="s">
        <v>515</v>
      </c>
      <c r="D336" s="616" t="s">
        <v>1928</v>
      </c>
      <c r="E336" s="615" t="s">
        <v>1587</v>
      </c>
      <c r="F336" s="616" t="s">
        <v>1930</v>
      </c>
      <c r="G336" s="615" t="s">
        <v>551</v>
      </c>
      <c r="H336" s="615" t="s">
        <v>1658</v>
      </c>
      <c r="I336" s="615" t="s">
        <v>1659</v>
      </c>
      <c r="J336" s="615" t="s">
        <v>1660</v>
      </c>
      <c r="K336" s="615" t="s">
        <v>1661</v>
      </c>
      <c r="L336" s="617">
        <v>2275.91</v>
      </c>
      <c r="M336" s="617">
        <v>1</v>
      </c>
      <c r="N336" s="618">
        <v>2275.91</v>
      </c>
    </row>
    <row r="337" spans="1:14" ht="14.4" customHeight="1" x14ac:dyDescent="0.3">
      <c r="A337" s="613" t="s">
        <v>510</v>
      </c>
      <c r="B337" s="614" t="s">
        <v>1927</v>
      </c>
      <c r="C337" s="615" t="s">
        <v>515</v>
      </c>
      <c r="D337" s="616" t="s">
        <v>1928</v>
      </c>
      <c r="E337" s="615" t="s">
        <v>1587</v>
      </c>
      <c r="F337" s="616" t="s">
        <v>1930</v>
      </c>
      <c r="G337" s="615" t="s">
        <v>1413</v>
      </c>
      <c r="H337" s="615" t="s">
        <v>1662</v>
      </c>
      <c r="I337" s="615" t="s">
        <v>1663</v>
      </c>
      <c r="J337" s="615" t="s">
        <v>1664</v>
      </c>
      <c r="K337" s="615" t="s">
        <v>550</v>
      </c>
      <c r="L337" s="617">
        <v>40.515428375904037</v>
      </c>
      <c r="M337" s="617">
        <v>35</v>
      </c>
      <c r="N337" s="618">
        <v>1418.0399931566412</v>
      </c>
    </row>
    <row r="338" spans="1:14" ht="14.4" customHeight="1" x14ac:dyDescent="0.3">
      <c r="A338" s="613" t="s">
        <v>510</v>
      </c>
      <c r="B338" s="614" t="s">
        <v>1927</v>
      </c>
      <c r="C338" s="615" t="s">
        <v>515</v>
      </c>
      <c r="D338" s="616" t="s">
        <v>1928</v>
      </c>
      <c r="E338" s="615" t="s">
        <v>1587</v>
      </c>
      <c r="F338" s="616" t="s">
        <v>1930</v>
      </c>
      <c r="G338" s="615" t="s">
        <v>1413</v>
      </c>
      <c r="H338" s="615" t="s">
        <v>1665</v>
      </c>
      <c r="I338" s="615" t="s">
        <v>1666</v>
      </c>
      <c r="J338" s="615" t="s">
        <v>1667</v>
      </c>
      <c r="K338" s="615" t="s">
        <v>550</v>
      </c>
      <c r="L338" s="617">
        <v>47.81</v>
      </c>
      <c r="M338" s="617">
        <v>16</v>
      </c>
      <c r="N338" s="618">
        <v>764.96</v>
      </c>
    </row>
    <row r="339" spans="1:14" ht="14.4" customHeight="1" x14ac:dyDescent="0.3">
      <c r="A339" s="613" t="s">
        <v>510</v>
      </c>
      <c r="B339" s="614" t="s">
        <v>1927</v>
      </c>
      <c r="C339" s="615" t="s">
        <v>515</v>
      </c>
      <c r="D339" s="616" t="s">
        <v>1928</v>
      </c>
      <c r="E339" s="615" t="s">
        <v>1587</v>
      </c>
      <c r="F339" s="616" t="s">
        <v>1930</v>
      </c>
      <c r="G339" s="615" t="s">
        <v>1413</v>
      </c>
      <c r="H339" s="615" t="s">
        <v>1668</v>
      </c>
      <c r="I339" s="615" t="s">
        <v>1669</v>
      </c>
      <c r="J339" s="615" t="s">
        <v>1670</v>
      </c>
      <c r="K339" s="615" t="s">
        <v>550</v>
      </c>
      <c r="L339" s="617">
        <v>47.809990945841456</v>
      </c>
      <c r="M339" s="617">
        <v>76</v>
      </c>
      <c r="N339" s="618">
        <v>3633.5593118839506</v>
      </c>
    </row>
    <row r="340" spans="1:14" ht="14.4" customHeight="1" x14ac:dyDescent="0.3">
      <c r="A340" s="613" t="s">
        <v>510</v>
      </c>
      <c r="B340" s="614" t="s">
        <v>1927</v>
      </c>
      <c r="C340" s="615" t="s">
        <v>515</v>
      </c>
      <c r="D340" s="616" t="s">
        <v>1928</v>
      </c>
      <c r="E340" s="615" t="s">
        <v>1587</v>
      </c>
      <c r="F340" s="616" t="s">
        <v>1930</v>
      </c>
      <c r="G340" s="615" t="s">
        <v>1413</v>
      </c>
      <c r="H340" s="615" t="s">
        <v>1671</v>
      </c>
      <c r="I340" s="615" t="s">
        <v>1672</v>
      </c>
      <c r="J340" s="615" t="s">
        <v>1673</v>
      </c>
      <c r="K340" s="615" t="s">
        <v>550</v>
      </c>
      <c r="L340" s="617">
        <v>48.09999996345779</v>
      </c>
      <c r="M340" s="617">
        <v>40</v>
      </c>
      <c r="N340" s="618">
        <v>1923.9999985383115</v>
      </c>
    </row>
    <row r="341" spans="1:14" ht="14.4" customHeight="1" x14ac:dyDescent="0.3">
      <c r="A341" s="613" t="s">
        <v>510</v>
      </c>
      <c r="B341" s="614" t="s">
        <v>1927</v>
      </c>
      <c r="C341" s="615" t="s">
        <v>515</v>
      </c>
      <c r="D341" s="616" t="s">
        <v>1928</v>
      </c>
      <c r="E341" s="615" t="s">
        <v>1587</v>
      </c>
      <c r="F341" s="616" t="s">
        <v>1930</v>
      </c>
      <c r="G341" s="615" t="s">
        <v>1413</v>
      </c>
      <c r="H341" s="615" t="s">
        <v>1674</v>
      </c>
      <c r="I341" s="615" t="s">
        <v>1675</v>
      </c>
      <c r="J341" s="615" t="s">
        <v>1676</v>
      </c>
      <c r="K341" s="615" t="s">
        <v>550</v>
      </c>
      <c r="L341" s="617">
        <v>33.569977168044765</v>
      </c>
      <c r="M341" s="617">
        <v>16</v>
      </c>
      <c r="N341" s="618">
        <v>537.11963468871625</v>
      </c>
    </row>
    <row r="342" spans="1:14" ht="14.4" customHeight="1" x14ac:dyDescent="0.3">
      <c r="A342" s="613" t="s">
        <v>510</v>
      </c>
      <c r="B342" s="614" t="s">
        <v>1927</v>
      </c>
      <c r="C342" s="615" t="s">
        <v>515</v>
      </c>
      <c r="D342" s="616" t="s">
        <v>1928</v>
      </c>
      <c r="E342" s="615" t="s">
        <v>1587</v>
      </c>
      <c r="F342" s="616" t="s">
        <v>1930</v>
      </c>
      <c r="G342" s="615" t="s">
        <v>1413</v>
      </c>
      <c r="H342" s="615" t="s">
        <v>1677</v>
      </c>
      <c r="I342" s="615" t="s">
        <v>1678</v>
      </c>
      <c r="J342" s="615" t="s">
        <v>1679</v>
      </c>
      <c r="K342" s="615" t="s">
        <v>1680</v>
      </c>
      <c r="L342" s="617">
        <v>207.65591579247561</v>
      </c>
      <c r="M342" s="617">
        <v>10</v>
      </c>
      <c r="N342" s="618">
        <v>2076.5591579247562</v>
      </c>
    </row>
    <row r="343" spans="1:14" ht="14.4" customHeight="1" x14ac:dyDescent="0.3">
      <c r="A343" s="613" t="s">
        <v>510</v>
      </c>
      <c r="B343" s="614" t="s">
        <v>1927</v>
      </c>
      <c r="C343" s="615" t="s">
        <v>515</v>
      </c>
      <c r="D343" s="616" t="s">
        <v>1928</v>
      </c>
      <c r="E343" s="615" t="s">
        <v>1587</v>
      </c>
      <c r="F343" s="616" t="s">
        <v>1930</v>
      </c>
      <c r="G343" s="615" t="s">
        <v>1413</v>
      </c>
      <c r="H343" s="615" t="s">
        <v>1681</v>
      </c>
      <c r="I343" s="615" t="s">
        <v>1682</v>
      </c>
      <c r="J343" s="615" t="s">
        <v>1683</v>
      </c>
      <c r="K343" s="615" t="s">
        <v>1684</v>
      </c>
      <c r="L343" s="617">
        <v>215.8542461524315</v>
      </c>
      <c r="M343" s="617">
        <v>49</v>
      </c>
      <c r="N343" s="618">
        <v>10576.858061469144</v>
      </c>
    </row>
    <row r="344" spans="1:14" ht="14.4" customHeight="1" x14ac:dyDescent="0.3">
      <c r="A344" s="613" t="s">
        <v>510</v>
      </c>
      <c r="B344" s="614" t="s">
        <v>1927</v>
      </c>
      <c r="C344" s="615" t="s">
        <v>515</v>
      </c>
      <c r="D344" s="616" t="s">
        <v>1928</v>
      </c>
      <c r="E344" s="615" t="s">
        <v>1587</v>
      </c>
      <c r="F344" s="616" t="s">
        <v>1930</v>
      </c>
      <c r="G344" s="615" t="s">
        <v>1413</v>
      </c>
      <c r="H344" s="615" t="s">
        <v>1685</v>
      </c>
      <c r="I344" s="615" t="s">
        <v>1685</v>
      </c>
      <c r="J344" s="615" t="s">
        <v>1686</v>
      </c>
      <c r="K344" s="615" t="s">
        <v>1687</v>
      </c>
      <c r="L344" s="617">
        <v>426.33996282613919</v>
      </c>
      <c r="M344" s="617">
        <v>15</v>
      </c>
      <c r="N344" s="618">
        <v>6395.0994423920874</v>
      </c>
    </row>
    <row r="345" spans="1:14" ht="14.4" customHeight="1" x14ac:dyDescent="0.3">
      <c r="A345" s="613" t="s">
        <v>510</v>
      </c>
      <c r="B345" s="614" t="s">
        <v>1927</v>
      </c>
      <c r="C345" s="615" t="s">
        <v>515</v>
      </c>
      <c r="D345" s="616" t="s">
        <v>1928</v>
      </c>
      <c r="E345" s="615" t="s">
        <v>1587</v>
      </c>
      <c r="F345" s="616" t="s">
        <v>1930</v>
      </c>
      <c r="G345" s="615" t="s">
        <v>1413</v>
      </c>
      <c r="H345" s="615" t="s">
        <v>1688</v>
      </c>
      <c r="I345" s="615" t="s">
        <v>1688</v>
      </c>
      <c r="J345" s="615" t="s">
        <v>1689</v>
      </c>
      <c r="K345" s="615" t="s">
        <v>1687</v>
      </c>
      <c r="L345" s="617">
        <v>183.56311687934539</v>
      </c>
      <c r="M345" s="617">
        <v>282</v>
      </c>
      <c r="N345" s="618">
        <v>51764.7989599754</v>
      </c>
    </row>
    <row r="346" spans="1:14" ht="14.4" customHeight="1" x14ac:dyDescent="0.3">
      <c r="A346" s="613" t="s">
        <v>510</v>
      </c>
      <c r="B346" s="614" t="s">
        <v>1927</v>
      </c>
      <c r="C346" s="615" t="s">
        <v>515</v>
      </c>
      <c r="D346" s="616" t="s">
        <v>1928</v>
      </c>
      <c r="E346" s="615" t="s">
        <v>1587</v>
      </c>
      <c r="F346" s="616" t="s">
        <v>1930</v>
      </c>
      <c r="G346" s="615" t="s">
        <v>1413</v>
      </c>
      <c r="H346" s="615" t="s">
        <v>1690</v>
      </c>
      <c r="I346" s="615" t="s">
        <v>1691</v>
      </c>
      <c r="J346" s="615" t="s">
        <v>1692</v>
      </c>
      <c r="K346" s="615" t="s">
        <v>1693</v>
      </c>
      <c r="L346" s="617">
        <v>391.08995394479837</v>
      </c>
      <c r="M346" s="617">
        <v>32</v>
      </c>
      <c r="N346" s="618">
        <v>12514.878526233548</v>
      </c>
    </row>
    <row r="347" spans="1:14" ht="14.4" customHeight="1" x14ac:dyDescent="0.3">
      <c r="A347" s="613" t="s">
        <v>510</v>
      </c>
      <c r="B347" s="614" t="s">
        <v>1927</v>
      </c>
      <c r="C347" s="615" t="s">
        <v>515</v>
      </c>
      <c r="D347" s="616" t="s">
        <v>1928</v>
      </c>
      <c r="E347" s="615" t="s">
        <v>1587</v>
      </c>
      <c r="F347" s="616" t="s">
        <v>1930</v>
      </c>
      <c r="G347" s="615" t="s">
        <v>1413</v>
      </c>
      <c r="H347" s="615" t="s">
        <v>1694</v>
      </c>
      <c r="I347" s="615" t="s">
        <v>1694</v>
      </c>
      <c r="J347" s="615" t="s">
        <v>1695</v>
      </c>
      <c r="K347" s="615" t="s">
        <v>1696</v>
      </c>
      <c r="L347" s="617">
        <v>116.24998625565125</v>
      </c>
      <c r="M347" s="617">
        <v>7</v>
      </c>
      <c r="N347" s="618">
        <v>813.74990378955874</v>
      </c>
    </row>
    <row r="348" spans="1:14" ht="14.4" customHeight="1" x14ac:dyDescent="0.3">
      <c r="A348" s="613" t="s">
        <v>510</v>
      </c>
      <c r="B348" s="614" t="s">
        <v>1927</v>
      </c>
      <c r="C348" s="615" t="s">
        <v>515</v>
      </c>
      <c r="D348" s="616" t="s">
        <v>1928</v>
      </c>
      <c r="E348" s="615" t="s">
        <v>1587</v>
      </c>
      <c r="F348" s="616" t="s">
        <v>1930</v>
      </c>
      <c r="G348" s="615" t="s">
        <v>1413</v>
      </c>
      <c r="H348" s="615" t="s">
        <v>1697</v>
      </c>
      <c r="I348" s="615" t="s">
        <v>1697</v>
      </c>
      <c r="J348" s="615" t="s">
        <v>1698</v>
      </c>
      <c r="K348" s="615" t="s">
        <v>1696</v>
      </c>
      <c r="L348" s="617">
        <v>116.25001228801193</v>
      </c>
      <c r="M348" s="617">
        <v>9</v>
      </c>
      <c r="N348" s="618">
        <v>1046.2501105921074</v>
      </c>
    </row>
    <row r="349" spans="1:14" ht="14.4" customHeight="1" x14ac:dyDescent="0.3">
      <c r="A349" s="613" t="s">
        <v>510</v>
      </c>
      <c r="B349" s="614" t="s">
        <v>1927</v>
      </c>
      <c r="C349" s="615" t="s">
        <v>515</v>
      </c>
      <c r="D349" s="616" t="s">
        <v>1928</v>
      </c>
      <c r="E349" s="615" t="s">
        <v>1587</v>
      </c>
      <c r="F349" s="616" t="s">
        <v>1930</v>
      </c>
      <c r="G349" s="615" t="s">
        <v>1413</v>
      </c>
      <c r="H349" s="615" t="s">
        <v>1699</v>
      </c>
      <c r="I349" s="615" t="s">
        <v>1700</v>
      </c>
      <c r="J349" s="615" t="s">
        <v>1701</v>
      </c>
      <c r="K349" s="615" t="s">
        <v>1702</v>
      </c>
      <c r="L349" s="617">
        <v>116.25</v>
      </c>
      <c r="M349" s="617">
        <v>2</v>
      </c>
      <c r="N349" s="618">
        <v>232.5</v>
      </c>
    </row>
    <row r="350" spans="1:14" ht="14.4" customHeight="1" x14ac:dyDescent="0.3">
      <c r="A350" s="613" t="s">
        <v>510</v>
      </c>
      <c r="B350" s="614" t="s">
        <v>1927</v>
      </c>
      <c r="C350" s="615" t="s">
        <v>515</v>
      </c>
      <c r="D350" s="616" t="s">
        <v>1928</v>
      </c>
      <c r="E350" s="615" t="s">
        <v>1587</v>
      </c>
      <c r="F350" s="616" t="s">
        <v>1930</v>
      </c>
      <c r="G350" s="615" t="s">
        <v>1413</v>
      </c>
      <c r="H350" s="615" t="s">
        <v>1703</v>
      </c>
      <c r="I350" s="615" t="s">
        <v>1704</v>
      </c>
      <c r="J350" s="615" t="s">
        <v>1705</v>
      </c>
      <c r="K350" s="615" t="s">
        <v>1696</v>
      </c>
      <c r="L350" s="617">
        <v>116.25000572123349</v>
      </c>
      <c r="M350" s="617">
        <v>10</v>
      </c>
      <c r="N350" s="618">
        <v>1162.5000572123349</v>
      </c>
    </row>
    <row r="351" spans="1:14" ht="14.4" customHeight="1" x14ac:dyDescent="0.3">
      <c r="A351" s="613" t="s">
        <v>510</v>
      </c>
      <c r="B351" s="614" t="s">
        <v>1927</v>
      </c>
      <c r="C351" s="615" t="s">
        <v>515</v>
      </c>
      <c r="D351" s="616" t="s">
        <v>1928</v>
      </c>
      <c r="E351" s="615" t="s">
        <v>1587</v>
      </c>
      <c r="F351" s="616" t="s">
        <v>1930</v>
      </c>
      <c r="G351" s="615" t="s">
        <v>1413</v>
      </c>
      <c r="H351" s="615" t="s">
        <v>1706</v>
      </c>
      <c r="I351" s="615" t="s">
        <v>1706</v>
      </c>
      <c r="J351" s="615" t="s">
        <v>1707</v>
      </c>
      <c r="K351" s="615" t="s">
        <v>1708</v>
      </c>
      <c r="L351" s="617">
        <v>191.21999999999997</v>
      </c>
      <c r="M351" s="617">
        <v>1</v>
      </c>
      <c r="N351" s="618">
        <v>191.21999999999997</v>
      </c>
    </row>
    <row r="352" spans="1:14" ht="14.4" customHeight="1" x14ac:dyDescent="0.3">
      <c r="A352" s="613" t="s">
        <v>510</v>
      </c>
      <c r="B352" s="614" t="s">
        <v>1927</v>
      </c>
      <c r="C352" s="615" t="s">
        <v>515</v>
      </c>
      <c r="D352" s="616" t="s">
        <v>1928</v>
      </c>
      <c r="E352" s="615" t="s">
        <v>1587</v>
      </c>
      <c r="F352" s="616" t="s">
        <v>1930</v>
      </c>
      <c r="G352" s="615" t="s">
        <v>1413</v>
      </c>
      <c r="H352" s="615" t="s">
        <v>1709</v>
      </c>
      <c r="I352" s="615" t="s">
        <v>1709</v>
      </c>
      <c r="J352" s="615" t="s">
        <v>1710</v>
      </c>
      <c r="K352" s="615" t="s">
        <v>1708</v>
      </c>
      <c r="L352" s="617">
        <v>162.43158322293823</v>
      </c>
      <c r="M352" s="617">
        <v>26.5</v>
      </c>
      <c r="N352" s="618">
        <v>4304.436955407863</v>
      </c>
    </row>
    <row r="353" spans="1:14" ht="14.4" customHeight="1" x14ac:dyDescent="0.3">
      <c r="A353" s="613" t="s">
        <v>510</v>
      </c>
      <c r="B353" s="614" t="s">
        <v>1927</v>
      </c>
      <c r="C353" s="615" t="s">
        <v>515</v>
      </c>
      <c r="D353" s="616" t="s">
        <v>1928</v>
      </c>
      <c r="E353" s="615" t="s">
        <v>1587</v>
      </c>
      <c r="F353" s="616" t="s">
        <v>1930</v>
      </c>
      <c r="G353" s="615" t="s">
        <v>1413</v>
      </c>
      <c r="H353" s="615" t="s">
        <v>1711</v>
      </c>
      <c r="I353" s="615" t="s">
        <v>1711</v>
      </c>
      <c r="J353" s="615" t="s">
        <v>1712</v>
      </c>
      <c r="K353" s="615" t="s">
        <v>1708</v>
      </c>
      <c r="L353" s="617">
        <v>162.49163994335575</v>
      </c>
      <c r="M353" s="617">
        <v>19.5</v>
      </c>
      <c r="N353" s="618">
        <v>3168.5869788954374</v>
      </c>
    </row>
    <row r="354" spans="1:14" ht="14.4" customHeight="1" x14ac:dyDescent="0.3">
      <c r="A354" s="613" t="s">
        <v>510</v>
      </c>
      <c r="B354" s="614" t="s">
        <v>1927</v>
      </c>
      <c r="C354" s="615" t="s">
        <v>515</v>
      </c>
      <c r="D354" s="616" t="s">
        <v>1928</v>
      </c>
      <c r="E354" s="615" t="s">
        <v>1587</v>
      </c>
      <c r="F354" s="616" t="s">
        <v>1930</v>
      </c>
      <c r="G354" s="615" t="s">
        <v>1413</v>
      </c>
      <c r="H354" s="615" t="s">
        <v>1713</v>
      </c>
      <c r="I354" s="615" t="s">
        <v>1713</v>
      </c>
      <c r="J354" s="615" t="s">
        <v>1676</v>
      </c>
      <c r="K354" s="615" t="s">
        <v>1708</v>
      </c>
      <c r="L354" s="617">
        <v>137.0799609788626</v>
      </c>
      <c r="M354" s="617">
        <v>16</v>
      </c>
      <c r="N354" s="618">
        <v>2193.2793756618016</v>
      </c>
    </row>
    <row r="355" spans="1:14" ht="14.4" customHeight="1" x14ac:dyDescent="0.3">
      <c r="A355" s="613" t="s">
        <v>510</v>
      </c>
      <c r="B355" s="614" t="s">
        <v>1927</v>
      </c>
      <c r="C355" s="615" t="s">
        <v>515</v>
      </c>
      <c r="D355" s="616" t="s">
        <v>1928</v>
      </c>
      <c r="E355" s="615" t="s">
        <v>1714</v>
      </c>
      <c r="F355" s="616" t="s">
        <v>1931</v>
      </c>
      <c r="G355" s="615"/>
      <c r="H355" s="615" t="s">
        <v>1715</v>
      </c>
      <c r="I355" s="615" t="s">
        <v>1716</v>
      </c>
      <c r="J355" s="615" t="s">
        <v>1717</v>
      </c>
      <c r="K355" s="615" t="s">
        <v>1718</v>
      </c>
      <c r="L355" s="617">
        <v>84.74</v>
      </c>
      <c r="M355" s="617">
        <v>10</v>
      </c>
      <c r="N355" s="618">
        <v>847.4</v>
      </c>
    </row>
    <row r="356" spans="1:14" ht="14.4" customHeight="1" x14ac:dyDescent="0.3">
      <c r="A356" s="613" t="s">
        <v>510</v>
      </c>
      <c r="B356" s="614" t="s">
        <v>1927</v>
      </c>
      <c r="C356" s="615" t="s">
        <v>515</v>
      </c>
      <c r="D356" s="616" t="s">
        <v>1928</v>
      </c>
      <c r="E356" s="615" t="s">
        <v>1714</v>
      </c>
      <c r="F356" s="616" t="s">
        <v>1931</v>
      </c>
      <c r="G356" s="615"/>
      <c r="H356" s="615" t="s">
        <v>1719</v>
      </c>
      <c r="I356" s="615" t="s">
        <v>1720</v>
      </c>
      <c r="J356" s="615" t="s">
        <v>1721</v>
      </c>
      <c r="K356" s="615" t="s">
        <v>1722</v>
      </c>
      <c r="L356" s="617">
        <v>418.58204243515115</v>
      </c>
      <c r="M356" s="617">
        <v>19</v>
      </c>
      <c r="N356" s="618">
        <v>7953.0588062678717</v>
      </c>
    </row>
    <row r="357" spans="1:14" ht="14.4" customHeight="1" x14ac:dyDescent="0.3">
      <c r="A357" s="613" t="s">
        <v>510</v>
      </c>
      <c r="B357" s="614" t="s">
        <v>1927</v>
      </c>
      <c r="C357" s="615" t="s">
        <v>515</v>
      </c>
      <c r="D357" s="616" t="s">
        <v>1928</v>
      </c>
      <c r="E357" s="615" t="s">
        <v>1714</v>
      </c>
      <c r="F357" s="616" t="s">
        <v>1931</v>
      </c>
      <c r="G357" s="615"/>
      <c r="H357" s="615" t="s">
        <v>1723</v>
      </c>
      <c r="I357" s="615" t="s">
        <v>1724</v>
      </c>
      <c r="J357" s="615" t="s">
        <v>1725</v>
      </c>
      <c r="K357" s="615" t="s">
        <v>1726</v>
      </c>
      <c r="L357" s="617">
        <v>71.459811882319329</v>
      </c>
      <c r="M357" s="617">
        <v>20</v>
      </c>
      <c r="N357" s="618">
        <v>1429.1962376463866</v>
      </c>
    </row>
    <row r="358" spans="1:14" ht="14.4" customHeight="1" x14ac:dyDescent="0.3">
      <c r="A358" s="613" t="s">
        <v>510</v>
      </c>
      <c r="B358" s="614" t="s">
        <v>1927</v>
      </c>
      <c r="C358" s="615" t="s">
        <v>515</v>
      </c>
      <c r="D358" s="616" t="s">
        <v>1928</v>
      </c>
      <c r="E358" s="615" t="s">
        <v>1714</v>
      </c>
      <c r="F358" s="616" t="s">
        <v>1931</v>
      </c>
      <c r="G358" s="615"/>
      <c r="H358" s="615" t="s">
        <v>1727</v>
      </c>
      <c r="I358" s="615" t="s">
        <v>1728</v>
      </c>
      <c r="J358" s="615" t="s">
        <v>1729</v>
      </c>
      <c r="K358" s="615" t="s">
        <v>1730</v>
      </c>
      <c r="L358" s="617">
        <v>633.94886516356769</v>
      </c>
      <c r="M358" s="617">
        <v>7.2499999999999991</v>
      </c>
      <c r="N358" s="618">
        <v>4596.1292724358655</v>
      </c>
    </row>
    <row r="359" spans="1:14" ht="14.4" customHeight="1" x14ac:dyDescent="0.3">
      <c r="A359" s="613" t="s">
        <v>510</v>
      </c>
      <c r="B359" s="614" t="s">
        <v>1927</v>
      </c>
      <c r="C359" s="615" t="s">
        <v>515</v>
      </c>
      <c r="D359" s="616" t="s">
        <v>1928</v>
      </c>
      <c r="E359" s="615" t="s">
        <v>1714</v>
      </c>
      <c r="F359" s="616" t="s">
        <v>1931</v>
      </c>
      <c r="G359" s="615"/>
      <c r="H359" s="615" t="s">
        <v>1731</v>
      </c>
      <c r="I359" s="615" t="s">
        <v>1731</v>
      </c>
      <c r="J359" s="615" t="s">
        <v>1732</v>
      </c>
      <c r="K359" s="615" t="s">
        <v>1733</v>
      </c>
      <c r="L359" s="617">
        <v>1774.2978795956799</v>
      </c>
      <c r="M359" s="617">
        <v>11</v>
      </c>
      <c r="N359" s="618">
        <v>19517.276675552479</v>
      </c>
    </row>
    <row r="360" spans="1:14" ht="14.4" customHeight="1" x14ac:dyDescent="0.3">
      <c r="A360" s="613" t="s">
        <v>510</v>
      </c>
      <c r="B360" s="614" t="s">
        <v>1927</v>
      </c>
      <c r="C360" s="615" t="s">
        <v>515</v>
      </c>
      <c r="D360" s="616" t="s">
        <v>1928</v>
      </c>
      <c r="E360" s="615" t="s">
        <v>1714</v>
      </c>
      <c r="F360" s="616" t="s">
        <v>1931</v>
      </c>
      <c r="G360" s="615"/>
      <c r="H360" s="615" t="s">
        <v>1734</v>
      </c>
      <c r="I360" s="615" t="s">
        <v>1734</v>
      </c>
      <c r="J360" s="615" t="s">
        <v>1735</v>
      </c>
      <c r="K360" s="615" t="s">
        <v>1736</v>
      </c>
      <c r="L360" s="617">
        <v>155.25</v>
      </c>
      <c r="M360" s="617">
        <v>2</v>
      </c>
      <c r="N360" s="618">
        <v>310.5</v>
      </c>
    </row>
    <row r="361" spans="1:14" ht="14.4" customHeight="1" x14ac:dyDescent="0.3">
      <c r="A361" s="613" t="s">
        <v>510</v>
      </c>
      <c r="B361" s="614" t="s">
        <v>1927</v>
      </c>
      <c r="C361" s="615" t="s">
        <v>515</v>
      </c>
      <c r="D361" s="616" t="s">
        <v>1928</v>
      </c>
      <c r="E361" s="615" t="s">
        <v>1714</v>
      </c>
      <c r="F361" s="616" t="s">
        <v>1931</v>
      </c>
      <c r="G361" s="615"/>
      <c r="H361" s="615" t="s">
        <v>1737</v>
      </c>
      <c r="I361" s="615" t="s">
        <v>1737</v>
      </c>
      <c r="J361" s="615" t="s">
        <v>1738</v>
      </c>
      <c r="K361" s="615" t="s">
        <v>1739</v>
      </c>
      <c r="L361" s="617">
        <v>194.69</v>
      </c>
      <c r="M361" s="617">
        <v>1.9999999999999942</v>
      </c>
      <c r="N361" s="618">
        <v>389.37999999999886</v>
      </c>
    </row>
    <row r="362" spans="1:14" ht="14.4" customHeight="1" x14ac:dyDescent="0.3">
      <c r="A362" s="613" t="s">
        <v>510</v>
      </c>
      <c r="B362" s="614" t="s">
        <v>1927</v>
      </c>
      <c r="C362" s="615" t="s">
        <v>515</v>
      </c>
      <c r="D362" s="616" t="s">
        <v>1928</v>
      </c>
      <c r="E362" s="615" t="s">
        <v>1714</v>
      </c>
      <c r="F362" s="616" t="s">
        <v>1931</v>
      </c>
      <c r="G362" s="615"/>
      <c r="H362" s="615" t="s">
        <v>1740</v>
      </c>
      <c r="I362" s="615" t="s">
        <v>1740</v>
      </c>
      <c r="J362" s="615" t="s">
        <v>1741</v>
      </c>
      <c r="K362" s="615" t="s">
        <v>1742</v>
      </c>
      <c r="L362" s="617">
        <v>454.45</v>
      </c>
      <c r="M362" s="617">
        <v>1</v>
      </c>
      <c r="N362" s="618">
        <v>454.45</v>
      </c>
    </row>
    <row r="363" spans="1:14" ht="14.4" customHeight="1" x14ac:dyDescent="0.3">
      <c r="A363" s="613" t="s">
        <v>510</v>
      </c>
      <c r="B363" s="614" t="s">
        <v>1927</v>
      </c>
      <c r="C363" s="615" t="s">
        <v>515</v>
      </c>
      <c r="D363" s="616" t="s">
        <v>1928</v>
      </c>
      <c r="E363" s="615" t="s">
        <v>1714</v>
      </c>
      <c r="F363" s="616" t="s">
        <v>1931</v>
      </c>
      <c r="G363" s="615" t="s">
        <v>551</v>
      </c>
      <c r="H363" s="615" t="s">
        <v>1743</v>
      </c>
      <c r="I363" s="615" t="s">
        <v>1744</v>
      </c>
      <c r="J363" s="615" t="s">
        <v>1745</v>
      </c>
      <c r="K363" s="615" t="s">
        <v>1746</v>
      </c>
      <c r="L363" s="617">
        <v>40.330000000000005</v>
      </c>
      <c r="M363" s="617">
        <v>3</v>
      </c>
      <c r="N363" s="618">
        <v>120.99000000000001</v>
      </c>
    </row>
    <row r="364" spans="1:14" ht="14.4" customHeight="1" x14ac:dyDescent="0.3">
      <c r="A364" s="613" t="s">
        <v>510</v>
      </c>
      <c r="B364" s="614" t="s">
        <v>1927</v>
      </c>
      <c r="C364" s="615" t="s">
        <v>515</v>
      </c>
      <c r="D364" s="616" t="s">
        <v>1928</v>
      </c>
      <c r="E364" s="615" t="s">
        <v>1714</v>
      </c>
      <c r="F364" s="616" t="s">
        <v>1931</v>
      </c>
      <c r="G364" s="615" t="s">
        <v>551</v>
      </c>
      <c r="H364" s="615" t="s">
        <v>1747</v>
      </c>
      <c r="I364" s="615" t="s">
        <v>1748</v>
      </c>
      <c r="J364" s="615" t="s">
        <v>1749</v>
      </c>
      <c r="K364" s="615" t="s">
        <v>600</v>
      </c>
      <c r="L364" s="617">
        <v>67.890000000000015</v>
      </c>
      <c r="M364" s="617">
        <v>5</v>
      </c>
      <c r="N364" s="618">
        <v>339.45000000000005</v>
      </c>
    </row>
    <row r="365" spans="1:14" ht="14.4" customHeight="1" x14ac:dyDescent="0.3">
      <c r="A365" s="613" t="s">
        <v>510</v>
      </c>
      <c r="B365" s="614" t="s">
        <v>1927</v>
      </c>
      <c r="C365" s="615" t="s">
        <v>515</v>
      </c>
      <c r="D365" s="616" t="s">
        <v>1928</v>
      </c>
      <c r="E365" s="615" t="s">
        <v>1714</v>
      </c>
      <c r="F365" s="616" t="s">
        <v>1931</v>
      </c>
      <c r="G365" s="615" t="s">
        <v>551</v>
      </c>
      <c r="H365" s="615" t="s">
        <v>1750</v>
      </c>
      <c r="I365" s="615" t="s">
        <v>1751</v>
      </c>
      <c r="J365" s="615" t="s">
        <v>1752</v>
      </c>
      <c r="K365" s="615" t="s">
        <v>1116</v>
      </c>
      <c r="L365" s="617">
        <v>25.629999999999978</v>
      </c>
      <c r="M365" s="617">
        <v>7</v>
      </c>
      <c r="N365" s="618">
        <v>179.40999999999985</v>
      </c>
    </row>
    <row r="366" spans="1:14" ht="14.4" customHeight="1" x14ac:dyDescent="0.3">
      <c r="A366" s="613" t="s">
        <v>510</v>
      </c>
      <c r="B366" s="614" t="s">
        <v>1927</v>
      </c>
      <c r="C366" s="615" t="s">
        <v>515</v>
      </c>
      <c r="D366" s="616" t="s">
        <v>1928</v>
      </c>
      <c r="E366" s="615" t="s">
        <v>1714</v>
      </c>
      <c r="F366" s="616" t="s">
        <v>1931</v>
      </c>
      <c r="G366" s="615" t="s">
        <v>551</v>
      </c>
      <c r="H366" s="615" t="s">
        <v>1753</v>
      </c>
      <c r="I366" s="615" t="s">
        <v>1754</v>
      </c>
      <c r="J366" s="615" t="s">
        <v>1755</v>
      </c>
      <c r="K366" s="615" t="s">
        <v>1756</v>
      </c>
      <c r="L366" s="617">
        <v>32.604425173993214</v>
      </c>
      <c r="M366" s="617">
        <v>9</v>
      </c>
      <c r="N366" s="618">
        <v>293.43982656593892</v>
      </c>
    </row>
    <row r="367" spans="1:14" ht="14.4" customHeight="1" x14ac:dyDescent="0.3">
      <c r="A367" s="613" t="s">
        <v>510</v>
      </c>
      <c r="B367" s="614" t="s">
        <v>1927</v>
      </c>
      <c r="C367" s="615" t="s">
        <v>515</v>
      </c>
      <c r="D367" s="616" t="s">
        <v>1928</v>
      </c>
      <c r="E367" s="615" t="s">
        <v>1714</v>
      </c>
      <c r="F367" s="616" t="s">
        <v>1931</v>
      </c>
      <c r="G367" s="615" t="s">
        <v>551</v>
      </c>
      <c r="H367" s="615" t="s">
        <v>1757</v>
      </c>
      <c r="I367" s="615" t="s">
        <v>1758</v>
      </c>
      <c r="J367" s="615" t="s">
        <v>1759</v>
      </c>
      <c r="K367" s="615" t="s">
        <v>1760</v>
      </c>
      <c r="L367" s="617">
        <v>2784.4137946428577</v>
      </c>
      <c r="M367" s="617">
        <v>22.4</v>
      </c>
      <c r="N367" s="618">
        <v>62370.869000000006</v>
      </c>
    </row>
    <row r="368" spans="1:14" ht="14.4" customHeight="1" x14ac:dyDescent="0.3">
      <c r="A368" s="613" t="s">
        <v>510</v>
      </c>
      <c r="B368" s="614" t="s">
        <v>1927</v>
      </c>
      <c r="C368" s="615" t="s">
        <v>515</v>
      </c>
      <c r="D368" s="616" t="s">
        <v>1928</v>
      </c>
      <c r="E368" s="615" t="s">
        <v>1714</v>
      </c>
      <c r="F368" s="616" t="s">
        <v>1931</v>
      </c>
      <c r="G368" s="615" t="s">
        <v>551</v>
      </c>
      <c r="H368" s="615" t="s">
        <v>1761</v>
      </c>
      <c r="I368" s="615" t="s">
        <v>1762</v>
      </c>
      <c r="J368" s="615" t="s">
        <v>1763</v>
      </c>
      <c r="K368" s="615" t="s">
        <v>1764</v>
      </c>
      <c r="L368" s="617">
        <v>110.297</v>
      </c>
      <c r="M368" s="617">
        <v>1</v>
      </c>
      <c r="N368" s="618">
        <v>110.297</v>
      </c>
    </row>
    <row r="369" spans="1:14" ht="14.4" customHeight="1" x14ac:dyDescent="0.3">
      <c r="A369" s="613" t="s">
        <v>510</v>
      </c>
      <c r="B369" s="614" t="s">
        <v>1927</v>
      </c>
      <c r="C369" s="615" t="s">
        <v>515</v>
      </c>
      <c r="D369" s="616" t="s">
        <v>1928</v>
      </c>
      <c r="E369" s="615" t="s">
        <v>1714</v>
      </c>
      <c r="F369" s="616" t="s">
        <v>1931</v>
      </c>
      <c r="G369" s="615" t="s">
        <v>551</v>
      </c>
      <c r="H369" s="615" t="s">
        <v>1765</v>
      </c>
      <c r="I369" s="615" t="s">
        <v>1766</v>
      </c>
      <c r="J369" s="615" t="s">
        <v>1767</v>
      </c>
      <c r="K369" s="615" t="s">
        <v>1768</v>
      </c>
      <c r="L369" s="617">
        <v>12523.921856806455</v>
      </c>
      <c r="M369" s="617">
        <v>27</v>
      </c>
      <c r="N369" s="618">
        <v>338145.89013377432</v>
      </c>
    </row>
    <row r="370" spans="1:14" ht="14.4" customHeight="1" x14ac:dyDescent="0.3">
      <c r="A370" s="613" t="s">
        <v>510</v>
      </c>
      <c r="B370" s="614" t="s">
        <v>1927</v>
      </c>
      <c r="C370" s="615" t="s">
        <v>515</v>
      </c>
      <c r="D370" s="616" t="s">
        <v>1928</v>
      </c>
      <c r="E370" s="615" t="s">
        <v>1714</v>
      </c>
      <c r="F370" s="616" t="s">
        <v>1931</v>
      </c>
      <c r="G370" s="615" t="s">
        <v>551</v>
      </c>
      <c r="H370" s="615" t="s">
        <v>1769</v>
      </c>
      <c r="I370" s="615" t="s">
        <v>1770</v>
      </c>
      <c r="J370" s="615" t="s">
        <v>1745</v>
      </c>
      <c r="K370" s="615" t="s">
        <v>1771</v>
      </c>
      <c r="L370" s="617">
        <v>48.414940674277418</v>
      </c>
      <c r="M370" s="617">
        <v>2</v>
      </c>
      <c r="N370" s="618">
        <v>96.829881348554835</v>
      </c>
    </row>
    <row r="371" spans="1:14" ht="14.4" customHeight="1" x14ac:dyDescent="0.3">
      <c r="A371" s="613" t="s">
        <v>510</v>
      </c>
      <c r="B371" s="614" t="s">
        <v>1927</v>
      </c>
      <c r="C371" s="615" t="s">
        <v>515</v>
      </c>
      <c r="D371" s="616" t="s">
        <v>1928</v>
      </c>
      <c r="E371" s="615" t="s">
        <v>1714</v>
      </c>
      <c r="F371" s="616" t="s">
        <v>1931</v>
      </c>
      <c r="G371" s="615" t="s">
        <v>551</v>
      </c>
      <c r="H371" s="615" t="s">
        <v>1772</v>
      </c>
      <c r="I371" s="615" t="s">
        <v>1773</v>
      </c>
      <c r="J371" s="615" t="s">
        <v>1774</v>
      </c>
      <c r="K371" s="615" t="s">
        <v>897</v>
      </c>
      <c r="L371" s="617">
        <v>235.34650175732008</v>
      </c>
      <c r="M371" s="617">
        <v>25</v>
      </c>
      <c r="N371" s="618">
        <v>5883.6625439330019</v>
      </c>
    </row>
    <row r="372" spans="1:14" ht="14.4" customHeight="1" x14ac:dyDescent="0.3">
      <c r="A372" s="613" t="s">
        <v>510</v>
      </c>
      <c r="B372" s="614" t="s">
        <v>1927</v>
      </c>
      <c r="C372" s="615" t="s">
        <v>515</v>
      </c>
      <c r="D372" s="616" t="s">
        <v>1928</v>
      </c>
      <c r="E372" s="615" t="s">
        <v>1714</v>
      </c>
      <c r="F372" s="616" t="s">
        <v>1931</v>
      </c>
      <c r="G372" s="615" t="s">
        <v>551</v>
      </c>
      <c r="H372" s="615" t="s">
        <v>1775</v>
      </c>
      <c r="I372" s="615" t="s">
        <v>1776</v>
      </c>
      <c r="J372" s="615" t="s">
        <v>1777</v>
      </c>
      <c r="K372" s="615" t="s">
        <v>1778</v>
      </c>
      <c r="L372" s="617">
        <v>848.69111182887468</v>
      </c>
      <c r="M372" s="617">
        <v>4</v>
      </c>
      <c r="N372" s="618">
        <v>3394.7644473154987</v>
      </c>
    </row>
    <row r="373" spans="1:14" ht="14.4" customHeight="1" x14ac:dyDescent="0.3">
      <c r="A373" s="613" t="s">
        <v>510</v>
      </c>
      <c r="B373" s="614" t="s">
        <v>1927</v>
      </c>
      <c r="C373" s="615" t="s">
        <v>515</v>
      </c>
      <c r="D373" s="616" t="s">
        <v>1928</v>
      </c>
      <c r="E373" s="615" t="s">
        <v>1714</v>
      </c>
      <c r="F373" s="616" t="s">
        <v>1931</v>
      </c>
      <c r="G373" s="615" t="s">
        <v>551</v>
      </c>
      <c r="H373" s="615" t="s">
        <v>1779</v>
      </c>
      <c r="I373" s="615" t="s">
        <v>1779</v>
      </c>
      <c r="J373" s="615" t="s">
        <v>1780</v>
      </c>
      <c r="K373" s="615" t="s">
        <v>1739</v>
      </c>
      <c r="L373" s="617">
        <v>939.8417431509921</v>
      </c>
      <c r="M373" s="617">
        <v>19.8</v>
      </c>
      <c r="N373" s="618">
        <v>18608.866514389643</v>
      </c>
    </row>
    <row r="374" spans="1:14" ht="14.4" customHeight="1" x14ac:dyDescent="0.3">
      <c r="A374" s="613" t="s">
        <v>510</v>
      </c>
      <c r="B374" s="614" t="s">
        <v>1927</v>
      </c>
      <c r="C374" s="615" t="s">
        <v>515</v>
      </c>
      <c r="D374" s="616" t="s">
        <v>1928</v>
      </c>
      <c r="E374" s="615" t="s">
        <v>1714</v>
      </c>
      <c r="F374" s="616" t="s">
        <v>1931</v>
      </c>
      <c r="G374" s="615" t="s">
        <v>551</v>
      </c>
      <c r="H374" s="615" t="s">
        <v>1781</v>
      </c>
      <c r="I374" s="615" t="s">
        <v>1781</v>
      </c>
      <c r="J374" s="615" t="s">
        <v>1782</v>
      </c>
      <c r="K374" s="615" t="s">
        <v>1783</v>
      </c>
      <c r="L374" s="617">
        <v>1116.5</v>
      </c>
      <c r="M374" s="617">
        <v>19.5</v>
      </c>
      <c r="N374" s="618">
        <v>21771.75</v>
      </c>
    </row>
    <row r="375" spans="1:14" ht="14.4" customHeight="1" x14ac:dyDescent="0.3">
      <c r="A375" s="613" t="s">
        <v>510</v>
      </c>
      <c r="B375" s="614" t="s">
        <v>1927</v>
      </c>
      <c r="C375" s="615" t="s">
        <v>515</v>
      </c>
      <c r="D375" s="616" t="s">
        <v>1928</v>
      </c>
      <c r="E375" s="615" t="s">
        <v>1714</v>
      </c>
      <c r="F375" s="616" t="s">
        <v>1931</v>
      </c>
      <c r="G375" s="615" t="s">
        <v>551</v>
      </c>
      <c r="H375" s="615" t="s">
        <v>1784</v>
      </c>
      <c r="I375" s="615" t="s">
        <v>1784</v>
      </c>
      <c r="J375" s="615" t="s">
        <v>1785</v>
      </c>
      <c r="K375" s="615" t="s">
        <v>1786</v>
      </c>
      <c r="L375" s="617">
        <v>293.74074074074076</v>
      </c>
      <c r="M375" s="617">
        <v>13.5</v>
      </c>
      <c r="N375" s="618">
        <v>3965.5</v>
      </c>
    </row>
    <row r="376" spans="1:14" ht="14.4" customHeight="1" x14ac:dyDescent="0.3">
      <c r="A376" s="613" t="s">
        <v>510</v>
      </c>
      <c r="B376" s="614" t="s">
        <v>1927</v>
      </c>
      <c r="C376" s="615" t="s">
        <v>515</v>
      </c>
      <c r="D376" s="616" t="s">
        <v>1928</v>
      </c>
      <c r="E376" s="615" t="s">
        <v>1714</v>
      </c>
      <c r="F376" s="616" t="s">
        <v>1931</v>
      </c>
      <c r="G376" s="615" t="s">
        <v>551</v>
      </c>
      <c r="H376" s="615" t="s">
        <v>1787</v>
      </c>
      <c r="I376" s="615" t="s">
        <v>1787</v>
      </c>
      <c r="J376" s="615" t="s">
        <v>1788</v>
      </c>
      <c r="K376" s="615" t="s">
        <v>1739</v>
      </c>
      <c r="L376" s="617">
        <v>169.79</v>
      </c>
      <c r="M376" s="617">
        <v>11.5</v>
      </c>
      <c r="N376" s="618">
        <v>1952.5849999999998</v>
      </c>
    </row>
    <row r="377" spans="1:14" ht="14.4" customHeight="1" x14ac:dyDescent="0.3">
      <c r="A377" s="613" t="s">
        <v>510</v>
      </c>
      <c r="B377" s="614" t="s">
        <v>1927</v>
      </c>
      <c r="C377" s="615" t="s">
        <v>515</v>
      </c>
      <c r="D377" s="616" t="s">
        <v>1928</v>
      </c>
      <c r="E377" s="615" t="s">
        <v>1714</v>
      </c>
      <c r="F377" s="616" t="s">
        <v>1931</v>
      </c>
      <c r="G377" s="615" t="s">
        <v>1413</v>
      </c>
      <c r="H377" s="615" t="s">
        <v>1789</v>
      </c>
      <c r="I377" s="615" t="s">
        <v>1789</v>
      </c>
      <c r="J377" s="615" t="s">
        <v>1790</v>
      </c>
      <c r="K377" s="615" t="s">
        <v>1791</v>
      </c>
      <c r="L377" s="617">
        <v>68.198620681937783</v>
      </c>
      <c r="M377" s="617">
        <v>11</v>
      </c>
      <c r="N377" s="618">
        <v>750.18482750131568</v>
      </c>
    </row>
    <row r="378" spans="1:14" ht="14.4" customHeight="1" x14ac:dyDescent="0.3">
      <c r="A378" s="613" t="s">
        <v>510</v>
      </c>
      <c r="B378" s="614" t="s">
        <v>1927</v>
      </c>
      <c r="C378" s="615" t="s">
        <v>515</v>
      </c>
      <c r="D378" s="616" t="s">
        <v>1928</v>
      </c>
      <c r="E378" s="615" t="s">
        <v>1714</v>
      </c>
      <c r="F378" s="616" t="s">
        <v>1931</v>
      </c>
      <c r="G378" s="615" t="s">
        <v>1413</v>
      </c>
      <c r="H378" s="615" t="s">
        <v>1792</v>
      </c>
      <c r="I378" s="615" t="s">
        <v>1793</v>
      </c>
      <c r="J378" s="615" t="s">
        <v>1794</v>
      </c>
      <c r="K378" s="615" t="s">
        <v>1795</v>
      </c>
      <c r="L378" s="617">
        <v>23.656452941989656</v>
      </c>
      <c r="M378" s="617">
        <v>250</v>
      </c>
      <c r="N378" s="618">
        <v>5914.1132354974143</v>
      </c>
    </row>
    <row r="379" spans="1:14" ht="14.4" customHeight="1" x14ac:dyDescent="0.3">
      <c r="A379" s="613" t="s">
        <v>510</v>
      </c>
      <c r="B379" s="614" t="s">
        <v>1927</v>
      </c>
      <c r="C379" s="615" t="s">
        <v>515</v>
      </c>
      <c r="D379" s="616" t="s">
        <v>1928</v>
      </c>
      <c r="E379" s="615" t="s">
        <v>1714</v>
      </c>
      <c r="F379" s="616" t="s">
        <v>1931</v>
      </c>
      <c r="G379" s="615" t="s">
        <v>1413</v>
      </c>
      <c r="H379" s="615" t="s">
        <v>1796</v>
      </c>
      <c r="I379" s="615" t="s">
        <v>1797</v>
      </c>
      <c r="J379" s="615" t="s">
        <v>1798</v>
      </c>
      <c r="K379" s="615" t="s">
        <v>1799</v>
      </c>
      <c r="L379" s="617">
        <v>598.84034467519336</v>
      </c>
      <c r="M379" s="617">
        <v>27.8</v>
      </c>
      <c r="N379" s="618">
        <v>16647.761581970375</v>
      </c>
    </row>
    <row r="380" spans="1:14" ht="14.4" customHeight="1" x14ac:dyDescent="0.3">
      <c r="A380" s="613" t="s">
        <v>510</v>
      </c>
      <c r="B380" s="614" t="s">
        <v>1927</v>
      </c>
      <c r="C380" s="615" t="s">
        <v>515</v>
      </c>
      <c r="D380" s="616" t="s">
        <v>1928</v>
      </c>
      <c r="E380" s="615" t="s">
        <v>1714</v>
      </c>
      <c r="F380" s="616" t="s">
        <v>1931</v>
      </c>
      <c r="G380" s="615" t="s">
        <v>1413</v>
      </c>
      <c r="H380" s="615" t="s">
        <v>1800</v>
      </c>
      <c r="I380" s="615" t="s">
        <v>1800</v>
      </c>
      <c r="J380" s="615" t="s">
        <v>1801</v>
      </c>
      <c r="K380" s="615" t="s">
        <v>1802</v>
      </c>
      <c r="L380" s="617">
        <v>375.79047606793006</v>
      </c>
      <c r="M380" s="617">
        <v>3</v>
      </c>
      <c r="N380" s="618">
        <v>1127.3714282037902</v>
      </c>
    </row>
    <row r="381" spans="1:14" ht="14.4" customHeight="1" x14ac:dyDescent="0.3">
      <c r="A381" s="613" t="s">
        <v>510</v>
      </c>
      <c r="B381" s="614" t="s">
        <v>1927</v>
      </c>
      <c r="C381" s="615" t="s">
        <v>515</v>
      </c>
      <c r="D381" s="616" t="s">
        <v>1928</v>
      </c>
      <c r="E381" s="615" t="s">
        <v>1714</v>
      </c>
      <c r="F381" s="616" t="s">
        <v>1931</v>
      </c>
      <c r="G381" s="615" t="s">
        <v>1413</v>
      </c>
      <c r="H381" s="615" t="s">
        <v>1803</v>
      </c>
      <c r="I381" s="615" t="s">
        <v>1804</v>
      </c>
      <c r="J381" s="615" t="s">
        <v>1805</v>
      </c>
      <c r="K381" s="615" t="s">
        <v>1760</v>
      </c>
      <c r="L381" s="617">
        <v>138.60869131728182</v>
      </c>
      <c r="M381" s="617">
        <v>13.999999999999998</v>
      </c>
      <c r="N381" s="618">
        <v>1940.5216784419454</v>
      </c>
    </row>
    <row r="382" spans="1:14" ht="14.4" customHeight="1" x14ac:dyDescent="0.3">
      <c r="A382" s="613" t="s">
        <v>510</v>
      </c>
      <c r="B382" s="614" t="s">
        <v>1927</v>
      </c>
      <c r="C382" s="615" t="s">
        <v>515</v>
      </c>
      <c r="D382" s="616" t="s">
        <v>1928</v>
      </c>
      <c r="E382" s="615" t="s">
        <v>1714</v>
      </c>
      <c r="F382" s="616" t="s">
        <v>1931</v>
      </c>
      <c r="G382" s="615" t="s">
        <v>1413</v>
      </c>
      <c r="H382" s="615" t="s">
        <v>1806</v>
      </c>
      <c r="I382" s="615" t="s">
        <v>1807</v>
      </c>
      <c r="J382" s="615" t="s">
        <v>1808</v>
      </c>
      <c r="K382" s="615" t="s">
        <v>1809</v>
      </c>
      <c r="L382" s="617">
        <v>235.63992295191122</v>
      </c>
      <c r="M382" s="617">
        <v>2</v>
      </c>
      <c r="N382" s="618">
        <v>471.27984590382243</v>
      </c>
    </row>
    <row r="383" spans="1:14" ht="14.4" customHeight="1" x14ac:dyDescent="0.3">
      <c r="A383" s="613" t="s">
        <v>510</v>
      </c>
      <c r="B383" s="614" t="s">
        <v>1927</v>
      </c>
      <c r="C383" s="615" t="s">
        <v>515</v>
      </c>
      <c r="D383" s="616" t="s">
        <v>1928</v>
      </c>
      <c r="E383" s="615" t="s">
        <v>1714</v>
      </c>
      <c r="F383" s="616" t="s">
        <v>1931</v>
      </c>
      <c r="G383" s="615" t="s">
        <v>1413</v>
      </c>
      <c r="H383" s="615" t="s">
        <v>1810</v>
      </c>
      <c r="I383" s="615" t="s">
        <v>1811</v>
      </c>
      <c r="J383" s="615" t="s">
        <v>1812</v>
      </c>
      <c r="K383" s="615" t="s">
        <v>1813</v>
      </c>
      <c r="L383" s="617">
        <v>76.529800883731852</v>
      </c>
      <c r="M383" s="617">
        <v>182.79999999999998</v>
      </c>
      <c r="N383" s="618">
        <v>13989.647601546181</v>
      </c>
    </row>
    <row r="384" spans="1:14" ht="14.4" customHeight="1" x14ac:dyDescent="0.3">
      <c r="A384" s="613" t="s">
        <v>510</v>
      </c>
      <c r="B384" s="614" t="s">
        <v>1927</v>
      </c>
      <c r="C384" s="615" t="s">
        <v>515</v>
      </c>
      <c r="D384" s="616" t="s">
        <v>1928</v>
      </c>
      <c r="E384" s="615" t="s">
        <v>1714</v>
      </c>
      <c r="F384" s="616" t="s">
        <v>1931</v>
      </c>
      <c r="G384" s="615" t="s">
        <v>1413</v>
      </c>
      <c r="H384" s="615" t="s">
        <v>1814</v>
      </c>
      <c r="I384" s="615" t="s">
        <v>1815</v>
      </c>
      <c r="J384" s="615" t="s">
        <v>1816</v>
      </c>
      <c r="K384" s="615" t="s">
        <v>1817</v>
      </c>
      <c r="L384" s="617">
        <v>35.089999999999996</v>
      </c>
      <c r="M384" s="617">
        <v>120</v>
      </c>
      <c r="N384" s="618">
        <v>4210.7999999999993</v>
      </c>
    </row>
    <row r="385" spans="1:14" ht="14.4" customHeight="1" x14ac:dyDescent="0.3">
      <c r="A385" s="613" t="s">
        <v>510</v>
      </c>
      <c r="B385" s="614" t="s">
        <v>1927</v>
      </c>
      <c r="C385" s="615" t="s">
        <v>515</v>
      </c>
      <c r="D385" s="616" t="s">
        <v>1928</v>
      </c>
      <c r="E385" s="615" t="s">
        <v>1714</v>
      </c>
      <c r="F385" s="616" t="s">
        <v>1931</v>
      </c>
      <c r="G385" s="615" t="s">
        <v>1413</v>
      </c>
      <c r="H385" s="615" t="s">
        <v>1818</v>
      </c>
      <c r="I385" s="615" t="s">
        <v>1819</v>
      </c>
      <c r="J385" s="615" t="s">
        <v>1820</v>
      </c>
      <c r="K385" s="615" t="s">
        <v>1821</v>
      </c>
      <c r="L385" s="617">
        <v>642.57736170505405</v>
      </c>
      <c r="M385" s="617">
        <v>1.6</v>
      </c>
      <c r="N385" s="618">
        <v>1028.1237787280866</v>
      </c>
    </row>
    <row r="386" spans="1:14" ht="14.4" customHeight="1" x14ac:dyDescent="0.3">
      <c r="A386" s="613" t="s">
        <v>510</v>
      </c>
      <c r="B386" s="614" t="s">
        <v>1927</v>
      </c>
      <c r="C386" s="615" t="s">
        <v>515</v>
      </c>
      <c r="D386" s="616" t="s">
        <v>1928</v>
      </c>
      <c r="E386" s="615" t="s">
        <v>1714</v>
      </c>
      <c r="F386" s="616" t="s">
        <v>1931</v>
      </c>
      <c r="G386" s="615" t="s">
        <v>1413</v>
      </c>
      <c r="H386" s="615" t="s">
        <v>1822</v>
      </c>
      <c r="I386" s="615" t="s">
        <v>1823</v>
      </c>
      <c r="J386" s="615" t="s">
        <v>1824</v>
      </c>
      <c r="K386" s="615" t="s">
        <v>1726</v>
      </c>
      <c r="L386" s="617">
        <v>41.270125084200536</v>
      </c>
      <c r="M386" s="617">
        <v>44</v>
      </c>
      <c r="N386" s="618">
        <v>1815.8855037048236</v>
      </c>
    </row>
    <row r="387" spans="1:14" ht="14.4" customHeight="1" x14ac:dyDescent="0.3">
      <c r="A387" s="613" t="s">
        <v>510</v>
      </c>
      <c r="B387" s="614" t="s">
        <v>1927</v>
      </c>
      <c r="C387" s="615" t="s">
        <v>515</v>
      </c>
      <c r="D387" s="616" t="s">
        <v>1928</v>
      </c>
      <c r="E387" s="615" t="s">
        <v>1714</v>
      </c>
      <c r="F387" s="616" t="s">
        <v>1931</v>
      </c>
      <c r="G387" s="615" t="s">
        <v>1413</v>
      </c>
      <c r="H387" s="615" t="s">
        <v>1825</v>
      </c>
      <c r="I387" s="615" t="s">
        <v>1825</v>
      </c>
      <c r="J387" s="615" t="s">
        <v>1826</v>
      </c>
      <c r="K387" s="615" t="s">
        <v>1827</v>
      </c>
      <c r="L387" s="617">
        <v>544.05764090610887</v>
      </c>
      <c r="M387" s="617">
        <v>11</v>
      </c>
      <c r="N387" s="618">
        <v>5984.6340499671978</v>
      </c>
    </row>
    <row r="388" spans="1:14" ht="14.4" customHeight="1" x14ac:dyDescent="0.3">
      <c r="A388" s="613" t="s">
        <v>510</v>
      </c>
      <c r="B388" s="614" t="s">
        <v>1927</v>
      </c>
      <c r="C388" s="615" t="s">
        <v>515</v>
      </c>
      <c r="D388" s="616" t="s">
        <v>1928</v>
      </c>
      <c r="E388" s="615" t="s">
        <v>1714</v>
      </c>
      <c r="F388" s="616" t="s">
        <v>1931</v>
      </c>
      <c r="G388" s="615" t="s">
        <v>1413</v>
      </c>
      <c r="H388" s="615" t="s">
        <v>1828</v>
      </c>
      <c r="I388" s="615" t="s">
        <v>1829</v>
      </c>
      <c r="J388" s="615" t="s">
        <v>1830</v>
      </c>
      <c r="K388" s="615" t="s">
        <v>1831</v>
      </c>
      <c r="L388" s="617">
        <v>28.889374478159237</v>
      </c>
      <c r="M388" s="617">
        <v>380</v>
      </c>
      <c r="N388" s="618">
        <v>10977.962301700511</v>
      </c>
    </row>
    <row r="389" spans="1:14" ht="14.4" customHeight="1" x14ac:dyDescent="0.3">
      <c r="A389" s="613" t="s">
        <v>510</v>
      </c>
      <c r="B389" s="614" t="s">
        <v>1927</v>
      </c>
      <c r="C389" s="615" t="s">
        <v>515</v>
      </c>
      <c r="D389" s="616" t="s">
        <v>1928</v>
      </c>
      <c r="E389" s="615" t="s">
        <v>1714</v>
      </c>
      <c r="F389" s="616" t="s">
        <v>1931</v>
      </c>
      <c r="G389" s="615" t="s">
        <v>1413</v>
      </c>
      <c r="H389" s="615" t="s">
        <v>1832</v>
      </c>
      <c r="I389" s="615" t="s">
        <v>1833</v>
      </c>
      <c r="J389" s="615" t="s">
        <v>1834</v>
      </c>
      <c r="K389" s="615" t="s">
        <v>1835</v>
      </c>
      <c r="L389" s="617">
        <v>77.431322889162658</v>
      </c>
      <c r="M389" s="617">
        <v>202</v>
      </c>
      <c r="N389" s="618">
        <v>15641.127223610856</v>
      </c>
    </row>
    <row r="390" spans="1:14" ht="14.4" customHeight="1" x14ac:dyDescent="0.3">
      <c r="A390" s="613" t="s">
        <v>510</v>
      </c>
      <c r="B390" s="614" t="s">
        <v>1927</v>
      </c>
      <c r="C390" s="615" t="s">
        <v>515</v>
      </c>
      <c r="D390" s="616" t="s">
        <v>1928</v>
      </c>
      <c r="E390" s="615" t="s">
        <v>1714</v>
      </c>
      <c r="F390" s="616" t="s">
        <v>1931</v>
      </c>
      <c r="G390" s="615" t="s">
        <v>1413</v>
      </c>
      <c r="H390" s="615" t="s">
        <v>1836</v>
      </c>
      <c r="I390" s="615" t="s">
        <v>1837</v>
      </c>
      <c r="J390" s="615" t="s">
        <v>1808</v>
      </c>
      <c r="K390" s="615" t="s">
        <v>1838</v>
      </c>
      <c r="L390" s="617">
        <v>135.63</v>
      </c>
      <c r="M390" s="617">
        <v>6</v>
      </c>
      <c r="N390" s="618">
        <v>813.78</v>
      </c>
    </row>
    <row r="391" spans="1:14" ht="14.4" customHeight="1" x14ac:dyDescent="0.3">
      <c r="A391" s="613" t="s">
        <v>510</v>
      </c>
      <c r="B391" s="614" t="s">
        <v>1927</v>
      </c>
      <c r="C391" s="615" t="s">
        <v>515</v>
      </c>
      <c r="D391" s="616" t="s">
        <v>1928</v>
      </c>
      <c r="E391" s="615" t="s">
        <v>1714</v>
      </c>
      <c r="F391" s="616" t="s">
        <v>1931</v>
      </c>
      <c r="G391" s="615" t="s">
        <v>1413</v>
      </c>
      <c r="H391" s="615" t="s">
        <v>1839</v>
      </c>
      <c r="I391" s="615" t="s">
        <v>1840</v>
      </c>
      <c r="J391" s="615" t="s">
        <v>1841</v>
      </c>
      <c r="K391" s="615" t="s">
        <v>1842</v>
      </c>
      <c r="L391" s="617">
        <v>774.51723315615232</v>
      </c>
      <c r="M391" s="617">
        <v>44</v>
      </c>
      <c r="N391" s="618">
        <v>34078.758258870701</v>
      </c>
    </row>
    <row r="392" spans="1:14" ht="14.4" customHeight="1" x14ac:dyDescent="0.3">
      <c r="A392" s="613" t="s">
        <v>510</v>
      </c>
      <c r="B392" s="614" t="s">
        <v>1927</v>
      </c>
      <c r="C392" s="615" t="s">
        <v>515</v>
      </c>
      <c r="D392" s="616" t="s">
        <v>1928</v>
      </c>
      <c r="E392" s="615" t="s">
        <v>1714</v>
      </c>
      <c r="F392" s="616" t="s">
        <v>1931</v>
      </c>
      <c r="G392" s="615" t="s">
        <v>1413</v>
      </c>
      <c r="H392" s="615" t="s">
        <v>1843</v>
      </c>
      <c r="I392" s="615" t="s">
        <v>1843</v>
      </c>
      <c r="J392" s="615" t="s">
        <v>1844</v>
      </c>
      <c r="K392" s="615" t="s">
        <v>1845</v>
      </c>
      <c r="L392" s="617">
        <v>467.30454943616922</v>
      </c>
      <c r="M392" s="617">
        <v>78.800000000000011</v>
      </c>
      <c r="N392" s="618">
        <v>36823.598495570142</v>
      </c>
    </row>
    <row r="393" spans="1:14" ht="14.4" customHeight="1" x14ac:dyDescent="0.3">
      <c r="A393" s="613" t="s">
        <v>510</v>
      </c>
      <c r="B393" s="614" t="s">
        <v>1927</v>
      </c>
      <c r="C393" s="615" t="s">
        <v>515</v>
      </c>
      <c r="D393" s="616" t="s">
        <v>1928</v>
      </c>
      <c r="E393" s="615" t="s">
        <v>1714</v>
      </c>
      <c r="F393" s="616" t="s">
        <v>1931</v>
      </c>
      <c r="G393" s="615" t="s">
        <v>1413</v>
      </c>
      <c r="H393" s="615" t="s">
        <v>1846</v>
      </c>
      <c r="I393" s="615" t="s">
        <v>1846</v>
      </c>
      <c r="J393" s="615" t="s">
        <v>1847</v>
      </c>
      <c r="K393" s="615" t="s">
        <v>1848</v>
      </c>
      <c r="L393" s="617">
        <v>29.939813346203625</v>
      </c>
      <c r="M393" s="617">
        <v>115</v>
      </c>
      <c r="N393" s="618">
        <v>3443.0785348134168</v>
      </c>
    </row>
    <row r="394" spans="1:14" ht="14.4" customHeight="1" x14ac:dyDescent="0.3">
      <c r="A394" s="613" t="s">
        <v>510</v>
      </c>
      <c r="B394" s="614" t="s">
        <v>1927</v>
      </c>
      <c r="C394" s="615" t="s">
        <v>515</v>
      </c>
      <c r="D394" s="616" t="s">
        <v>1928</v>
      </c>
      <c r="E394" s="615" t="s">
        <v>1714</v>
      </c>
      <c r="F394" s="616" t="s">
        <v>1931</v>
      </c>
      <c r="G394" s="615" t="s">
        <v>1413</v>
      </c>
      <c r="H394" s="615" t="s">
        <v>1849</v>
      </c>
      <c r="I394" s="615" t="s">
        <v>1849</v>
      </c>
      <c r="J394" s="615" t="s">
        <v>1850</v>
      </c>
      <c r="K394" s="615" t="s">
        <v>1851</v>
      </c>
      <c r="L394" s="617">
        <v>2529.9999999999995</v>
      </c>
      <c r="M394" s="617">
        <v>1.2000000000000002</v>
      </c>
      <c r="N394" s="618">
        <v>3036</v>
      </c>
    </row>
    <row r="395" spans="1:14" ht="14.4" customHeight="1" x14ac:dyDescent="0.3">
      <c r="A395" s="613" t="s">
        <v>510</v>
      </c>
      <c r="B395" s="614" t="s">
        <v>1927</v>
      </c>
      <c r="C395" s="615" t="s">
        <v>515</v>
      </c>
      <c r="D395" s="616" t="s">
        <v>1928</v>
      </c>
      <c r="E395" s="615" t="s">
        <v>1714</v>
      </c>
      <c r="F395" s="616" t="s">
        <v>1931</v>
      </c>
      <c r="G395" s="615" t="s">
        <v>1413</v>
      </c>
      <c r="H395" s="615" t="s">
        <v>1852</v>
      </c>
      <c r="I395" s="615" t="s">
        <v>1852</v>
      </c>
      <c r="J395" s="615" t="s">
        <v>1853</v>
      </c>
      <c r="K395" s="615" t="s">
        <v>1854</v>
      </c>
      <c r="L395" s="617">
        <v>142.32986301369857</v>
      </c>
      <c r="M395" s="617">
        <v>146</v>
      </c>
      <c r="N395" s="618">
        <v>20780.159999999993</v>
      </c>
    </row>
    <row r="396" spans="1:14" ht="14.4" customHeight="1" x14ac:dyDescent="0.3">
      <c r="A396" s="613" t="s">
        <v>510</v>
      </c>
      <c r="B396" s="614" t="s">
        <v>1927</v>
      </c>
      <c r="C396" s="615" t="s">
        <v>515</v>
      </c>
      <c r="D396" s="616" t="s">
        <v>1928</v>
      </c>
      <c r="E396" s="615" t="s">
        <v>1714</v>
      </c>
      <c r="F396" s="616" t="s">
        <v>1931</v>
      </c>
      <c r="G396" s="615" t="s">
        <v>1413</v>
      </c>
      <c r="H396" s="615" t="s">
        <v>1855</v>
      </c>
      <c r="I396" s="615" t="s">
        <v>1855</v>
      </c>
      <c r="J396" s="615" t="s">
        <v>1856</v>
      </c>
      <c r="K396" s="615" t="s">
        <v>1742</v>
      </c>
      <c r="L396" s="617">
        <v>217.8</v>
      </c>
      <c r="M396" s="617">
        <v>3.9000000000000004</v>
      </c>
      <c r="N396" s="618">
        <v>849.42000000000007</v>
      </c>
    </row>
    <row r="397" spans="1:14" ht="14.4" customHeight="1" x14ac:dyDescent="0.3">
      <c r="A397" s="613" t="s">
        <v>510</v>
      </c>
      <c r="B397" s="614" t="s">
        <v>1927</v>
      </c>
      <c r="C397" s="615" t="s">
        <v>515</v>
      </c>
      <c r="D397" s="616" t="s">
        <v>1928</v>
      </c>
      <c r="E397" s="615" t="s">
        <v>1714</v>
      </c>
      <c r="F397" s="616" t="s">
        <v>1931</v>
      </c>
      <c r="G397" s="615" t="s">
        <v>1413</v>
      </c>
      <c r="H397" s="615" t="s">
        <v>1857</v>
      </c>
      <c r="I397" s="615" t="s">
        <v>1857</v>
      </c>
      <c r="J397" s="615" t="s">
        <v>1858</v>
      </c>
      <c r="K397" s="615" t="s">
        <v>1859</v>
      </c>
      <c r="L397" s="617">
        <v>193.99458911430088</v>
      </c>
      <c r="M397" s="617">
        <v>8.5</v>
      </c>
      <c r="N397" s="618">
        <v>1648.9540074715574</v>
      </c>
    </row>
    <row r="398" spans="1:14" ht="14.4" customHeight="1" x14ac:dyDescent="0.3">
      <c r="A398" s="613" t="s">
        <v>510</v>
      </c>
      <c r="B398" s="614" t="s">
        <v>1927</v>
      </c>
      <c r="C398" s="615" t="s">
        <v>515</v>
      </c>
      <c r="D398" s="616" t="s">
        <v>1928</v>
      </c>
      <c r="E398" s="615" t="s">
        <v>1714</v>
      </c>
      <c r="F398" s="616" t="s">
        <v>1931</v>
      </c>
      <c r="G398" s="615" t="s">
        <v>1413</v>
      </c>
      <c r="H398" s="615" t="s">
        <v>1860</v>
      </c>
      <c r="I398" s="615" t="s">
        <v>1860</v>
      </c>
      <c r="J398" s="615" t="s">
        <v>1861</v>
      </c>
      <c r="K398" s="615" t="s">
        <v>1854</v>
      </c>
      <c r="L398" s="617">
        <v>34.660200000000003</v>
      </c>
      <c r="M398" s="617">
        <v>50</v>
      </c>
      <c r="N398" s="618">
        <v>1733.01</v>
      </c>
    </row>
    <row r="399" spans="1:14" ht="14.4" customHeight="1" x14ac:dyDescent="0.3">
      <c r="A399" s="613" t="s">
        <v>510</v>
      </c>
      <c r="B399" s="614" t="s">
        <v>1927</v>
      </c>
      <c r="C399" s="615" t="s">
        <v>515</v>
      </c>
      <c r="D399" s="616" t="s">
        <v>1928</v>
      </c>
      <c r="E399" s="615" t="s">
        <v>1714</v>
      </c>
      <c r="F399" s="616" t="s">
        <v>1931</v>
      </c>
      <c r="G399" s="615" t="s">
        <v>1413</v>
      </c>
      <c r="H399" s="615" t="s">
        <v>1862</v>
      </c>
      <c r="I399" s="615" t="s">
        <v>1862</v>
      </c>
      <c r="J399" s="615" t="s">
        <v>1863</v>
      </c>
      <c r="K399" s="615" t="s">
        <v>1864</v>
      </c>
      <c r="L399" s="617">
        <v>65.356127843623142</v>
      </c>
      <c r="M399" s="617">
        <v>215</v>
      </c>
      <c r="N399" s="618">
        <v>14051.567486378975</v>
      </c>
    </row>
    <row r="400" spans="1:14" ht="14.4" customHeight="1" x14ac:dyDescent="0.3">
      <c r="A400" s="613" t="s">
        <v>510</v>
      </c>
      <c r="B400" s="614" t="s">
        <v>1927</v>
      </c>
      <c r="C400" s="615" t="s">
        <v>515</v>
      </c>
      <c r="D400" s="616" t="s">
        <v>1928</v>
      </c>
      <c r="E400" s="615" t="s">
        <v>1714</v>
      </c>
      <c r="F400" s="616" t="s">
        <v>1931</v>
      </c>
      <c r="G400" s="615" t="s">
        <v>1413</v>
      </c>
      <c r="H400" s="615" t="s">
        <v>1865</v>
      </c>
      <c r="I400" s="615" t="s">
        <v>1866</v>
      </c>
      <c r="J400" s="615" t="s">
        <v>1867</v>
      </c>
      <c r="K400" s="615" t="s">
        <v>1868</v>
      </c>
      <c r="L400" s="617">
        <v>348.98156555362374</v>
      </c>
      <c r="M400" s="617">
        <v>11.399999999999999</v>
      </c>
      <c r="N400" s="618">
        <v>3978.3898473113104</v>
      </c>
    </row>
    <row r="401" spans="1:14" ht="14.4" customHeight="1" x14ac:dyDescent="0.3">
      <c r="A401" s="613" t="s">
        <v>510</v>
      </c>
      <c r="B401" s="614" t="s">
        <v>1927</v>
      </c>
      <c r="C401" s="615" t="s">
        <v>515</v>
      </c>
      <c r="D401" s="616" t="s">
        <v>1928</v>
      </c>
      <c r="E401" s="615" t="s">
        <v>1714</v>
      </c>
      <c r="F401" s="616" t="s">
        <v>1931</v>
      </c>
      <c r="G401" s="615" t="s">
        <v>1413</v>
      </c>
      <c r="H401" s="615" t="s">
        <v>1869</v>
      </c>
      <c r="I401" s="615" t="s">
        <v>1870</v>
      </c>
      <c r="J401" s="615" t="s">
        <v>1871</v>
      </c>
      <c r="K401" s="615"/>
      <c r="L401" s="617">
        <v>284.52545454545447</v>
      </c>
      <c r="M401" s="617">
        <v>2.2000000000000002</v>
      </c>
      <c r="N401" s="618">
        <v>625.9559999999999</v>
      </c>
    </row>
    <row r="402" spans="1:14" ht="14.4" customHeight="1" x14ac:dyDescent="0.3">
      <c r="A402" s="613" t="s">
        <v>510</v>
      </c>
      <c r="B402" s="614" t="s">
        <v>1927</v>
      </c>
      <c r="C402" s="615" t="s">
        <v>515</v>
      </c>
      <c r="D402" s="616" t="s">
        <v>1928</v>
      </c>
      <c r="E402" s="615" t="s">
        <v>1872</v>
      </c>
      <c r="F402" s="616" t="s">
        <v>1932</v>
      </c>
      <c r="G402" s="615"/>
      <c r="H402" s="615" t="s">
        <v>1873</v>
      </c>
      <c r="I402" s="615" t="s">
        <v>1874</v>
      </c>
      <c r="J402" s="615" t="s">
        <v>1875</v>
      </c>
      <c r="K402" s="615"/>
      <c r="L402" s="617">
        <v>30.276961236748821</v>
      </c>
      <c r="M402" s="617">
        <v>235</v>
      </c>
      <c r="N402" s="618">
        <v>7115.0858906359726</v>
      </c>
    </row>
    <row r="403" spans="1:14" ht="14.4" customHeight="1" x14ac:dyDescent="0.3">
      <c r="A403" s="613" t="s">
        <v>510</v>
      </c>
      <c r="B403" s="614" t="s">
        <v>1927</v>
      </c>
      <c r="C403" s="615" t="s">
        <v>515</v>
      </c>
      <c r="D403" s="616" t="s">
        <v>1928</v>
      </c>
      <c r="E403" s="615" t="s">
        <v>1872</v>
      </c>
      <c r="F403" s="616" t="s">
        <v>1932</v>
      </c>
      <c r="G403" s="615" t="s">
        <v>551</v>
      </c>
      <c r="H403" s="615" t="s">
        <v>1876</v>
      </c>
      <c r="I403" s="615" t="s">
        <v>1877</v>
      </c>
      <c r="J403" s="615" t="s">
        <v>1878</v>
      </c>
      <c r="K403" s="615" t="s">
        <v>1879</v>
      </c>
      <c r="L403" s="617">
        <v>158.21000000000006</v>
      </c>
      <c r="M403" s="617">
        <v>1</v>
      </c>
      <c r="N403" s="618">
        <v>158.21000000000006</v>
      </c>
    </row>
    <row r="404" spans="1:14" ht="14.4" customHeight="1" x14ac:dyDescent="0.3">
      <c r="A404" s="613" t="s">
        <v>510</v>
      </c>
      <c r="B404" s="614" t="s">
        <v>1927</v>
      </c>
      <c r="C404" s="615" t="s">
        <v>515</v>
      </c>
      <c r="D404" s="616" t="s">
        <v>1928</v>
      </c>
      <c r="E404" s="615" t="s">
        <v>1872</v>
      </c>
      <c r="F404" s="616" t="s">
        <v>1932</v>
      </c>
      <c r="G404" s="615" t="s">
        <v>551</v>
      </c>
      <c r="H404" s="615" t="s">
        <v>1880</v>
      </c>
      <c r="I404" s="615" t="s">
        <v>1881</v>
      </c>
      <c r="J404" s="615" t="s">
        <v>1882</v>
      </c>
      <c r="K404" s="615" t="s">
        <v>1883</v>
      </c>
      <c r="L404" s="617">
        <v>263.10000000000002</v>
      </c>
      <c r="M404" s="617">
        <v>1</v>
      </c>
      <c r="N404" s="618">
        <v>263.10000000000002</v>
      </c>
    </row>
    <row r="405" spans="1:14" ht="14.4" customHeight="1" x14ac:dyDescent="0.3">
      <c r="A405" s="613" t="s">
        <v>510</v>
      </c>
      <c r="B405" s="614" t="s">
        <v>1927</v>
      </c>
      <c r="C405" s="615" t="s">
        <v>515</v>
      </c>
      <c r="D405" s="616" t="s">
        <v>1928</v>
      </c>
      <c r="E405" s="615" t="s">
        <v>1872</v>
      </c>
      <c r="F405" s="616" t="s">
        <v>1932</v>
      </c>
      <c r="G405" s="615" t="s">
        <v>1413</v>
      </c>
      <c r="H405" s="615" t="s">
        <v>1884</v>
      </c>
      <c r="I405" s="615" t="s">
        <v>1885</v>
      </c>
      <c r="J405" s="615" t="s">
        <v>1886</v>
      </c>
      <c r="K405" s="615" t="s">
        <v>1887</v>
      </c>
      <c r="L405" s="617">
        <v>2867.061838898544</v>
      </c>
      <c r="M405" s="617">
        <v>127</v>
      </c>
      <c r="N405" s="618">
        <v>364116.85354011512</v>
      </c>
    </row>
    <row r="406" spans="1:14" ht="14.4" customHeight="1" x14ac:dyDescent="0.3">
      <c r="A406" s="613" t="s">
        <v>510</v>
      </c>
      <c r="B406" s="614" t="s">
        <v>1927</v>
      </c>
      <c r="C406" s="615" t="s">
        <v>515</v>
      </c>
      <c r="D406" s="616" t="s">
        <v>1928</v>
      </c>
      <c r="E406" s="615" t="s">
        <v>1872</v>
      </c>
      <c r="F406" s="616" t="s">
        <v>1932</v>
      </c>
      <c r="G406" s="615" t="s">
        <v>1413</v>
      </c>
      <c r="H406" s="615" t="s">
        <v>1888</v>
      </c>
      <c r="I406" s="615" t="s">
        <v>1889</v>
      </c>
      <c r="J406" s="615" t="s">
        <v>1890</v>
      </c>
      <c r="K406" s="615" t="s">
        <v>1891</v>
      </c>
      <c r="L406" s="617">
        <v>5517.05</v>
      </c>
      <c r="M406" s="617">
        <v>10</v>
      </c>
      <c r="N406" s="618">
        <v>55170.5</v>
      </c>
    </row>
    <row r="407" spans="1:14" ht="14.4" customHeight="1" x14ac:dyDescent="0.3">
      <c r="A407" s="613" t="s">
        <v>510</v>
      </c>
      <c r="B407" s="614" t="s">
        <v>1927</v>
      </c>
      <c r="C407" s="615" t="s">
        <v>515</v>
      </c>
      <c r="D407" s="616" t="s">
        <v>1928</v>
      </c>
      <c r="E407" s="615" t="s">
        <v>1872</v>
      </c>
      <c r="F407" s="616" t="s">
        <v>1932</v>
      </c>
      <c r="G407" s="615" t="s">
        <v>1413</v>
      </c>
      <c r="H407" s="615" t="s">
        <v>1892</v>
      </c>
      <c r="I407" s="615" t="s">
        <v>1892</v>
      </c>
      <c r="J407" s="615" t="s">
        <v>1893</v>
      </c>
      <c r="K407" s="615" t="s">
        <v>1894</v>
      </c>
      <c r="L407" s="617">
        <v>159.5</v>
      </c>
      <c r="M407" s="617">
        <v>27.7</v>
      </c>
      <c r="N407" s="618">
        <v>4418.1499999999996</v>
      </c>
    </row>
    <row r="408" spans="1:14" ht="14.4" customHeight="1" x14ac:dyDescent="0.3">
      <c r="A408" s="613" t="s">
        <v>510</v>
      </c>
      <c r="B408" s="614" t="s">
        <v>1927</v>
      </c>
      <c r="C408" s="615" t="s">
        <v>515</v>
      </c>
      <c r="D408" s="616" t="s">
        <v>1928</v>
      </c>
      <c r="E408" s="615" t="s">
        <v>1872</v>
      </c>
      <c r="F408" s="616" t="s">
        <v>1932</v>
      </c>
      <c r="G408" s="615" t="s">
        <v>1413</v>
      </c>
      <c r="H408" s="615" t="s">
        <v>1895</v>
      </c>
      <c r="I408" s="615" t="s">
        <v>1895</v>
      </c>
      <c r="J408" s="615" t="s">
        <v>1893</v>
      </c>
      <c r="K408" s="615" t="s">
        <v>1896</v>
      </c>
      <c r="L408" s="617">
        <v>308</v>
      </c>
      <c r="M408" s="617">
        <v>11.4</v>
      </c>
      <c r="N408" s="618">
        <v>3511.2</v>
      </c>
    </row>
    <row r="409" spans="1:14" ht="14.4" customHeight="1" x14ac:dyDescent="0.3">
      <c r="A409" s="613" t="s">
        <v>510</v>
      </c>
      <c r="B409" s="614" t="s">
        <v>1927</v>
      </c>
      <c r="C409" s="615" t="s">
        <v>515</v>
      </c>
      <c r="D409" s="616" t="s">
        <v>1928</v>
      </c>
      <c r="E409" s="615" t="s">
        <v>1897</v>
      </c>
      <c r="F409" s="616" t="s">
        <v>1933</v>
      </c>
      <c r="G409" s="615"/>
      <c r="H409" s="615"/>
      <c r="I409" s="615" t="s">
        <v>1898</v>
      </c>
      <c r="J409" s="615" t="s">
        <v>1899</v>
      </c>
      <c r="K409" s="615"/>
      <c r="L409" s="617">
        <v>2145</v>
      </c>
      <c r="M409" s="617">
        <v>4</v>
      </c>
      <c r="N409" s="618">
        <v>8580</v>
      </c>
    </row>
    <row r="410" spans="1:14" ht="14.4" customHeight="1" x14ac:dyDescent="0.3">
      <c r="A410" s="613" t="s">
        <v>510</v>
      </c>
      <c r="B410" s="614" t="s">
        <v>1927</v>
      </c>
      <c r="C410" s="615" t="s">
        <v>515</v>
      </c>
      <c r="D410" s="616" t="s">
        <v>1928</v>
      </c>
      <c r="E410" s="615" t="s">
        <v>1897</v>
      </c>
      <c r="F410" s="616" t="s">
        <v>1933</v>
      </c>
      <c r="G410" s="615"/>
      <c r="H410" s="615"/>
      <c r="I410" s="615" t="s">
        <v>1900</v>
      </c>
      <c r="J410" s="615" t="s">
        <v>1901</v>
      </c>
      <c r="K410" s="615"/>
      <c r="L410" s="617">
        <v>8234.6</v>
      </c>
      <c r="M410" s="617">
        <v>18</v>
      </c>
      <c r="N410" s="618">
        <v>148222.80000000002</v>
      </c>
    </row>
    <row r="411" spans="1:14" ht="14.4" customHeight="1" x14ac:dyDescent="0.3">
      <c r="A411" s="613" t="s">
        <v>510</v>
      </c>
      <c r="B411" s="614" t="s">
        <v>1927</v>
      </c>
      <c r="C411" s="615" t="s">
        <v>515</v>
      </c>
      <c r="D411" s="616" t="s">
        <v>1928</v>
      </c>
      <c r="E411" s="615" t="s">
        <v>1897</v>
      </c>
      <c r="F411" s="616" t="s">
        <v>1933</v>
      </c>
      <c r="G411" s="615"/>
      <c r="H411" s="615"/>
      <c r="I411" s="615" t="s">
        <v>1902</v>
      </c>
      <c r="J411" s="615" t="s">
        <v>1903</v>
      </c>
      <c r="K411" s="615"/>
      <c r="L411" s="617">
        <v>3315</v>
      </c>
      <c r="M411" s="617">
        <v>6</v>
      </c>
      <c r="N411" s="618">
        <v>19890</v>
      </c>
    </row>
    <row r="412" spans="1:14" ht="14.4" customHeight="1" x14ac:dyDescent="0.3">
      <c r="A412" s="613" t="s">
        <v>510</v>
      </c>
      <c r="B412" s="614" t="s">
        <v>1927</v>
      </c>
      <c r="C412" s="615" t="s">
        <v>515</v>
      </c>
      <c r="D412" s="616" t="s">
        <v>1928</v>
      </c>
      <c r="E412" s="615" t="s">
        <v>1897</v>
      </c>
      <c r="F412" s="616" t="s">
        <v>1933</v>
      </c>
      <c r="G412" s="615"/>
      <c r="H412" s="615"/>
      <c r="I412" s="615" t="s">
        <v>1904</v>
      </c>
      <c r="J412" s="615" t="s">
        <v>1905</v>
      </c>
      <c r="K412" s="615"/>
      <c r="L412" s="617">
        <v>4272.3499999999995</v>
      </c>
      <c r="M412" s="617">
        <v>6</v>
      </c>
      <c r="N412" s="618">
        <v>25634.1</v>
      </c>
    </row>
    <row r="413" spans="1:14" ht="14.4" customHeight="1" x14ac:dyDescent="0.3">
      <c r="A413" s="613" t="s">
        <v>510</v>
      </c>
      <c r="B413" s="614" t="s">
        <v>1927</v>
      </c>
      <c r="C413" s="615" t="s">
        <v>515</v>
      </c>
      <c r="D413" s="616" t="s">
        <v>1928</v>
      </c>
      <c r="E413" s="615" t="s">
        <v>1897</v>
      </c>
      <c r="F413" s="616" t="s">
        <v>1933</v>
      </c>
      <c r="G413" s="615"/>
      <c r="H413" s="615"/>
      <c r="I413" s="615" t="s">
        <v>1906</v>
      </c>
      <c r="J413" s="615" t="s">
        <v>1907</v>
      </c>
      <c r="K413" s="615" t="s">
        <v>1908</v>
      </c>
      <c r="L413" s="617">
        <v>16469.2</v>
      </c>
      <c r="M413" s="617">
        <v>1</v>
      </c>
      <c r="N413" s="618">
        <v>16469.2</v>
      </c>
    </row>
    <row r="414" spans="1:14" ht="14.4" customHeight="1" x14ac:dyDescent="0.3">
      <c r="A414" s="613" t="s">
        <v>510</v>
      </c>
      <c r="B414" s="614" t="s">
        <v>1927</v>
      </c>
      <c r="C414" s="615" t="s">
        <v>515</v>
      </c>
      <c r="D414" s="616" t="s">
        <v>1928</v>
      </c>
      <c r="E414" s="615" t="s">
        <v>1897</v>
      </c>
      <c r="F414" s="616" t="s">
        <v>1933</v>
      </c>
      <c r="G414" s="615"/>
      <c r="H414" s="615"/>
      <c r="I414" s="615" t="s">
        <v>1909</v>
      </c>
      <c r="J414" s="615" t="s">
        <v>1910</v>
      </c>
      <c r="K414" s="615" t="s">
        <v>1911</v>
      </c>
      <c r="L414" s="617">
        <v>1287</v>
      </c>
      <c r="M414" s="617">
        <v>55</v>
      </c>
      <c r="N414" s="618">
        <v>70785</v>
      </c>
    </row>
    <row r="415" spans="1:14" ht="14.4" customHeight="1" x14ac:dyDescent="0.3">
      <c r="A415" s="613" t="s">
        <v>510</v>
      </c>
      <c r="B415" s="614" t="s">
        <v>1927</v>
      </c>
      <c r="C415" s="615" t="s">
        <v>515</v>
      </c>
      <c r="D415" s="616" t="s">
        <v>1928</v>
      </c>
      <c r="E415" s="615" t="s">
        <v>1897</v>
      </c>
      <c r="F415" s="616" t="s">
        <v>1933</v>
      </c>
      <c r="G415" s="615"/>
      <c r="H415" s="615"/>
      <c r="I415" s="615" t="s">
        <v>1912</v>
      </c>
      <c r="J415" s="615" t="s">
        <v>1913</v>
      </c>
      <c r="K415" s="615" t="s">
        <v>1911</v>
      </c>
      <c r="L415" s="617">
        <v>1345.2999999999997</v>
      </c>
      <c r="M415" s="617">
        <v>24</v>
      </c>
      <c r="N415" s="618">
        <v>32287.199999999993</v>
      </c>
    </row>
    <row r="416" spans="1:14" ht="14.4" customHeight="1" x14ac:dyDescent="0.3">
      <c r="A416" s="613" t="s">
        <v>510</v>
      </c>
      <c r="B416" s="614" t="s">
        <v>1927</v>
      </c>
      <c r="C416" s="615" t="s">
        <v>515</v>
      </c>
      <c r="D416" s="616" t="s">
        <v>1928</v>
      </c>
      <c r="E416" s="615" t="s">
        <v>1897</v>
      </c>
      <c r="F416" s="616" t="s">
        <v>1933</v>
      </c>
      <c r="G416" s="615"/>
      <c r="H416" s="615"/>
      <c r="I416" s="615" t="s">
        <v>1914</v>
      </c>
      <c r="J416" s="615" t="s">
        <v>1915</v>
      </c>
      <c r="K416" s="615"/>
      <c r="L416" s="617">
        <v>4305.3999999999996</v>
      </c>
      <c r="M416" s="617">
        <v>23</v>
      </c>
      <c r="N416" s="618">
        <v>99024.199999999983</v>
      </c>
    </row>
    <row r="417" spans="1:14" ht="14.4" customHeight="1" x14ac:dyDescent="0.3">
      <c r="A417" s="613" t="s">
        <v>510</v>
      </c>
      <c r="B417" s="614" t="s">
        <v>1927</v>
      </c>
      <c r="C417" s="615" t="s">
        <v>515</v>
      </c>
      <c r="D417" s="616" t="s">
        <v>1928</v>
      </c>
      <c r="E417" s="615" t="s">
        <v>1897</v>
      </c>
      <c r="F417" s="616" t="s">
        <v>1933</v>
      </c>
      <c r="G417" s="615"/>
      <c r="H417" s="615"/>
      <c r="I417" s="615" t="s">
        <v>1916</v>
      </c>
      <c r="J417" s="615" t="s">
        <v>1917</v>
      </c>
      <c r="K417" s="615" t="s">
        <v>1918</v>
      </c>
      <c r="L417" s="617">
        <v>1100</v>
      </c>
      <c r="M417" s="617">
        <v>1</v>
      </c>
      <c r="N417" s="618">
        <v>1100</v>
      </c>
    </row>
    <row r="418" spans="1:14" ht="14.4" customHeight="1" x14ac:dyDescent="0.3">
      <c r="A418" s="613" t="s">
        <v>510</v>
      </c>
      <c r="B418" s="614" t="s">
        <v>1927</v>
      </c>
      <c r="C418" s="615" t="s">
        <v>515</v>
      </c>
      <c r="D418" s="616" t="s">
        <v>1928</v>
      </c>
      <c r="E418" s="615" t="s">
        <v>1919</v>
      </c>
      <c r="F418" s="616" t="s">
        <v>1934</v>
      </c>
      <c r="G418" s="615"/>
      <c r="H418" s="615"/>
      <c r="I418" s="615" t="s">
        <v>1920</v>
      </c>
      <c r="J418" s="615" t="s">
        <v>1921</v>
      </c>
      <c r="K418" s="615"/>
      <c r="L418" s="617">
        <v>4008.7908823529415</v>
      </c>
      <c r="M418" s="617">
        <v>68</v>
      </c>
      <c r="N418" s="618">
        <v>272597.78000000003</v>
      </c>
    </row>
    <row r="419" spans="1:14" ht="14.4" customHeight="1" x14ac:dyDescent="0.3">
      <c r="A419" s="613" t="s">
        <v>510</v>
      </c>
      <c r="B419" s="614" t="s">
        <v>1927</v>
      </c>
      <c r="C419" s="615" t="s">
        <v>515</v>
      </c>
      <c r="D419" s="616" t="s">
        <v>1928</v>
      </c>
      <c r="E419" s="615" t="s">
        <v>1919</v>
      </c>
      <c r="F419" s="616" t="s">
        <v>1934</v>
      </c>
      <c r="G419" s="615"/>
      <c r="H419" s="615"/>
      <c r="I419" s="615" t="s">
        <v>1922</v>
      </c>
      <c r="J419" s="615" t="s">
        <v>1923</v>
      </c>
      <c r="K419" s="615"/>
      <c r="L419" s="617">
        <v>4340.875</v>
      </c>
      <c r="M419" s="617">
        <v>8</v>
      </c>
      <c r="N419" s="618">
        <v>34727</v>
      </c>
    </row>
    <row r="420" spans="1:14" ht="14.4" customHeight="1" thickBot="1" x14ac:dyDescent="0.35">
      <c r="A420" s="619" t="s">
        <v>510</v>
      </c>
      <c r="B420" s="620" t="s">
        <v>1927</v>
      </c>
      <c r="C420" s="621" t="s">
        <v>515</v>
      </c>
      <c r="D420" s="622" t="s">
        <v>1928</v>
      </c>
      <c r="E420" s="621" t="s">
        <v>1919</v>
      </c>
      <c r="F420" s="622" t="s">
        <v>1934</v>
      </c>
      <c r="G420" s="621"/>
      <c r="H420" s="621"/>
      <c r="I420" s="621" t="s">
        <v>1924</v>
      </c>
      <c r="J420" s="621" t="s">
        <v>1925</v>
      </c>
      <c r="K420" s="621" t="s">
        <v>1926</v>
      </c>
      <c r="L420" s="623">
        <v>12758.089999999998</v>
      </c>
      <c r="M420" s="623">
        <v>6</v>
      </c>
      <c r="N420" s="624">
        <v>76548.539999999994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306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5" t="s">
        <v>166</v>
      </c>
      <c r="B4" s="626" t="s">
        <v>14</v>
      </c>
      <c r="C4" s="627" t="s">
        <v>2</v>
      </c>
      <c r="D4" s="626" t="s">
        <v>14</v>
      </c>
      <c r="E4" s="627" t="s">
        <v>2</v>
      </c>
      <c r="F4" s="628" t="s">
        <v>14</v>
      </c>
    </row>
    <row r="5" spans="1:6" ht="14.4" customHeight="1" thickBot="1" x14ac:dyDescent="0.35">
      <c r="A5" s="636" t="s">
        <v>1935</v>
      </c>
      <c r="B5" s="605">
        <v>97289.637239352043</v>
      </c>
      <c r="C5" s="629">
        <v>8.2227005981121773E-2</v>
      </c>
      <c r="D5" s="605">
        <v>1085893.8689397303</v>
      </c>
      <c r="E5" s="629">
        <v>0.91777299401887813</v>
      </c>
      <c r="F5" s="606">
        <v>1183183.5061790824</v>
      </c>
    </row>
    <row r="6" spans="1:6" ht="14.4" customHeight="1" thickBot="1" x14ac:dyDescent="0.35">
      <c r="A6" s="632" t="s">
        <v>3</v>
      </c>
      <c r="B6" s="633">
        <v>97289.637239352043</v>
      </c>
      <c r="C6" s="634">
        <v>8.2227005981121773E-2</v>
      </c>
      <c r="D6" s="633">
        <v>1085893.8689397303</v>
      </c>
      <c r="E6" s="634">
        <v>0.91777299401887813</v>
      </c>
      <c r="F6" s="635">
        <v>1183183.5061790824</v>
      </c>
    </row>
    <row r="7" spans="1:6" ht="14.4" customHeight="1" thickBot="1" x14ac:dyDescent="0.35"/>
    <row r="8" spans="1:6" ht="14.4" customHeight="1" x14ac:dyDescent="0.3">
      <c r="A8" s="642" t="s">
        <v>1936</v>
      </c>
      <c r="B8" s="611">
        <v>41459.019</v>
      </c>
      <c r="C8" s="630">
        <v>0.73667015571550365</v>
      </c>
      <c r="D8" s="611">
        <v>14819.925760198965</v>
      </c>
      <c r="E8" s="630">
        <v>0.26332984428449635</v>
      </c>
      <c r="F8" s="612">
        <v>56278.944760198967</v>
      </c>
    </row>
    <row r="9" spans="1:6" ht="14.4" customHeight="1" x14ac:dyDescent="0.3">
      <c r="A9" s="643" t="s">
        <v>1937</v>
      </c>
      <c r="B9" s="617">
        <v>16278.380542064346</v>
      </c>
      <c r="C9" s="638">
        <v>1</v>
      </c>
      <c r="D9" s="617"/>
      <c r="E9" s="638">
        <v>0</v>
      </c>
      <c r="F9" s="618">
        <v>16278.380542064346</v>
      </c>
    </row>
    <row r="10" spans="1:6" ht="14.4" customHeight="1" x14ac:dyDescent="0.3">
      <c r="A10" s="643" t="s">
        <v>1938</v>
      </c>
      <c r="B10" s="617">
        <v>14266.661377808434</v>
      </c>
      <c r="C10" s="638">
        <v>0.11752742890605337</v>
      </c>
      <c r="D10" s="617">
        <v>107123.39633554987</v>
      </c>
      <c r="E10" s="638">
        <v>0.88247257109394672</v>
      </c>
      <c r="F10" s="618">
        <v>121390.0577133583</v>
      </c>
    </row>
    <row r="11" spans="1:6" ht="14.4" customHeight="1" x14ac:dyDescent="0.3">
      <c r="A11" s="643" t="s">
        <v>1939</v>
      </c>
      <c r="B11" s="617">
        <v>4354.7885627779997</v>
      </c>
      <c r="C11" s="638">
        <v>0.28946173817580806</v>
      </c>
      <c r="D11" s="617">
        <v>10689.647327857974</v>
      </c>
      <c r="E11" s="638">
        <v>0.710538261824192</v>
      </c>
      <c r="F11" s="618">
        <v>15044.435890635974</v>
      </c>
    </row>
    <row r="12" spans="1:6" ht="14.4" customHeight="1" x14ac:dyDescent="0.3">
      <c r="A12" s="643" t="s">
        <v>1940</v>
      </c>
      <c r="B12" s="617">
        <v>3578.2799999999984</v>
      </c>
      <c r="C12" s="638">
        <v>9.4980394904904883E-2</v>
      </c>
      <c r="D12" s="617">
        <v>34095.600000000006</v>
      </c>
      <c r="E12" s="638">
        <v>0.90501960509509516</v>
      </c>
      <c r="F12" s="618">
        <v>37673.880000000005</v>
      </c>
    </row>
    <row r="13" spans="1:6" ht="14.4" customHeight="1" x14ac:dyDescent="0.3">
      <c r="A13" s="643" t="s">
        <v>1941</v>
      </c>
      <c r="B13" s="617">
        <v>3242.1710826922845</v>
      </c>
      <c r="C13" s="638">
        <v>0.81209470188119148</v>
      </c>
      <c r="D13" s="617">
        <v>750.18482750131568</v>
      </c>
      <c r="E13" s="638">
        <v>0.18790529811880854</v>
      </c>
      <c r="F13" s="618">
        <v>3992.3559101936003</v>
      </c>
    </row>
    <row r="14" spans="1:6" ht="14.4" customHeight="1" x14ac:dyDescent="0.3">
      <c r="A14" s="643" t="s">
        <v>1942</v>
      </c>
      <c r="B14" s="617">
        <v>3211.2502451179439</v>
      </c>
      <c r="C14" s="638">
        <v>0.95455018686460613</v>
      </c>
      <c r="D14" s="617">
        <v>152.9</v>
      </c>
      <c r="E14" s="638">
        <v>4.5449813135393861E-2</v>
      </c>
      <c r="F14" s="618">
        <v>3364.150245117944</v>
      </c>
    </row>
    <row r="15" spans="1:6" ht="14.4" customHeight="1" x14ac:dyDescent="0.3">
      <c r="A15" s="643" t="s">
        <v>1943</v>
      </c>
      <c r="B15" s="617">
        <v>2484.3858473113105</v>
      </c>
      <c r="C15" s="638">
        <v>0.45570463423869234</v>
      </c>
      <c r="D15" s="617">
        <v>2967.3599999999997</v>
      </c>
      <c r="E15" s="638">
        <v>0.54429536576130766</v>
      </c>
      <c r="F15" s="618">
        <v>5451.7458473113102</v>
      </c>
    </row>
    <row r="16" spans="1:6" ht="14.4" customHeight="1" x14ac:dyDescent="0.3">
      <c r="A16" s="643" t="s">
        <v>1944</v>
      </c>
      <c r="B16" s="617">
        <v>2050.4549999999999</v>
      </c>
      <c r="C16" s="638">
        <v>0.15738327630420373</v>
      </c>
      <c r="D16" s="617">
        <v>10977.962301700511</v>
      </c>
      <c r="E16" s="638">
        <v>0.84261672369579621</v>
      </c>
      <c r="F16" s="618">
        <v>13028.417301700511</v>
      </c>
    </row>
    <row r="17" spans="1:6" ht="14.4" customHeight="1" x14ac:dyDescent="0.3">
      <c r="A17" s="643" t="s">
        <v>1945</v>
      </c>
      <c r="B17" s="617">
        <v>1999.991</v>
      </c>
      <c r="C17" s="638">
        <v>0.23651931407671134</v>
      </c>
      <c r="D17" s="617">
        <v>6455.9400000000005</v>
      </c>
      <c r="E17" s="638">
        <v>0.76348068592328866</v>
      </c>
      <c r="F17" s="618">
        <v>8455.9310000000005</v>
      </c>
    </row>
    <row r="18" spans="1:6" ht="14.4" customHeight="1" x14ac:dyDescent="0.3">
      <c r="A18" s="643" t="s">
        <v>1946</v>
      </c>
      <c r="B18" s="617">
        <v>1784.0260000000003</v>
      </c>
      <c r="C18" s="638">
        <v>0.23174769193229924</v>
      </c>
      <c r="D18" s="617">
        <v>5914.1132354974143</v>
      </c>
      <c r="E18" s="638">
        <v>0.76825230806770084</v>
      </c>
      <c r="F18" s="618">
        <v>7698.1392354974141</v>
      </c>
    </row>
    <row r="19" spans="1:6" ht="14.4" customHeight="1" x14ac:dyDescent="0.3">
      <c r="A19" s="643" t="s">
        <v>1947</v>
      </c>
      <c r="B19" s="617">
        <v>900.00070203790347</v>
      </c>
      <c r="C19" s="638">
        <v>1.8566926430943681E-2</v>
      </c>
      <c r="D19" s="617">
        <v>47573.326608505013</v>
      </c>
      <c r="E19" s="638">
        <v>0.98143307356905629</v>
      </c>
      <c r="F19" s="618">
        <v>48473.327310542918</v>
      </c>
    </row>
    <row r="20" spans="1:6" ht="14.4" customHeight="1" x14ac:dyDescent="0.3">
      <c r="A20" s="643" t="s">
        <v>1948</v>
      </c>
      <c r="B20" s="617">
        <v>446.47787954179944</v>
      </c>
      <c r="C20" s="638">
        <v>1</v>
      </c>
      <c r="D20" s="617"/>
      <c r="E20" s="638">
        <v>0</v>
      </c>
      <c r="F20" s="618">
        <v>446.47787954179944</v>
      </c>
    </row>
    <row r="21" spans="1:6" ht="14.4" customHeight="1" x14ac:dyDescent="0.3">
      <c r="A21" s="643" t="s">
        <v>1949</v>
      </c>
      <c r="B21" s="617">
        <v>389.37999999999886</v>
      </c>
      <c r="C21" s="638">
        <v>0.16712293209745471</v>
      </c>
      <c r="D21" s="617">
        <v>1940.5216784419458</v>
      </c>
      <c r="E21" s="638">
        <v>0.83287706790254534</v>
      </c>
      <c r="F21" s="618">
        <v>2329.9016784419446</v>
      </c>
    </row>
    <row r="22" spans="1:6" ht="14.4" customHeight="1" x14ac:dyDescent="0.3">
      <c r="A22" s="643" t="s">
        <v>1950</v>
      </c>
      <c r="B22" s="617">
        <v>310.5</v>
      </c>
      <c r="C22" s="638">
        <v>2.1713062595691512E-2</v>
      </c>
      <c r="D22" s="617">
        <v>13989.647601546178</v>
      </c>
      <c r="E22" s="638">
        <v>0.9782869374043085</v>
      </c>
      <c r="F22" s="618">
        <v>14300.147601546178</v>
      </c>
    </row>
    <row r="23" spans="1:6" ht="14.4" customHeight="1" x14ac:dyDescent="0.3">
      <c r="A23" s="643" t="s">
        <v>1951</v>
      </c>
      <c r="B23" s="617">
        <v>217.8</v>
      </c>
      <c r="C23" s="638">
        <v>0.25641025641025639</v>
      </c>
      <c r="D23" s="617">
        <v>631.62</v>
      </c>
      <c r="E23" s="638">
        <v>0.7435897435897435</v>
      </c>
      <c r="F23" s="618">
        <v>849.42000000000007</v>
      </c>
    </row>
    <row r="24" spans="1:6" ht="14.4" customHeight="1" x14ac:dyDescent="0.3">
      <c r="A24" s="643" t="s">
        <v>1952</v>
      </c>
      <c r="B24" s="617">
        <v>179.74</v>
      </c>
      <c r="C24" s="638">
        <v>0.40066934449250097</v>
      </c>
      <c r="D24" s="617">
        <v>268.85933127068591</v>
      </c>
      <c r="E24" s="638">
        <v>0.59933065550749909</v>
      </c>
      <c r="F24" s="618">
        <v>448.59933127068592</v>
      </c>
    </row>
    <row r="25" spans="1:6" ht="14.4" customHeight="1" x14ac:dyDescent="0.3">
      <c r="A25" s="643" t="s">
        <v>1953</v>
      </c>
      <c r="B25" s="617">
        <v>75.199999999999974</v>
      </c>
      <c r="C25" s="638">
        <v>1</v>
      </c>
      <c r="D25" s="617"/>
      <c r="E25" s="638">
        <v>0</v>
      </c>
      <c r="F25" s="618">
        <v>75.199999999999974</v>
      </c>
    </row>
    <row r="26" spans="1:6" ht="14.4" customHeight="1" x14ac:dyDescent="0.3">
      <c r="A26" s="643" t="s">
        <v>1954</v>
      </c>
      <c r="B26" s="617">
        <v>61.13</v>
      </c>
      <c r="C26" s="638">
        <v>1</v>
      </c>
      <c r="D26" s="617"/>
      <c r="E26" s="638">
        <v>0</v>
      </c>
      <c r="F26" s="618">
        <v>61.13</v>
      </c>
    </row>
    <row r="27" spans="1:6" ht="14.4" customHeight="1" x14ac:dyDescent="0.3">
      <c r="A27" s="643" t="s">
        <v>1955</v>
      </c>
      <c r="B27" s="617"/>
      <c r="C27" s="638">
        <v>0</v>
      </c>
      <c r="D27" s="617">
        <v>90.379547628806037</v>
      </c>
      <c r="E27" s="638">
        <v>1</v>
      </c>
      <c r="F27" s="618">
        <v>90.379547628806037</v>
      </c>
    </row>
    <row r="28" spans="1:6" ht="14.4" customHeight="1" x14ac:dyDescent="0.3">
      <c r="A28" s="643" t="s">
        <v>1956</v>
      </c>
      <c r="B28" s="617"/>
      <c r="C28" s="638">
        <v>0</v>
      </c>
      <c r="D28" s="617">
        <v>24.96978761451393</v>
      </c>
      <c r="E28" s="638">
        <v>1</v>
      </c>
      <c r="F28" s="618">
        <v>24.96978761451393</v>
      </c>
    </row>
    <row r="29" spans="1:6" ht="14.4" customHeight="1" x14ac:dyDescent="0.3">
      <c r="A29" s="643" t="s">
        <v>1957</v>
      </c>
      <c r="B29" s="617"/>
      <c r="C29" s="638">
        <v>0</v>
      </c>
      <c r="D29" s="617">
        <v>11943.090970376043</v>
      </c>
      <c r="E29" s="638">
        <v>1</v>
      </c>
      <c r="F29" s="618">
        <v>11943.090970376043</v>
      </c>
    </row>
    <row r="30" spans="1:6" ht="14.4" customHeight="1" x14ac:dyDescent="0.3">
      <c r="A30" s="643" t="s">
        <v>1958</v>
      </c>
      <c r="B30" s="617"/>
      <c r="C30" s="638">
        <v>0</v>
      </c>
      <c r="D30" s="617">
        <v>545.48767042013867</v>
      </c>
      <c r="E30" s="638">
        <v>1</v>
      </c>
      <c r="F30" s="618">
        <v>545.48767042013867</v>
      </c>
    </row>
    <row r="31" spans="1:6" ht="14.4" customHeight="1" x14ac:dyDescent="0.3">
      <c r="A31" s="643" t="s">
        <v>1959</v>
      </c>
      <c r="B31" s="617"/>
      <c r="C31" s="638">
        <v>0</v>
      </c>
      <c r="D31" s="617">
        <v>36.259999999999991</v>
      </c>
      <c r="E31" s="638">
        <v>1</v>
      </c>
      <c r="F31" s="618">
        <v>36.259999999999991</v>
      </c>
    </row>
    <row r="32" spans="1:6" ht="14.4" customHeight="1" x14ac:dyDescent="0.3">
      <c r="A32" s="643" t="s">
        <v>1960</v>
      </c>
      <c r="B32" s="617"/>
      <c r="C32" s="638">
        <v>0</v>
      </c>
      <c r="D32" s="617">
        <v>25090.639999999999</v>
      </c>
      <c r="E32" s="638">
        <v>1</v>
      </c>
      <c r="F32" s="618">
        <v>25090.639999999999</v>
      </c>
    </row>
    <row r="33" spans="1:6" ht="14.4" customHeight="1" x14ac:dyDescent="0.3">
      <c r="A33" s="643" t="s">
        <v>1961</v>
      </c>
      <c r="B33" s="617"/>
      <c r="C33" s="638">
        <v>0</v>
      </c>
      <c r="D33" s="617">
        <v>1815.8855037048236</v>
      </c>
      <c r="E33" s="638">
        <v>1</v>
      </c>
      <c r="F33" s="618">
        <v>1815.8855037048236</v>
      </c>
    </row>
    <row r="34" spans="1:6" ht="14.4" customHeight="1" x14ac:dyDescent="0.3">
      <c r="A34" s="643" t="s">
        <v>1962</v>
      </c>
      <c r="B34" s="617"/>
      <c r="C34" s="638">
        <v>0</v>
      </c>
      <c r="D34" s="617">
        <v>1285.0598459038224</v>
      </c>
      <c r="E34" s="638">
        <v>1</v>
      </c>
      <c r="F34" s="618">
        <v>1285.0598459038224</v>
      </c>
    </row>
    <row r="35" spans="1:6" ht="14.4" customHeight="1" x14ac:dyDescent="0.3">
      <c r="A35" s="643" t="s">
        <v>1963</v>
      </c>
      <c r="B35" s="617"/>
      <c r="C35" s="638">
        <v>0</v>
      </c>
      <c r="D35" s="617">
        <v>97.72999999999999</v>
      </c>
      <c r="E35" s="638">
        <v>1</v>
      </c>
      <c r="F35" s="618">
        <v>97.72999999999999</v>
      </c>
    </row>
    <row r="36" spans="1:6" ht="14.4" customHeight="1" x14ac:dyDescent="0.3">
      <c r="A36" s="643" t="s">
        <v>1964</v>
      </c>
      <c r="B36" s="617"/>
      <c r="C36" s="638">
        <v>0</v>
      </c>
      <c r="D36" s="617">
        <v>4210.7999999999993</v>
      </c>
      <c r="E36" s="638">
        <v>1</v>
      </c>
      <c r="F36" s="618">
        <v>4210.7999999999993</v>
      </c>
    </row>
    <row r="37" spans="1:6" ht="14.4" customHeight="1" x14ac:dyDescent="0.3">
      <c r="A37" s="643" t="s">
        <v>1965</v>
      </c>
      <c r="B37" s="617"/>
      <c r="C37" s="638">
        <v>0</v>
      </c>
      <c r="D37" s="617">
        <v>208.50000000000006</v>
      </c>
      <c r="E37" s="638">
        <v>1</v>
      </c>
      <c r="F37" s="618">
        <v>208.50000000000006</v>
      </c>
    </row>
    <row r="38" spans="1:6" ht="14.4" customHeight="1" x14ac:dyDescent="0.3">
      <c r="A38" s="643" t="s">
        <v>1966</v>
      </c>
      <c r="B38" s="617"/>
      <c r="C38" s="638">
        <v>0</v>
      </c>
      <c r="D38" s="617">
        <v>55170.5</v>
      </c>
      <c r="E38" s="638">
        <v>1</v>
      </c>
      <c r="F38" s="618">
        <v>55170.5</v>
      </c>
    </row>
    <row r="39" spans="1:6" ht="14.4" customHeight="1" x14ac:dyDescent="0.3">
      <c r="A39" s="643" t="s">
        <v>1967</v>
      </c>
      <c r="B39" s="617"/>
      <c r="C39" s="638">
        <v>0</v>
      </c>
      <c r="D39" s="617">
        <v>6921.1786654630505</v>
      </c>
      <c r="E39" s="638">
        <v>1</v>
      </c>
      <c r="F39" s="618">
        <v>6921.1786654630505</v>
      </c>
    </row>
    <row r="40" spans="1:6" ht="14.4" customHeight="1" x14ac:dyDescent="0.3">
      <c r="A40" s="643" t="s">
        <v>1968</v>
      </c>
      <c r="B40" s="617"/>
      <c r="C40" s="638">
        <v>0</v>
      </c>
      <c r="D40" s="617">
        <v>275.21001115449917</v>
      </c>
      <c r="E40" s="638">
        <v>1</v>
      </c>
      <c r="F40" s="618">
        <v>275.21001115449917</v>
      </c>
    </row>
    <row r="41" spans="1:6" ht="14.4" customHeight="1" x14ac:dyDescent="0.3">
      <c r="A41" s="643" t="s">
        <v>1969</v>
      </c>
      <c r="B41" s="617"/>
      <c r="C41" s="638">
        <v>0</v>
      </c>
      <c r="D41" s="617">
        <v>978.83711641587581</v>
      </c>
      <c r="E41" s="638">
        <v>1</v>
      </c>
      <c r="F41" s="618">
        <v>978.83711641587581</v>
      </c>
    </row>
    <row r="42" spans="1:6" ht="14.4" customHeight="1" x14ac:dyDescent="0.3">
      <c r="A42" s="643" t="s">
        <v>1970</v>
      </c>
      <c r="B42" s="617"/>
      <c r="C42" s="638">
        <v>0</v>
      </c>
      <c r="D42" s="617">
        <v>72.419999999999973</v>
      </c>
      <c r="E42" s="638">
        <v>1</v>
      </c>
      <c r="F42" s="618">
        <v>72.419999999999973</v>
      </c>
    </row>
    <row r="43" spans="1:6" ht="14.4" customHeight="1" x14ac:dyDescent="0.3">
      <c r="A43" s="643" t="s">
        <v>1971</v>
      </c>
      <c r="B43" s="617"/>
      <c r="C43" s="638">
        <v>0</v>
      </c>
      <c r="D43" s="617">
        <v>79.490000000000023</v>
      </c>
      <c r="E43" s="638">
        <v>1</v>
      </c>
      <c r="F43" s="618">
        <v>79.490000000000023</v>
      </c>
    </row>
    <row r="44" spans="1:6" ht="14.4" customHeight="1" x14ac:dyDescent="0.3">
      <c r="A44" s="643" t="s">
        <v>1972</v>
      </c>
      <c r="B44" s="617"/>
      <c r="C44" s="638">
        <v>0</v>
      </c>
      <c r="D44" s="617">
        <v>229.07999999999996</v>
      </c>
      <c r="E44" s="638">
        <v>1</v>
      </c>
      <c r="F44" s="618">
        <v>229.07999999999996</v>
      </c>
    </row>
    <row r="45" spans="1:6" ht="14.4" customHeight="1" x14ac:dyDescent="0.3">
      <c r="A45" s="643" t="s">
        <v>1973</v>
      </c>
      <c r="B45" s="617"/>
      <c r="C45" s="638">
        <v>0</v>
      </c>
      <c r="D45" s="617">
        <v>20088.853167055586</v>
      </c>
      <c r="E45" s="638">
        <v>1</v>
      </c>
      <c r="F45" s="618">
        <v>20088.853167055586</v>
      </c>
    </row>
    <row r="46" spans="1:6" ht="14.4" customHeight="1" x14ac:dyDescent="0.3">
      <c r="A46" s="643" t="s">
        <v>1974</v>
      </c>
      <c r="B46" s="617"/>
      <c r="C46" s="638">
        <v>0</v>
      </c>
      <c r="D46" s="617">
        <v>16048.921581970375</v>
      </c>
      <c r="E46" s="638">
        <v>1</v>
      </c>
      <c r="F46" s="618">
        <v>16048.921581970375</v>
      </c>
    </row>
    <row r="47" spans="1:6" ht="14.4" customHeight="1" x14ac:dyDescent="0.3">
      <c r="A47" s="643" t="s">
        <v>1975</v>
      </c>
      <c r="B47" s="617"/>
      <c r="C47" s="638">
        <v>0</v>
      </c>
      <c r="D47" s="617">
        <v>62999.938246975442</v>
      </c>
      <c r="E47" s="638">
        <v>1</v>
      </c>
      <c r="F47" s="618">
        <v>62999.938246975442</v>
      </c>
    </row>
    <row r="48" spans="1:6" ht="14.4" customHeight="1" x14ac:dyDescent="0.3">
      <c r="A48" s="643" t="s">
        <v>1976</v>
      </c>
      <c r="B48" s="617"/>
      <c r="C48" s="638">
        <v>0</v>
      </c>
      <c r="D48" s="617">
        <v>3036</v>
      </c>
      <c r="E48" s="638">
        <v>1</v>
      </c>
      <c r="F48" s="618">
        <v>3036</v>
      </c>
    </row>
    <row r="49" spans="1:6" ht="14.4" customHeight="1" x14ac:dyDescent="0.3">
      <c r="A49" s="643" t="s">
        <v>1977</v>
      </c>
      <c r="B49" s="617"/>
      <c r="C49" s="638">
        <v>0</v>
      </c>
      <c r="D49" s="617">
        <v>101097.65356628428</v>
      </c>
      <c r="E49" s="638">
        <v>1</v>
      </c>
      <c r="F49" s="618">
        <v>101097.65356628428</v>
      </c>
    </row>
    <row r="50" spans="1:6" ht="14.4" customHeight="1" x14ac:dyDescent="0.3">
      <c r="A50" s="643" t="s">
        <v>1978</v>
      </c>
      <c r="B50" s="617"/>
      <c r="C50" s="638">
        <v>0</v>
      </c>
      <c r="D50" s="617">
        <v>364116.85354011506</v>
      </c>
      <c r="E50" s="638">
        <v>1</v>
      </c>
      <c r="F50" s="618">
        <v>364116.85354011506</v>
      </c>
    </row>
    <row r="51" spans="1:6" ht="14.4" customHeight="1" x14ac:dyDescent="0.3">
      <c r="A51" s="643" t="s">
        <v>1979</v>
      </c>
      <c r="B51" s="617"/>
      <c r="C51" s="638">
        <v>0</v>
      </c>
      <c r="D51" s="617">
        <v>6297.3714282037899</v>
      </c>
      <c r="E51" s="638">
        <v>1</v>
      </c>
      <c r="F51" s="618">
        <v>6297.3714282037899</v>
      </c>
    </row>
    <row r="52" spans="1:6" ht="14.4" customHeight="1" x14ac:dyDescent="0.3">
      <c r="A52" s="643" t="s">
        <v>1980</v>
      </c>
      <c r="B52" s="617"/>
      <c r="C52" s="638">
        <v>0</v>
      </c>
      <c r="D52" s="617">
        <v>88.25</v>
      </c>
      <c r="E52" s="638">
        <v>1</v>
      </c>
      <c r="F52" s="618">
        <v>88.25</v>
      </c>
    </row>
    <row r="53" spans="1:6" ht="14.4" customHeight="1" x14ac:dyDescent="0.3">
      <c r="A53" s="643" t="s">
        <v>1981</v>
      </c>
      <c r="B53" s="617"/>
      <c r="C53" s="638">
        <v>0</v>
      </c>
      <c r="D53" s="617">
        <v>385</v>
      </c>
      <c r="E53" s="638">
        <v>1</v>
      </c>
      <c r="F53" s="618">
        <v>385</v>
      </c>
    </row>
    <row r="54" spans="1:6" ht="14.4" customHeight="1" x14ac:dyDescent="0.3">
      <c r="A54" s="643" t="s">
        <v>1982</v>
      </c>
      <c r="B54" s="617"/>
      <c r="C54" s="638">
        <v>0</v>
      </c>
      <c r="D54" s="617">
        <v>66687.13490242837</v>
      </c>
      <c r="E54" s="638">
        <v>1</v>
      </c>
      <c r="F54" s="618">
        <v>66687.13490242837</v>
      </c>
    </row>
    <row r="55" spans="1:6" ht="14.4" customHeight="1" x14ac:dyDescent="0.3">
      <c r="A55" s="643" t="s">
        <v>1983</v>
      </c>
      <c r="B55" s="617"/>
      <c r="C55" s="638">
        <v>0</v>
      </c>
      <c r="D55" s="617">
        <v>585.34004643752507</v>
      </c>
      <c r="E55" s="638">
        <v>1</v>
      </c>
      <c r="F55" s="618">
        <v>585.34004643752507</v>
      </c>
    </row>
    <row r="56" spans="1:6" ht="14.4" customHeight="1" x14ac:dyDescent="0.3">
      <c r="A56" s="643" t="s">
        <v>1984</v>
      </c>
      <c r="B56" s="617"/>
      <c r="C56" s="638">
        <v>0</v>
      </c>
      <c r="D56" s="617">
        <v>717.71833333333336</v>
      </c>
      <c r="E56" s="638">
        <v>1</v>
      </c>
      <c r="F56" s="618">
        <v>717.71833333333336</v>
      </c>
    </row>
    <row r="57" spans="1:6" ht="14.4" customHeight="1" x14ac:dyDescent="0.3">
      <c r="A57" s="643" t="s">
        <v>1985</v>
      </c>
      <c r="B57" s="617"/>
      <c r="C57" s="638">
        <v>0</v>
      </c>
      <c r="D57" s="617">
        <v>21926.936592204034</v>
      </c>
      <c r="E57" s="638">
        <v>1</v>
      </c>
      <c r="F57" s="618">
        <v>21926.936592204034</v>
      </c>
    </row>
    <row r="58" spans="1:6" ht="14.4" customHeight="1" x14ac:dyDescent="0.3">
      <c r="A58" s="643" t="s">
        <v>1986</v>
      </c>
      <c r="B58" s="617"/>
      <c r="C58" s="638">
        <v>0</v>
      </c>
      <c r="D58" s="617">
        <v>481.90735832831228</v>
      </c>
      <c r="E58" s="638">
        <v>1</v>
      </c>
      <c r="F58" s="618">
        <v>481.90735832831228</v>
      </c>
    </row>
    <row r="59" spans="1:6" ht="14.4" customHeight="1" x14ac:dyDescent="0.3">
      <c r="A59" s="643" t="s">
        <v>1987</v>
      </c>
      <c r="B59" s="617"/>
      <c r="C59" s="638">
        <v>0</v>
      </c>
      <c r="D59" s="617">
        <v>20780.159999999996</v>
      </c>
      <c r="E59" s="638">
        <v>1</v>
      </c>
      <c r="F59" s="618">
        <v>20780.159999999996</v>
      </c>
    </row>
    <row r="60" spans="1:6" ht="14.4" customHeight="1" x14ac:dyDescent="0.3">
      <c r="A60" s="643" t="s">
        <v>1988</v>
      </c>
      <c r="B60" s="617"/>
      <c r="C60" s="638">
        <v>0</v>
      </c>
      <c r="D60" s="617">
        <v>297.66873491384763</v>
      </c>
      <c r="E60" s="638">
        <v>1</v>
      </c>
      <c r="F60" s="618">
        <v>297.66873491384763</v>
      </c>
    </row>
    <row r="61" spans="1:6" ht="14.4" customHeight="1" x14ac:dyDescent="0.3">
      <c r="A61" s="643" t="s">
        <v>1989</v>
      </c>
      <c r="B61" s="617"/>
      <c r="C61" s="638">
        <v>0</v>
      </c>
      <c r="D61" s="617">
        <v>12392.450958157371</v>
      </c>
      <c r="E61" s="638">
        <v>1</v>
      </c>
      <c r="F61" s="618">
        <v>12392.450958157371</v>
      </c>
    </row>
    <row r="62" spans="1:6" ht="14.4" customHeight="1" x14ac:dyDescent="0.3">
      <c r="A62" s="643" t="s">
        <v>1990</v>
      </c>
      <c r="B62" s="617"/>
      <c r="C62" s="638">
        <v>0</v>
      </c>
      <c r="D62" s="617">
        <v>2446.8840587582454</v>
      </c>
      <c r="E62" s="638">
        <v>1</v>
      </c>
      <c r="F62" s="618">
        <v>2446.8840587582454</v>
      </c>
    </row>
    <row r="63" spans="1:6" ht="14.4" customHeight="1" x14ac:dyDescent="0.3">
      <c r="A63" s="643" t="s">
        <v>1991</v>
      </c>
      <c r="B63" s="617"/>
      <c r="C63" s="638">
        <v>0</v>
      </c>
      <c r="D63" s="617">
        <v>103.66</v>
      </c>
      <c r="E63" s="638">
        <v>1</v>
      </c>
      <c r="F63" s="618">
        <v>103.66</v>
      </c>
    </row>
    <row r="64" spans="1:6" ht="14.4" customHeight="1" x14ac:dyDescent="0.3">
      <c r="A64" s="643" t="s">
        <v>1992</v>
      </c>
      <c r="B64" s="617"/>
      <c r="C64" s="638">
        <v>0</v>
      </c>
      <c r="D64" s="617">
        <v>229.59020221245996</v>
      </c>
      <c r="E64" s="638">
        <v>1</v>
      </c>
      <c r="F64" s="618">
        <v>229.59020221245996</v>
      </c>
    </row>
    <row r="65" spans="1:6" ht="14.4" customHeight="1" x14ac:dyDescent="0.3">
      <c r="A65" s="643" t="s">
        <v>1993</v>
      </c>
      <c r="B65" s="617"/>
      <c r="C65" s="638">
        <v>0</v>
      </c>
      <c r="D65" s="617">
        <v>14215.973560787421</v>
      </c>
      <c r="E65" s="638">
        <v>1</v>
      </c>
      <c r="F65" s="618">
        <v>14215.973560787421</v>
      </c>
    </row>
    <row r="66" spans="1:6" ht="14.4" customHeight="1" thickBot="1" x14ac:dyDescent="0.35">
      <c r="A66" s="644" t="s">
        <v>1994</v>
      </c>
      <c r="B66" s="639"/>
      <c r="C66" s="640">
        <v>0</v>
      </c>
      <c r="D66" s="639">
        <v>3443.0785348134168</v>
      </c>
      <c r="E66" s="640">
        <v>1</v>
      </c>
      <c r="F66" s="641">
        <v>3443.0785348134168</v>
      </c>
    </row>
    <row r="67" spans="1:6" ht="14.4" customHeight="1" thickBot="1" x14ac:dyDescent="0.35">
      <c r="A67" s="632" t="s">
        <v>3</v>
      </c>
      <c r="B67" s="633">
        <v>97289.637239352</v>
      </c>
      <c r="C67" s="634">
        <v>8.2227005981121759E-2</v>
      </c>
      <c r="D67" s="633">
        <v>1085893.8689397303</v>
      </c>
      <c r="E67" s="634">
        <v>0.91777299401887835</v>
      </c>
      <c r="F67" s="635">
        <v>1183183.5061790822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2015-07-23T10:34:46Z</dcterms:modified>
</cp:coreProperties>
</file>